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firstSheet="1" activeTab="1"/>
  </bookViews>
  <sheets>
    <sheet name="Паспорт подпрограммы" sheetId="1" r:id="rId1"/>
    <sheet name="Текстовая часть" sheetId="2" r:id="rId2"/>
    <sheet name="Показатели, цели, задачи" sheetId="3" r:id="rId3"/>
    <sheet name="Перечень мероприятий" sheetId="4" r:id="rId4"/>
    <sheet name="Экономический расчёт расходов" sheetId="5" r:id="rId5"/>
  </sheets>
  <definedNames>
    <definedName name="_xlnm.Print_Area" localSheetId="0">'Паспорт подпрограммы'!$A$1:$W$45</definedName>
    <definedName name="_xlnm.Print_Area" localSheetId="3">'Перечень мероприятий'!$A$1:$O$613</definedName>
    <definedName name="_xlnm.Print_Area" localSheetId="2">'Показатели, цели, задачи'!$A$1:$X$40</definedName>
    <definedName name="_xlnm.Print_Area" localSheetId="4">'Экономический расчёт расходов'!$A$1:$AD$26</definedName>
  </definedNames>
  <calcPr fullCalcOnLoad="1"/>
</workbook>
</file>

<file path=xl/sharedStrings.xml><?xml version="1.0" encoding="utf-8"?>
<sst xmlns="http://schemas.openxmlformats.org/spreadsheetml/2006/main" count="831" uniqueCount="417">
  <si>
    <r>
      <rPr>
        <b/>
        <sz val="9"/>
        <rFont val="Times New Roman"/>
        <family val="1"/>
      </rPr>
      <t>2020 г. - 17ед., в т.ч.:</t>
    </r>
    <r>
      <rPr>
        <sz val="9"/>
        <rFont val="Times New Roman"/>
        <family val="1"/>
      </rPr>
      <t xml:space="preserve">
МБОУ школа-интернат № 1, ул. Смирнова, 50;
МАОУ Мариинская СОШ № 3, ул. Карла Маркса, 21;
МАОУ СОШ № 5 им. А.К. Ерохина, ул. Октябрьская, 25;
МАОУ СОШ № 5 им. А.К. Ерохина, ул. Октябрьская, 16;
МАОУ лицей № 7, ул. Интернационалистов, 12;
МАОУ лицей № 8 им. Н.Н. Рукавишникова, пр. Кирова, 12;
МАОУ СОШ № 12, пер. Юрточный, 8а;
МАОУ СОШ № 14 им. А.Ф. Лебедева, ул. Карла Ильмера, 11;
МАОУ СОШ № 16, пер. Сухоозерный, 6;
МАОУ СОШ № 23, ул. Лебедева, 94;
МАОУ гимназия № 26, ул. Беринга, 4;
МАОУ ООШ № 38, ул. Ивана Черных, 123/1;
МАОУ СОШ № 40, ул. Никитина, 26;
МАОУ СОШ № 44, ул. Алтайская, 120/1;
МБОУ ООШ № 45, ул. Войкова, 64/1;
МАОУ лицей № 51, ул. Карташова, 47;
МАОУ СОШ № 64, с. Тимирязевское, ул. Школьная, 18;
</t>
    </r>
  </si>
  <si>
    <t>Постановление Правительства Российской Федерации от 02.08.2019 № 1006 «Об утверждении требований к антитеррористической защищенности объектов (территорий) Министерства просвещения Российской Федерации и объектов (территорий), находящихся в сфере деятельности Министерства просвещения Российской Федерации, и формы паспорта безопасности этих объектов (территорий)».
Стандарт безопасности муниципальных дошкольных образовательных учреждений, муниципальных общеобразовательных учреждений, муниципальных учреждений дополнительного образования детей, утвержденный протоколом заседания рабочей группы по подготовке муниципальных стандартов безопасности муниципальных образовательных организаций от 27.02.2015.
Значение показателя, определено исходя из количества образовательных учреждений, где необходимо установить ограждения или систему видеонаблюдения соответствующие стандарту безопасности, а также исходя из потребности в осуществлении текущего ремонта асфальтового покрытия территорий учреждений. Данные о количестве учреждений определяют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t>
  </si>
  <si>
    <t>МБОУ Русская классическая гимназия № 2 г. Томска по адресу: г. Томск, ул. Лебедева, 92 - СМР</t>
  </si>
  <si>
    <t>МБОУ Русская классическая гимназия № 2 г. Томска по адресу: г. Томск, ул. Лебедева, 92 - проверка достоверности</t>
  </si>
  <si>
    <t>МАУ ДО ДТДиМ ДООЛ "Пост № 1"  по адресу: г. Томск, пер Басандайский, 3 - СМР</t>
  </si>
  <si>
    <t>МАУ ДО ДТДиМ ДООЛ "Пост № 1"  по адресу: г. Томск, пер Басандайский, 3 - проверка достоверности</t>
  </si>
  <si>
    <t>Год разработки программы - 2016</t>
  </si>
  <si>
    <t xml:space="preserve">     В общем числе зарегистрированных преступлений большую часть (64,2%) традиционно занимают имущественные преступления, число которых по сравнению с прошлым годом уменьшилось на 15,4% (7121; АППГ – 8419). Не допущено роста грабежей (-37,5%; с 837 до 523), угонов (-29,4%; со 194 до 137), краж (-15,9%; с 6416 до 5394), в том числе краж автотранспорта (-23,9%; со 142 до 108), краж из квартир (-36,9 %; с 257 до 162). 
     За 12 месяцев 2016 года на территории муниципального образования «Город Томск» зарегистрировано 523 грабежа (-37,5%; АППГ - 837), из них «уличных» - 306 (АППГ - 569). За отчетный период 2016 года на территории муниципального образования «Город Томск» зарегистрировано 108 краж автомототранспорта, что на 23,9% меньше, чем в прошлом году (АППГ - 142). </t>
  </si>
  <si>
    <t xml:space="preserve">     В истекшем периоде 2016 года на территориимуниципального образования «Город Томск» зарегистрировано 5388 преступлений, совершённых в общественных местах (АППГ - 6404), в том числе на улице – 3731 (АППГ - 4368). 
     Предпринимаемые меры позволили добиться снижения подростковой преступности. Число преступлений, совершенных несовершеннолетними за отчетный период 2016 года уменьшилось на 27,5% (с 364 до 264), соответственно снизился и удельный вес, который составил 5,2% (АППГ – 7,1%). За 12 месяцев текущего года к уголовной ответственности привлечено 213 подростков (АППГ - 310). </t>
  </si>
  <si>
    <r>
      <t xml:space="preserve">Мероприятие 1.7. Приобретение в собственность муниципального образования «Город Томск» и установка систем видео - наблюдения в муниципальных учреждениях управления культуры                                                               </t>
    </r>
    <r>
      <rPr>
        <b/>
        <sz val="9"/>
        <color indexed="8"/>
        <rFont val="Times New Roman"/>
        <family val="1"/>
      </rPr>
      <t>2017 г. – 4 ед., в т.ч.:</t>
    </r>
    <r>
      <rPr>
        <sz val="9"/>
        <color indexed="8"/>
        <rFont val="Times New Roman"/>
        <family val="1"/>
      </rPr>
      <t xml:space="preserve"> 
МАУ «Зрелищный центр «Аэлита», МАУ «Дворец культуры «Концертно-театральное объединение», МАУ «Дом культуры «Томский перекресток», МАУ «Музей истории Томска»
</t>
    </r>
    <r>
      <rPr>
        <b/>
        <sz val="9"/>
        <color indexed="8"/>
        <rFont val="Times New Roman"/>
        <family val="1"/>
      </rPr>
      <t xml:space="preserve">2018 г. - 3 ед., в т.ч.: </t>
    </r>
    <r>
      <rPr>
        <sz val="9"/>
        <color indexed="8"/>
        <rFont val="Times New Roman"/>
        <family val="1"/>
      </rPr>
      <t xml:space="preserve">
МАОУДО  «ДШИ № 3», МАОУДО «ДХШ № 1», МБОУДО «ДШИ № 5».
</t>
    </r>
    <r>
      <rPr>
        <b/>
        <sz val="9"/>
        <color indexed="8"/>
        <rFont val="Times New Roman"/>
        <family val="1"/>
      </rPr>
      <t>2019 г. - 2 ед., в т.ч.:</t>
    </r>
    <r>
      <rPr>
        <sz val="9"/>
        <color indexed="8"/>
        <rFont val="Times New Roman"/>
        <family val="1"/>
      </rPr>
      <t xml:space="preserve"> 
МАУ "МИБС" МБ "Северная" ул. Иркутский тракт 80/1, МАУ "МИБС" МБ "Юность" ул. Иркутский тракт, 128а.
</t>
    </r>
    <r>
      <rPr>
        <b/>
        <sz val="9"/>
        <color indexed="8"/>
        <rFont val="Times New Roman"/>
        <family val="1"/>
      </rPr>
      <t xml:space="preserve">2020 г. - 2 ед., в т.ч.: </t>
    </r>
    <r>
      <rPr>
        <sz val="9"/>
        <color indexed="8"/>
        <rFont val="Times New Roman"/>
        <family val="1"/>
      </rPr>
      <t xml:space="preserve">
МАУ "МИБС"  МБ "Академическая", ул. Королёва, 4, МАУ "МИБС" МБ "Кольцевая", проезд Кольцевой, 12а.                   
</t>
    </r>
    <r>
      <rPr>
        <b/>
        <sz val="9"/>
        <color indexed="8"/>
        <rFont val="Times New Roman"/>
        <family val="1"/>
      </rPr>
      <t xml:space="preserve">2021 г. - 3 ед., в т.ч.: </t>
    </r>
    <r>
      <rPr>
        <sz val="9"/>
        <color indexed="8"/>
        <rFont val="Times New Roman"/>
        <family val="1"/>
      </rPr>
      <t xml:space="preserve">
МАУ "МИБС"  МБ "Сибирская", ул. Колхозная, 9/1, МАУ "МИБС" МБ "Истоки", ул. Горького, 23, МАУ "МИБС" МБ "Эврика", ул. Смирнова, 30.                                                                                            
</t>
    </r>
    <r>
      <rPr>
        <b/>
        <sz val="9"/>
        <color indexed="8"/>
        <rFont val="Times New Roman"/>
        <family val="1"/>
      </rPr>
      <t>2022 г. - 3 ед., в т.ч.:</t>
    </r>
    <r>
      <rPr>
        <sz val="9"/>
        <color indexed="8"/>
        <rFont val="Times New Roman"/>
        <family val="1"/>
      </rPr>
      <t xml:space="preserve">                                                                                                                                                                                                                                                                                                                                                         МАУ "МИБС"  МБ "Бригантина", с. Дзержинское, ул. Фабричная, 12а, МАУ "МИБС" МБ "Дом семьи", ул. Железнодорожная, 32, МАУ "МИБС" МБ "Им. С.Я. Маршака", ул. Никитина, 17а.                                                                                               </t>
    </r>
    <r>
      <rPr>
        <b/>
        <sz val="9"/>
        <color indexed="8"/>
        <rFont val="Times New Roman"/>
        <family val="1"/>
      </rPr>
      <t>2023 г. - 3 ед., в т.ч.:</t>
    </r>
    <r>
      <rPr>
        <sz val="9"/>
        <color indexed="8"/>
        <rFont val="Times New Roman"/>
        <family val="1"/>
      </rPr>
      <t xml:space="preserve">                                                                                                                                                                                                                                                                                                                                                         МАУ "МИБС"  МБ "Компьютерный мир", ул. Красноармейская, 135, МАУ "МИБС" МБ "Лада", ул. Профсоюзная, 37, МАУ "МИБС" МБ "Лесная", с. Тимирязевское, ул. Комсомольская, 9а.                                                                                                </t>
    </r>
    <r>
      <rPr>
        <b/>
        <sz val="9"/>
        <color indexed="8"/>
        <rFont val="Times New Roman"/>
        <family val="1"/>
      </rPr>
      <t>2024 г. - 3 ед., в т.ч.:</t>
    </r>
    <r>
      <rPr>
        <sz val="9"/>
        <color indexed="8"/>
        <rFont val="Times New Roman"/>
        <family val="1"/>
      </rPr>
      <t xml:space="preserve">                                                                                                                                                                                                                                                                                                                                                         МАУ "МИБС"  МБ "Лукоморье", д. Лоскутово, ул. Гагарина, 43-78, МАУ "МИБС" МБ "Радуга", ул. Грузинская, 19, МАУ "МИБС" МБ "Сказка", ул. Косарева, 25.                                                                                                  </t>
    </r>
    <r>
      <rPr>
        <b/>
        <sz val="9"/>
        <color indexed="8"/>
        <rFont val="Times New Roman"/>
        <family val="1"/>
      </rPr>
      <t xml:space="preserve">2025 г. - 2 ед., в т.ч.: </t>
    </r>
    <r>
      <rPr>
        <sz val="9"/>
        <color indexed="8"/>
        <rFont val="Times New Roman"/>
        <family val="1"/>
      </rPr>
      <t xml:space="preserve">                                                                                                                                                                                                                                                                                                                                                        МАУ "МИБС"  МБ "Фрегат", ул. Интернационалистов, 2, МАУ "МИБС" МБ "Южная", ул. Мокрушина, 7.</t>
    </r>
  </si>
  <si>
    <t>II. АНАЛИЗ ТЕКУЩЕЙ СИТУАЦИИ</t>
  </si>
  <si>
    <t xml:space="preserve">   С 2012 года реализация комплекса мероприятий по профилактике правонарушений и борьбе с преступностью осуществляется в рамках муниципальной программы «Безопасный Город» на 2012 – 2014 годы», утвержденной постановлением администрации Города Томска от 30.08.2011 № 947 «Об утверждении муниципальной программы «Безопасный Город» на 2012 – 2014 годы», муниципальной программы «Безопасный город» на 2015-2020 годы», утвержденной постановлением администрации Города Томска от 19.09.2014 № 942 «Об утверждении муниципальной программы «Безопасный Город» на 2015-2020 годы», муниципальной программы «Безопасный город» на 2017-2025 годы», утвержденной постановлением администрации Города Томска от 05.10.2016 № 1055 «Об утверждении муниципальной программы «Безопасный Город» на 2017-2025 годы».</t>
  </si>
  <si>
    <t xml:space="preserve">     Анализ условий жизнедеятельности детей показывает, что на территории муниципального образования «Город Томск» не в полной мере созданы технические условия безопасности в образовательных учреждениях соответствующие современным стандартам безопасности образовательных учреждений, уровень детской преступности падает, но имеют место факты, причинения тяжкого вреда здоровью и краж, совершенных несовершеннолетними.</t>
  </si>
  <si>
    <t xml:space="preserve">    Основные стратегические показатели в сфере обеспечения безопасности жизнедеятельности детей в срезе центральных городов Сибирского федерального округа представлены в таблице 1.</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</si>
  <si>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</si>
  <si>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</si>
  <si>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</si>
  <si>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</si>
  <si>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</si>
  <si>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Количество зарегистрированных преступлений совершенных несовершеннолетними</t>
  </si>
  <si>
    <t xml:space="preserve">Удельный вес преступлений, совершенных несовершеннолетними, %
</t>
  </si>
  <si>
    <t>Удельный вес преступлений совершенных в состоянии алкогольного опьянения, %</t>
  </si>
  <si>
    <t>г. Томск</t>
  </si>
  <si>
    <t>г. Новокузнецк</t>
  </si>
  <si>
    <t>г. Иркутск</t>
  </si>
  <si>
    <t>г. Барнаул</t>
  </si>
  <si>
    <t xml:space="preserve">     Безопасность образовательного учреждения - это условия сохранения жизни и здоровья обучающихся, воспитанников и работников, а также сохранения материальных ценностей муниципального образовательного учреждения от возможных чрезвычайных ситуаций. Безопасность муниципального образовательного учреждения включает все виды безопасности.</t>
  </si>
  <si>
    <t xml:space="preserve">     Среди различных видов безопасности для образовательных учреждений приоритетными являются пожарная и антитеррористическая безопасность, и их обеспечение должно решаться во взаимосвязи. Наиболее проблемными остаются вопросы, связанные с выполнением противопожарных мероприятий, для осуществления которых необходимо вложение значительных финансовых средств. Отсутствие средств на поддержание на должном уровне систем безопасности образовательных учреждений приводит к ежегодному ухудшению технического состояния зданий и сооружений, систем жизнеобеспечения, что в дальнейшем может негативно отразиться на учебно-воспитательном процессе, привести к несчастным случаям, нанести ущерб здоровью учащихся и воспитанников, преподавательского и административно-хозяйственного персонала.</t>
  </si>
  <si>
    <t xml:space="preserve">     По данным УМВД России по Томской области в 2017 году в муниципальных дошкольных и общеобразовательных учреждениях выявлено 16 административных правонарушений (АППГ - 154) и совершено 7 преступлений (АППГ - 30). Таким образом, установленные системы видеонаблюдения способствуют как снижению количества правонарушений, так и положительно влияют на раскрываемость преступлений и правонарушений. Проблема построения эффективной системы обеспечения безопасности должна решаться с учетом специфики образовательных учреждений и вероятности возникновения тех или иных угроз путем обнаружения возможных угроз, их предотвращения и ликвидации, поддержания безопасного состояния объекта в соответствии с нормативными требованиями.</t>
  </si>
  <si>
    <t xml:space="preserve">     По состоянию на 01.01.2018 в муниципальном образовании «Город Томск» функционируют 151 образовательное учреждение департамента образования всех видов, подлежащих оборудованию системами безопасности обучающихся (воспитанников) и персонала, в том числе: 67 общеобразовательных учреждений, включая 2 учреждения (МКОУ В(С)ОШ №№ 4 и 8), которые располагаются в подразделениях управления ФСИН (ЯУ-111/4 и ЯУ-114/3) - 80 объектов; 68 дошкольных образовательных учреждений – 116 объектов; 16 учреждений дополнительного образования детей – 39 объектов, 15 учреждений культуры всех видов с постоянным пребыванием детей, подлежащих оборудованию системами безопасности обучающихся (воспитанников) и персонала - 40 объектов, 18 спортивных учреждений.</t>
  </si>
  <si>
    <t xml:space="preserve">     В рамках реализации городских целевых программ на территории муниципального образования «Город Томск» за период с 2007 года по 2015 год была проведена значительная работа по обеспечению комплексной безопасности в муниципальных образовательных учреждениях, были обеспечены безопасные условия образовательного процесса. Так, системами автоматической пожарной сигнализации, системами оповещения управления эвакуацией оборудовано 100% зданий департамента образования, управления культуры, учреждений управления физической культуры и спорта. Кнопками тревожной сигнализации (КТС) обеспечены все муниципальные образовательные учреждения. Финансирование технического обслуживания и содержания КТС осуществляется из бюджетных средств. </t>
  </si>
  <si>
    <t xml:space="preserve">     Ежегодно во время приемки муниципальных образовательных учреждений к началу нового учебного года в отдельных случаях выявляются недостатки в обеспечении их безопасности. В связи с этим вопрос повышения уровня обеспечения комплексной безопасности в муниципальных учреждениях системы образования, культуры, физической культуры и спорта продолжает оставаться актуальным. 
     Значимость проблемы обеспечения комплексной безопасности образовательного процесса определяется основными составляющими обеспечения общественной безопасности в целом:
- ограждение территорий учреждений общего и дополнительного образования;
- установка систем видеонаблюдения;
- установка тревожных кнопок.</t>
  </si>
  <si>
    <t xml:space="preserve">     В случае, когда меры по сохранению и повышению уровня безопасности муниципальных образовательных учреждений приниматься не будут, может возникнуть прямая угроза жизни и здоровью обучающихся, воспитанников и работников муниципальных образовательных учреждений всех типов и видов, а также нанесен вред муниципальному имуществу.
     Реализация намеченных мероприятий подпрограммы «Безопасное детство в Безопасном Городе» на 2017-2025 годы повысит уровень безопасности муниципальных образовательных учреждений, снизит риск возникновения аварийных ситуаций, травматизма и гибели людей. Будут созданы условия, гарантирующие максимально возможную безопасность ребенка и работающего персонала в муниципальных образовательных учреждениях муниципального образования «Город Томск».</t>
  </si>
  <si>
    <t xml:space="preserve">  </t>
  </si>
  <si>
    <t>Оценка возникающих рисков в процессе реализации подпрограммы</t>
  </si>
  <si>
    <t xml:space="preserve">     На динамику показателей подпрограммы могут повлиять следующие риски:
- не обеспечение необходимого уровня комплексной безопасности в муниципальных учреждениях системы образования, культуры, физической культуры и спорта, не выполнение в полном объеме противопожарных мероприятий;
- ухудшение технического состояния зданий и сооружений, систем жизнеобеспечения, что может негативно отразиться на учебно-воспитательном процессе, привести к несчастным случаям, нанести ущерб здоровью учащихся и воспитанников;
- снижение профилактической работы в подростковой среде, правовой нигилизм несовершеннолетних, осознание безответственности за совершенные правонарушения;
- изменение оперативной обстановки в г. Томске, связанной в том числе с оптимизацией штатной численности правоохранительных органов, проявлениями правового нигилизма несовершеннолетними, осознание безответственности за совершенные правонарушения;
- недостаточное финансирование мероприятий подпрограммы.</t>
  </si>
  <si>
    <t>III. ЦЕЛИ, ЗАДАЧИ, ПОКАЗАТЕЛИ ПОДПРОГРАММЫ</t>
  </si>
  <si>
    <t xml:space="preserve">    Цели, задачи, показатели подпрограммы годы представлены в Приложении 1 к подпрограмме (Таблица 1).</t>
  </si>
  <si>
    <t>Обоснование включения показателей в муниципальную программу</t>
  </si>
  <si>
    <t>№ пп</t>
  </si>
  <si>
    <t>Наименование показателя цели, задач, мероприятия</t>
  </si>
  <si>
    <t>Обоснование включения в муниципальную программу</t>
  </si>
  <si>
    <t>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t>
  </si>
  <si>
    <t>Федеральный закон от 23 июня 2016 г. № 182-ФЗ «Об основах системы профилактики правонарушений в Российской Федерации».
Значение показателя, определено исходя из количества в аналогичном периоде прошлого года.</t>
  </si>
  <si>
    <t>Количество учреждений с массовым пребыванием детей, где осуществлен ремонт, установка и монтаж ограждения территорий.</t>
  </si>
  <si>
    <t>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t>
  </si>
  <si>
    <t>Количество учреждений с массовым пребыванием детей, где осуществлен текущий ремонт асфальтового покрытия территорий</t>
  </si>
  <si>
    <t>Капитальный ремонт, установка и монтаж ограждения территорий муниципальных учреждений с массовым пребывание детей.</t>
  </si>
  <si>
    <t>Приобретение в собственность муниципального образования «Город Томск» и установка систем видеонаблюдения в муниципальных учреждениях с массовым пребыванием детей.</t>
  </si>
  <si>
    <t>Текущий ремонт асфальтового покрытия территорий муниципальных учреждений с массовым пребывание детей.</t>
  </si>
  <si>
    <t>Разработка ПСД и капитальный ремонт автоматических пожарных сигнализаций (АПС) и систем оповещения и управления эвакуацией (СОУЭ) в муниципальных  образовательных учреждениях.</t>
  </si>
  <si>
    <t>IV.ПЕРЕЧЕНЬ МЕРОПРИЯТИЙ И ЭКОНОМИЧЕСКОЕ ОБОСНОВАНИЕ ПОДПРОГРАММЫ</t>
  </si>
  <si>
    <t xml:space="preserve">   Перечень мероприятий и экономическое обоснование подпрограммы представлены в Приложении 1 к подпрограмме (Таблица 2). Экономический расчет расходов на исполнение мероприятий подпрограммы представлен в Приложении 1 к подпрограмме (Таблица 3).</t>
  </si>
  <si>
    <t>V. МЕХАНИЗМЫ УПРАВЛЕНИЯ И КОНТРОЛЯ ПОДПРОГРАММОЙ</t>
  </si>
  <si>
    <t xml:space="preserve">    Текущий контроль и мониторинг реализации подпрограммы осуществляется постоянно в течение всего периода реализации муниципальной программы комитетом общественной безопасности администрации Города Томска.</t>
  </si>
  <si>
    <r>
      <t xml:space="preserve">     Соисполнители подпрограммы ежегодно, в срок до 30 января года, следующего за отчетным, представляют ответственному исполнителю подпрограммы (Администрация Города Томска (Комитет общественной безопасности) отчеты о реализации, соответственно, мероприятий подпрограммы по итогам отчетного года по форме, аналогичной </t>
    </r>
    <r>
      <rPr>
        <sz val="12"/>
        <color indexed="56"/>
        <rFont val="Times New Roman"/>
        <family val="1"/>
      </rPr>
      <t>п</t>
    </r>
    <r>
      <rPr>
        <sz val="12"/>
        <rFont val="Times New Roman"/>
        <family val="1"/>
      </rPr>
      <t xml:space="preserve">риложениям 8 и 8.1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t>
    </r>
    <r>
      <rPr>
        <sz val="12"/>
        <color indexed="8"/>
        <rFont val="Times New Roman"/>
        <family val="1"/>
      </rPr>
      <t>постановлением администрации Города Томска от 15.07.2014 № 677.</t>
    </r>
  </si>
  <si>
    <t xml:space="preserve">     Ответственность за реализацию подпрограммы, достижение показателей цели и задач, внесение изменений несет ответственный исполнитель – Администрация Города Томска (Комитет общественной безопасности).
      При внесении изменений в подпрограмму, затрагивающих содержание муниципальной программы в целом, ответственный исполнитель данной подпрограммы формирует проект изменений в части муниципальной программы и подпрограммы.                                                                                                                                                                                                                                                                                                                                             </t>
  </si>
  <si>
    <t xml:space="preserve">     Комитет общественной безопасности администрации Города Томска организует постоянное взаимодействие с департаментом образования администрации Города Томска, департаментом капитального строительства администрации Города Томска, управлением культуры администрации Города Томска, управлением физической культуры и спорта администрации Города Томска, являющимися соисполнителями подпрограммы по вопросу формирования заявок и предложений для обеспечения финансирования подпрограммы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 муниципальной программы.               </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</si>
  <si>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t>
  </si>
  <si>
    <t xml:space="preserve">     Порядок предоставления субсидий из областного бюджета бюджетам муниципальных образований Томской области на реализацию мероприятий подпрограммы 2 «Развитие инфраструктуры дошкольного, общего и дополнительного образования в Томской области» (государственная программа «Развитие образования в Томской области») в части осуществления капитальных вложений действовал до вступления в законную силу Постановления Администрации Томской области от 08.05.2018 № 200а «О внесении изменений в отдельные Постановления Администрации Томской области».</t>
  </si>
  <si>
    <r>
      <t xml:space="preserve">Мероприятие 1.8. Приобретение в собственность муниципального образования «Город Томск» и установка систем видео - наблюдения в муниципальных учреждениях дополнительного образования управления физической культуры и спорта 
</t>
    </r>
    <r>
      <rPr>
        <b/>
        <sz val="9"/>
        <color indexed="8"/>
        <rFont val="Times New Roman"/>
        <family val="1"/>
      </rPr>
      <t xml:space="preserve">2017 г. – 9 ед., в т.ч.: </t>
    </r>
    <r>
      <rPr>
        <sz val="9"/>
        <color indexed="8"/>
        <rFont val="Times New Roman"/>
        <family val="1"/>
      </rPr>
      <t xml:space="preserve">
МАУ «ЦСИ»,
МАУ ДО ДЮСШ «Кедр»,
МАУ ДО ДЮСШ УСЦ ВВС им. В.А. Шевелева,
МАУ ДО ДЮСШ единоборств,
МАУ ДО ДЮСШ зимних видов спорта,
МАУ ДО СДЮСШОР № 16,
МАУ ДО СДЮСШОР № 3,
МБУ ДО ДЮСШ «Светленская»,
МБУ ДО ДЮСШ № 4,
</t>
    </r>
    <r>
      <rPr>
        <b/>
        <sz val="9"/>
        <color indexed="8"/>
        <rFont val="Times New Roman"/>
        <family val="1"/>
      </rPr>
      <t>2018 г. – 7 ед. в т.ч.:</t>
    </r>
    <r>
      <rPr>
        <sz val="9"/>
        <color indexed="8"/>
        <rFont val="Times New Roman"/>
        <family val="1"/>
      </rPr>
      <t xml:space="preserve">
МБУ ДО ДЮСШ «Светленская»,
МБУ ДО ДЮСШ ТВС,
МБУ ДО ДЮСШ № 4,
МАУ ДО ДЮСШ единоборств,
МАУ ДО ДЮСШ зимних видов спорта,
МАУ ДО СДЮСШОР № 16,
МАУ ДО ДЮСШ УСЦ ВВС им. В.А. Шевелева.
</t>
    </r>
    <r>
      <rPr>
        <b/>
        <sz val="9"/>
        <color indexed="8"/>
        <rFont val="Times New Roman"/>
        <family val="1"/>
      </rPr>
      <t>2019 г. – 1 ед., в т.ч.:</t>
    </r>
    <r>
      <rPr>
        <sz val="9"/>
        <color indexed="8"/>
        <rFont val="Times New Roman"/>
        <family val="1"/>
      </rPr>
      <t xml:space="preserve">
МАУ ДО ДЮСШ "Победа" (ул. Нахимова, 1).
</t>
    </r>
    <r>
      <rPr>
        <b/>
        <sz val="9"/>
        <color indexed="8"/>
        <rFont val="Times New Roman"/>
        <family val="1"/>
      </rPr>
      <t>2020 г. – 5 ед., в т.ч.:</t>
    </r>
    <r>
      <rPr>
        <sz val="9"/>
        <color indexed="8"/>
        <rFont val="Times New Roman"/>
        <family val="1"/>
      </rPr>
      <t xml:space="preserve">
МБУ ДО ДЮСШ № 4, МБУ ДО ДЮСШ № 7 по шахматам, МАУ ДО ДЮСШ № 3, МАУ ЦСИ ДООЛ "Рубин", МАУ ЦСИ.                                                                                                                                                                     </t>
    </r>
    <r>
      <rPr>
        <b/>
        <sz val="9"/>
        <color indexed="8"/>
        <rFont val="Times New Roman"/>
        <family val="1"/>
      </rPr>
      <t>2021 г. – 5 ед., в т.ч.:</t>
    </r>
    <r>
      <rPr>
        <sz val="9"/>
        <color indexed="8"/>
        <rFont val="Times New Roman"/>
        <family val="1"/>
      </rPr>
      <t xml:space="preserve">                                                                                                                                                                                                                                                                                                                                                        МБУ ДО ДЮСШ № 4, МБУ ДО ДЮСШ № 7 по шахматам, МАУ ДО ДЮСШ № 3, МАУ ЦСИ ДООЛ "Рубин", МАУ ЦСИ.                                                                                                                                                                     </t>
    </r>
    <r>
      <rPr>
        <b/>
        <sz val="9"/>
        <color indexed="8"/>
        <rFont val="Times New Roman"/>
        <family val="1"/>
      </rPr>
      <t>2022 г. - 5 ед., в т.ч.:</t>
    </r>
    <r>
      <rPr>
        <sz val="9"/>
        <color indexed="8"/>
        <rFont val="Times New Roman"/>
        <family val="1"/>
      </rPr>
      <t xml:space="preserve">                                                                                                                                                                                                                                                                                                                                                            МБУ ДО ДЮСШ № 4, МБУ ДО ДЮСШ № 7 по шахматам, МАУ ДО ДЮСШ № 3, МАУ ЦСИ ДООЛ "Рубин", МАУ ЦСИ.</t>
    </r>
  </si>
  <si>
    <t>МАУ ДО ДЮСШ "Кедр" по адресу: г. Томск, п. Светлый, 46  - СМР</t>
  </si>
  <si>
    <t>МАУ ДО ДЮСШ "Кедр" по адресу: г. Томск, п. Светлый, 46 - проверка достоверности</t>
  </si>
  <si>
    <t>МАУ ДО ДЮСШ зимних видов спорта по адресу: г. Томск, ул. Королева, 13 - СМР</t>
  </si>
  <si>
    <t>МАУ ДО ДЮСШ зимних видов спорта по адресу: г. Томск, ул. Королева, 13- проверка достоверности</t>
  </si>
  <si>
    <t>МАОУ ДО ДДТ "У Белого озера" по адресу: г.Томск, пер. Нагорный, 7, 7/1 - СМР</t>
  </si>
  <si>
    <t>МАОУ ДО ДДТ "У Белого озера" по адресу: г.Томск, пер. Нагорный, 7, 7/1 - проверка достоверности</t>
  </si>
  <si>
    <t>МАОУ ДО ДООПЦ "Юниор" по адресу: г. Томск, п. Заварзино, ул. Мостовая, 70 д. (ДЦО "Патриот") СМР</t>
  </si>
  <si>
    <t>МАОУ ДО ДООПЦ "Юниор по адресу: г. Томск, п. Заварзино, ул. Мостовая, 70 д. (ДЦО "Патриот")  - проверка достоверности</t>
  </si>
  <si>
    <t>Разработка ПСД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</si>
  <si>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r>
      <t xml:space="preserve">МАДОУ № 44 г. Томска, пер. Карский, 27а;
МАДОУ № 45 г. Томска, ул. Кулагина, 21;
МАДОУ № 63 г. Томска, ул. Тверская, 70/1;
МАДОУ № 63, пер. Нечевский, 21;
МБДОУ № 66, пер. Механический, 1;
МАДОУ № 69, ул. Интернационалистов, 20;
МАДОУ № 76, ул. Говорова, 24/1;
МАДОУ № 85, ул. Ф. Лыткина, 24А;
МАДОУ № 86, ул. Новгородская, 44/1;
МБДОУ № 103, ул. Сибирская, 105а;
МБДОУ № 103, ул. Алтайская, 112а;
МАДОУ № 2, пер. Базарный, 11;
МАДОУ № 134, ул. Иркутский тракт, 51/1;
</t>
    </r>
    <r>
      <rPr>
        <b/>
        <sz val="9"/>
        <rFont val="Times New Roman"/>
        <family val="1"/>
      </rPr>
      <t>2020 г. – 18 ед. в т.ч.:</t>
    </r>
    <r>
      <rPr>
        <sz val="9"/>
        <rFont val="Times New Roman"/>
        <family val="1"/>
      </rPr>
      <t xml:space="preserve">
МАДОУ № 6, ул. Транспортная, 5/1;
МАДОУ № 11, ул. Иркутский тракт, 166;
МАДОУ № 33, ул. Учебная, 47/1;
МАДОУ № 45, пр. Фрунзе, 133;
МБДОУ № 46, ул. Войкова, 82б;
МАДОУ № 51, ул. Беринга, 15/1;
МАДОУ № 51, ул. Мичурина, 71;
МАДОУ № 60, ул. Тверская, 98;
МБДОУ № 65, ул. Говорова, 66;
МАДОУ № 73, ул. Карла Маркса, 61;
МАДОУ № 73, ул. Водяная, 31/1;
МАДОУ № 77, ул. Любы Шевчцовой, 4;
МАДОУ № 79, Кольцевой проезд, 8;
МБДОУ № 88, ул. Интернационалистов, 37;
МБДОУ № 89, ул. Никитина, 62;
МБДОУ № 93, ул. Профсоюзная, 16/1;
МАДОУ № 95, ул. Айвазовского, 37;
МАДОУ № 96, ул. Кошурникова, 11
                                                                                             </t>
    </r>
  </si>
  <si>
    <t>1520120040
243</t>
  </si>
  <si>
    <t>Данное мероприятие реализуется в рамках муниципальной программы "Развитие образования" на 2015-2025 годы".</t>
  </si>
  <si>
    <t>МАУ ДО ДЮСШ "Победа" по адресу: г. Томск, ул. Нахимова, 1 - ПИР</t>
  </si>
  <si>
    <r>
      <t xml:space="preserve">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                                                           </t>
    </r>
    <r>
      <rPr>
        <b/>
        <sz val="9"/>
        <color indexed="8"/>
        <rFont val="Times New Roman"/>
        <family val="1"/>
      </rPr>
      <t xml:space="preserve">2017 г. - 9 ед., в т.ч.: </t>
    </r>
    <r>
      <rPr>
        <sz val="9"/>
        <color indexed="8"/>
        <rFont val="Times New Roman"/>
        <family val="1"/>
      </rPr>
      <t xml:space="preserve">
МАОУ СОШ №№ 2, 5, 22, 43, 50, МАОУ Гимназии № 26 г. Томска, МБОУ прогимназии «Кристина» (ул. Косарева, 27), МБОУ прогимназии «Кристина» (ул. Красноармейская, 116/1), МБОУ Академический лицей;
</t>
    </r>
    <r>
      <rPr>
        <b/>
        <sz val="9"/>
        <color indexed="8"/>
        <rFont val="Times New Roman"/>
        <family val="1"/>
      </rPr>
      <t xml:space="preserve">2018 г. – 23 ед., в т.ч.: </t>
    </r>
    <r>
      <rPr>
        <sz val="9"/>
        <color indexed="8"/>
        <rFont val="Times New Roman"/>
        <family val="1"/>
      </rPr>
      <t xml:space="preserve">
МАОУ СОШ №№ 11, 12, 14, 16, 23, 34, 35, 40, 41, 44, 47, 54, 58, МАОУ ООШ № 27, МАОУ гимназия №№  18, 56 (ул. Кутузова, 7а), МАОУ гимназия № 56 (ул. Смирнова, 28), МАОУ Сибирский лицей, МАОУ лицей №№ 7, 8, МБОУ Академический лицей (ул. Дизайнеров, 4), МБОУ лицей при ТПУ, МБОУ гимназия № 2;
</t>
    </r>
    <r>
      <rPr>
        <b/>
        <sz val="9"/>
        <color indexed="8"/>
        <rFont val="Times New Roman"/>
        <family val="1"/>
      </rPr>
      <t xml:space="preserve">2019 г. – 15 ед., в т.ч.: </t>
    </r>
    <r>
      <rPr>
        <sz val="9"/>
        <color indexed="8"/>
        <rFont val="Times New Roman"/>
        <family val="1"/>
      </rPr>
      <t xml:space="preserve">
МАОУ СОШ №№ 16, 28, 37, 40, 42, МАОУ гимназия №№ 6, 29, 55, МАОУ лицей № 1, МАОУ Школа "Перспектива", МБОУ ООШ № 45 (ул. Иркутский тракт, 140/1), МБОУ ООШ № 45 (ул. Войкова, 64/1), МБОУ ООШ № 66 (д. Эушта, ул. Школьная, 3), МБОУ ООШ № 66 (ул. Сплавная, 56), МАОУ Школа «Эврика-развитие».</t>
    </r>
  </si>
  <si>
    <t>Количество учреждений, где осуществлен  капитальный ремонт АПС и СОУЭ, ед.</t>
  </si>
  <si>
    <t>Количество учреждений, где осуществлена разработка ПСД на капитальный ремонт АПС и СОУЭ, ед.</t>
  </si>
  <si>
    <r>
      <t>Мероприятие 1.13. Текущий ремонт асфальтового покрытия территорий муниципальных учреждений дополнительного образования, в т.ч.:</t>
    </r>
    <r>
      <rPr>
        <b/>
        <sz val="9"/>
        <rFont val="Times New Roman"/>
        <family val="1"/>
      </rPr>
      <t xml:space="preserve">
2019 г. – 1 ед., в т.ч.:</t>
    </r>
    <r>
      <rPr>
        <sz val="9"/>
        <rFont val="Times New Roman"/>
        <family val="1"/>
      </rPr>
      <t xml:space="preserve">
МАОУ ДО ДДТ «У Белого озера», пер. Нагорный, 7; пер. Нагорный, 7/1;
</t>
    </r>
    <r>
      <rPr>
        <b/>
        <sz val="9"/>
        <rFont val="Times New Roman"/>
        <family val="1"/>
      </rPr>
      <t>2020 г. – 2 ед., в т.ч.:</t>
    </r>
    <r>
      <rPr>
        <sz val="9"/>
        <rFont val="Times New Roman"/>
        <family val="1"/>
      </rPr>
      <t xml:space="preserve">
МАОУ ДО ДТДиМ, ДООЛ "Пост № 1", п. Аникино, пер. 5-й Басандайский, 3;
МАОУ ДТДиМ, ДООЛ "Энергетик", п. Аникино, ул. Басандайская, 63а;
                                                                                                                                                                     </t>
    </r>
    <r>
      <rPr>
        <b/>
        <sz val="9"/>
        <rFont val="Times New Roman"/>
        <family val="1"/>
      </rPr>
      <t xml:space="preserve"> 2021 г. – 3 ед., в т.ч.:       
</t>
    </r>
    <r>
      <rPr>
        <sz val="9"/>
        <rFont val="Times New Roman"/>
        <family val="1"/>
      </rPr>
      <t xml:space="preserve">МАОУ ДО ДОО(П)Ц "Юниор" ДЦО "Энергия", пос. Калтай;
МАОУ "Планирование карьеры" Центр "Солнечный", пос. Калтай;
МАОУ ДО ДЮЦ "Звездочка", ул. Матросова, 8;            
</t>
    </r>
    <r>
      <rPr>
        <b/>
        <sz val="9"/>
        <rFont val="Times New Roman"/>
        <family val="1"/>
      </rPr>
      <t xml:space="preserve">2022 г.- 3 ед., в т.ч.:  
</t>
    </r>
    <r>
      <rPr>
        <sz val="9"/>
        <rFont val="Times New Roman"/>
        <family val="1"/>
      </rPr>
      <t xml:space="preserve">МАОУ ДО ДДТ "У Белого озера", ул. Кривая, 33;
МБОУ ДО ДДТ "Искорка", ул. Смирнова, 30;
МАОУ ДО ЦДО "Планирование карьеры", ул. Смирнова, 28 стр. 1                                                                     </t>
    </r>
  </si>
  <si>
    <t>Фактическое значение показателей на момент разработки муниципальной программы - 2016</t>
  </si>
  <si>
    <t>МАОУ ООШ № 38 г. Томска  по адресу: г. Томск, ул. И. Черных, 123/1 - СМР</t>
  </si>
  <si>
    <t>МАОУ ООШ № 38 г. Томска  по адресу: г. Томск, ул. И. Черных, 123/1  - проверка достоверности</t>
  </si>
  <si>
    <t>МАОУ лицей № 1 имени А.С. Пушкина г. Томска, по адресу: г. Томск, ул. Нахимова, 30 - СМР</t>
  </si>
  <si>
    <t>МАОУ лицей № 1 имени А.С. Пушкина г. Томска, по адресу: г. Томск, ул. Нахимова, 30 - проверка достоверности</t>
  </si>
  <si>
    <t>МБОУ ООШИ № 22 г. Томска по адресу: г. Томск, ул. Сибирская, 81 г - СМР</t>
  </si>
  <si>
    <t>МБОУ ООШИ № 22 г. Томска по адресу: г. Томск, ул. Сибирская, 81 г  - проверка достоверности</t>
  </si>
  <si>
    <t>МАОУ гимназия № 13 г. Томская, по адресу: г. Томск, ул. С. Лазо 26/1  -СМР</t>
  </si>
  <si>
    <t>МАОУ гимназия № 13 г. Томская, по адресу: г. Томск, ул. С. Лазо 26/1 - проверка достоверности</t>
  </si>
  <si>
    <t>МБОУ ООШ № 45 г. Томска, по адресу:  г. Томск,  Иркутский тракт, 140/1 - СМР</t>
  </si>
  <si>
    <t>МБОУ ООШ № 45 г. Томска, по адресу:  г. Томск,  Иркутский тракт, 140/1 - проверка достоверности</t>
  </si>
  <si>
    <t>МБОУ ООШ № 45 г. Томска, по адресу:  г. Томск, ул. Войкова, 64/1 - СМР</t>
  </si>
  <si>
    <t>МБОУ ООШ № 45 г. Томска, по адресу:  г. Томск, ул. Войкова, 64/1 - проверка достоверности</t>
  </si>
  <si>
    <t>МАОУ СОШ № 37 г. Томска, по адресу: г. Томск, ул. С. Лазо, 22- СМР</t>
  </si>
  <si>
    <t>МАОУ СОШ № 37 г. Томска, по адресу: г. Томск, ул. С. Лазо, 22  - проверка достоверности</t>
  </si>
  <si>
    <t>МБОУ СОШ № 33 г. Томска, по адресу: г. Томск, д. Лоскутово, ул. Ленина, 27а - СМР</t>
  </si>
  <si>
    <t>МБОУ СОШ № 33 г. Томска, по адресу: г. Томск, д. Лоскутово, ул. Ленина, 27а  - проверка достоверности</t>
  </si>
  <si>
    <t>МАУ ДО ДЮСШ № 16 (гребная база "Сенная курья"), по адресу: г. Томск, ул.Нахимова, 1/г - СМР</t>
  </si>
  <si>
    <t>МАУ ДО ДЮСШ № 16 (гребная база "Сенная курья"), по адресу: г. Томск, ул.Нахимова, 1/г - проверка достоверности</t>
  </si>
  <si>
    <t>МАУ ДО ДЮСШ зимних видов спорта по адресу: г. Томск, ул. Кутузова, 1б - СМР</t>
  </si>
  <si>
    <t>МАУ ДО ДЮСШ зимних видов спорта по адресу: г. Томск, ул. Кутузова, 1б - проверка достоверности</t>
  </si>
  <si>
    <t>МАОУ ДО ДДТ "У Белого озера" г. Томска по адресу: г.Томск, ул.Кривая,33 - СМР</t>
  </si>
  <si>
    <t>МАОУ ДО ДДТ "У Белого озера" г. Томска по адресу: г.Томск, ул.Кривая,33  - проверка достоверности</t>
  </si>
  <si>
    <t>МАОУ ДО ДЮЦ "Звездочка" г. Томска по адресу: г. Томск, ул. Матросова, 8 - СМР</t>
  </si>
  <si>
    <t>МАОУ ДО ДЮЦ "Звездочка" г. Томска по адресу: г. Томск, ул. Матросова, 8"- проверка достоверности</t>
  </si>
  <si>
    <t>МАУ ДТДиМ ДООЛ "Энергетик" по адресу: г. Томск, ул. Басандайская, 63а  - СМР</t>
  </si>
  <si>
    <t>МАУ ДТДиМ ДООЛ "Энергетик" по адресу: г. Томск, ул. Басандайская, 63а- проверка достоверности</t>
  </si>
  <si>
    <t>МАОУ ДО ДООПЦ "Юниор" по адресу: п. Калтай (ДЦО "Энергия") - СМР</t>
  </si>
  <si>
    <t>МАОУ ДО ДООПЦ "Юниор" по адресу: п. Калтай (ДЦО "Энергия")  - проверка достоверности</t>
  </si>
  <si>
    <t>Управление культуры администрации Города Томска</t>
  </si>
  <si>
    <t>Управление физической культуры и спорта администрации Города Томска</t>
  </si>
  <si>
    <t>Количество учреждений, где осуществлен текущий ремонт асфальтового покрытия, ед.</t>
  </si>
  <si>
    <t>Основное мероприятие «Создание технических условий безопасности жизнедеятельности детей»</t>
  </si>
  <si>
    <t>КЦСР 1520120040
КВР 243</t>
  </si>
  <si>
    <t>МАОУ СОШ №11  г. Томска -250,0 м.п.</t>
  </si>
  <si>
    <t>МАОУ СОШ №11  г. Томска  - ПСД</t>
  </si>
  <si>
    <t>Итого по объекту</t>
  </si>
  <si>
    <t>МАОУ СОШ № 12 г. Томска - 390 м.п.</t>
  </si>
  <si>
    <t>МАОУ СОШ № 12 г. Томска  - ПСД</t>
  </si>
  <si>
    <t>МАОУ СОШ № 51 г. Томска  290,8 м.п.</t>
  </si>
  <si>
    <t>МАОУ СОШ № 51 г. Томска  - ПСД</t>
  </si>
  <si>
    <t>МБОУ ООШ № 39 г. Томска - 414м.п.</t>
  </si>
  <si>
    <t>МБОУ ООШ № 39 г. Томска - ПСД</t>
  </si>
  <si>
    <t>МАОУ СОШ № 64 г. Томска - 686 м.п.</t>
  </si>
  <si>
    <t>МАОУ СОШ № 64 г. Томска - ПСД.</t>
  </si>
  <si>
    <t>ИТОГО 2017 год</t>
  </si>
  <si>
    <t>ИТОГО 2018 год</t>
  </si>
  <si>
    <t>ИТОГО 2019 год</t>
  </si>
  <si>
    <t>ИТОГО 2020 год</t>
  </si>
  <si>
    <t>Капитальный ремонт, установка и монтаж ограждения территории МАУ ДО ДЮСШ зимних видов спорта - ПИР</t>
  </si>
  <si>
    <t>МАОУ ДОД ДЮСШ № 17 по адресу: г. Томск, ул. 5-ой Армии,15  - 98,5 м.п.</t>
  </si>
  <si>
    <t>МАОУ ДОД ДЮСШ № 17 по адресу: г. Томск, ул. рабочая, 23/3  - 800,0 м.п.</t>
  </si>
  <si>
    <t>МАОУ ДОД ДЮСШ № 17 по адресу: г. Томск, ул. рабочая, 23/3  -ПИР</t>
  </si>
  <si>
    <t>МБДОУ № 135 - 230,0 м.п.</t>
  </si>
  <si>
    <t>МБДОУ № 135- ПСД</t>
  </si>
  <si>
    <t>МАДОУ № 24 - 430,0 м.п.</t>
  </si>
  <si>
    <t>МАДОУ № 24- ПСД</t>
  </si>
  <si>
    <t>МБДОУ № 65 - 400,0 м.п.</t>
  </si>
  <si>
    <t>МБДОУ № 65- ПСД</t>
  </si>
  <si>
    <t>МАДОУ № 73 - 340,0 м.п.</t>
  </si>
  <si>
    <t>МАДОУ № 73 ПСД</t>
  </si>
  <si>
    <t>МБДОУ № 133 - 275,0 м.п.</t>
  </si>
  <si>
    <t>МБДОУ № 133 - ПСД</t>
  </si>
  <si>
    <t>МБДОУ № 17 - 70,0 м.п</t>
  </si>
  <si>
    <t>МБДОУ № 17- ПСД</t>
  </si>
  <si>
    <t>из них субсидии бюджетным учреждениям на реализацию муниципальных программ:</t>
  </si>
  <si>
    <t>из них субсидии автономным учреждениям на реализацию муниципальных программ:</t>
  </si>
  <si>
    <t>Мероприятие 1.1. Капитальный ремонт, установка и монтаж ограждения территорий муниципальных общеобразовательных учреждений, в т.ч.:</t>
  </si>
  <si>
    <t>1520120040
612</t>
  </si>
  <si>
    <t>1520120040
622</t>
  </si>
  <si>
    <t>1520120040
612
622</t>
  </si>
  <si>
    <t>1.1.14.</t>
  </si>
  <si>
    <t>1.1.15.</t>
  </si>
  <si>
    <t>1.1.16.</t>
  </si>
  <si>
    <r>
      <rPr>
        <sz val="9"/>
        <color indexed="8"/>
        <rFont val="Times New Roman"/>
        <family val="1"/>
      </rPr>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r>
    <r>
      <rPr>
        <b/>
        <sz val="9"/>
        <color indexed="8"/>
        <rFont val="Times New Roman"/>
        <family val="1"/>
      </rPr>
      <t xml:space="preserve">
2018 г. – 27 ед., в т.ч.:</t>
    </r>
    <r>
      <rPr>
        <sz val="9"/>
        <color indexed="8"/>
        <rFont val="Times New Roman"/>
        <family val="1"/>
      </rPr>
      <t xml:space="preserve">
МАОУ «Планирование карьеры» (Центр «Солнечный»), МАОУ «Планирование карьеры» ул. Смирнова, 28, стр.1,
МАОУ ДО ДДТ «У Белого озера» (пер. Нагорный, 7/1 и Нагорный, 7), МАОУ ДО ДДТ «У Белого озера» (ул. Беринга, 24), МАОУ ДО ДДТ «У Белого озера» (ул. Беринга, 15), МАОУ ДО ДДТ «У Белого озера» (ул. Междугородняя,24), МАОУ ДО ДДТ «У Белого озера» (ул. Кривая, 33), 
МАОУ ДО ДЮЦ «Звездочка» (ул. Елизаровых, 2), МАОУ ДО ДЮЦ «Звездочка» (ул. Олега Кошевого, 68/1), МАОУ ДО ДЮЦ «Звездочка» (ул. Косарева,9), МАОУ ДО ДЮЦ «Звездочка» (ул. Гоголя,23), МАОУ ДО ДЮЦ «Звездочка» (ул. Киевская, 89),
МАОУ ДО ЦДТ «Луч», 
МАОУ ДО ДОО(П)Ц «Юниор» (ул. Говорова, 34), МАОУ ДО ДОО(П)Ц «Юниор» (ДОЛ «Патриот») МАОУ ДО ДОО(П)Ц «Юниор» (ДОЛ «Энергия»), МАОУ ДО ДОО(П)Ц «Юниор» (ул. Никитина, 26), МАОУ ДО ДОО(П)Ц «Юниор» (ул. Вокзальная, 23), МАОУ ДО ДОО(П)Ц «Юниор» (ул. Матросова, 10), 
МАОУ «Томский Хобби-центр» (ДОЛ «Солнечная республика»), МАОУ «Томский Хобби-центр» (ДОЛ «Лукоморье»),  
МАОУ ДО ДДТ «Созвездие» (ДОЛ «Сириус»), МАОУ ДО ДДТ «Созвездие» (ул. Говорова, 6),
МАОУ ДО ДТДиМ (ДОЛ «Энергетик»), МАОУ ДО ДТДиМ (ДОЛ «Пост №1»),
МБОУ ДО ДДЮ «Кедр» (ул. Красноармейская, 116), МБОУ ДО ДДЮ «Кедр» (пр. Академический, 5);</t>
    </r>
  </si>
  <si>
    <t>Проверка расчетов всего и по департаментам</t>
  </si>
  <si>
    <t>ВСЕГО ПО ГРБС</t>
  </si>
  <si>
    <t>Итого по задаче 1:</t>
  </si>
  <si>
    <t>ВСЕГО ПО ПОДПРОГРАММЕ:</t>
  </si>
  <si>
    <t>ИТОГО 2021 год</t>
  </si>
  <si>
    <t>ИТОГО 2022 год</t>
  </si>
  <si>
    <t>ИТОГО 2023 год</t>
  </si>
  <si>
    <t>ИТОГО 2024 год</t>
  </si>
  <si>
    <t>ИТОГО 2025 год</t>
  </si>
  <si>
    <t>(далее - подпрограмма)</t>
  </si>
  <si>
    <t>I. ПАСПОРТ ПОДПРОГРАММЫ</t>
  </si>
  <si>
    <t>Куратор подпрограммы</t>
  </si>
  <si>
    <t>Ответственный исполнитель подпрограммы</t>
  </si>
  <si>
    <t>Соисполнители</t>
  </si>
  <si>
    <t>Участники</t>
  </si>
  <si>
    <t>Показатели цели подпрограммы, единицы измерения</t>
  </si>
  <si>
    <t>в соответствии с потребностью</t>
  </si>
  <si>
    <t>в соответствии с утвержд. финансированием</t>
  </si>
  <si>
    <t>Объемы и источники финансирования подпрограммы (с разбивкой по годам, тыс. рублей)</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</si>
  <si>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</si>
  <si>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</si>
  <si>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</si>
  <si>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</si>
  <si>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</si>
  <si>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</si>
  <si>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</si>
  <si>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</si>
  <si>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</si>
  <si>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</si>
  <si>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 xml:space="preserve">Сроки реализации подпрограммы </t>
  </si>
  <si>
    <t>Укрупненный перечень мероприятий (основное мероприятие)</t>
  </si>
  <si>
    <t>Организация управления подпрограммой и контроль за её реализацией:</t>
  </si>
  <si>
    <t>- управление подпрограммой осуществляет</t>
  </si>
  <si>
    <t>- текущий контроль и мониторинг реализации подпрограммы осуществляет</t>
  </si>
  <si>
    <t>Таблица 2</t>
  </si>
  <si>
    <t>Таблица 3</t>
  </si>
  <si>
    <t>ПОКАЗАТЕЛИ ЦЕЛИ, ЗАДАЧ, МЕРОПРИЯТИЙ ПОДПРОГРАММЫ</t>
  </si>
  <si>
    <t>№ п/п</t>
  </si>
  <si>
    <t>Наименование показателей целей, задач, мероприятий подпрограммы (единицы измерения)</t>
  </si>
  <si>
    <t>Метод сбора информации о достижении показателя</t>
  </si>
  <si>
    <t>Ответственный орган (подразделение) за  достижение  значения показателя</t>
  </si>
  <si>
    <t>в соответствии с утвержд финансированием</t>
  </si>
  <si>
    <t>в соответствии с утвержденным финансированием</t>
  </si>
  <si>
    <t>1.1.</t>
  </si>
  <si>
    <t>1.1.1.</t>
  </si>
  <si>
    <t>1.1.2.</t>
  </si>
  <si>
    <t>1.1.3.</t>
  </si>
  <si>
    <t>1.1.4.</t>
  </si>
  <si>
    <t>ПЕРЕЧЕНЬ МЕРОПРИЯТИЙ И РЕСУРСНОЕ ОБЕСПЕЧЕНИЕ ПОДПРОГРАММЫ</t>
  </si>
  <si>
    <t>Наименования целей, задач, ведомственных целевых программ, мероприятий подпрограммы</t>
  </si>
  <si>
    <t>В том числе за счет средств</t>
  </si>
  <si>
    <t>местного бюджета</t>
  </si>
  <si>
    <t>всего</t>
  </si>
  <si>
    <t>Подпрограммные мероприятия</t>
  </si>
  <si>
    <t>Ед. изм.</t>
  </si>
  <si>
    <t>Объем в натуральных показателях</t>
  </si>
  <si>
    <t>Стоимость единицы натурального показателя, тыс. рублей</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</si>
  <si>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</si>
  <si>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</si>
  <si>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</si>
  <si>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</si>
  <si>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</si>
  <si>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</si>
  <si>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Плановая потребность в средствах, тыс. рублей</t>
  </si>
  <si>
    <t xml:space="preserve">Цель подпрограммы                                                                                                                                 </t>
  </si>
  <si>
    <t>Задачи подпрограммы</t>
  </si>
  <si>
    <t>2017-2025г.г.</t>
  </si>
  <si>
    <t>Код бюджетной классификации (КЦСР, КВР)</t>
  </si>
  <si>
    <t xml:space="preserve"> </t>
  </si>
  <si>
    <t>1.1.5.</t>
  </si>
  <si>
    <t>1.1.6.</t>
  </si>
  <si>
    <t>1.1.7.</t>
  </si>
  <si>
    <t>1.1.8.</t>
  </si>
  <si>
    <t>1.1.9.</t>
  </si>
  <si>
    <t>1.1.10.</t>
  </si>
  <si>
    <t>1.1.11.</t>
  </si>
  <si>
    <t>1.1.12.</t>
  </si>
  <si>
    <t>1.1.13.</t>
  </si>
  <si>
    <t>Департамент образования администрации Города Томска</t>
  </si>
  <si>
    <t>ед.</t>
  </si>
  <si>
    <t xml:space="preserve">УМВД России по Томской области (по согласованию).
</t>
  </si>
  <si>
    <t xml:space="preserve">Задача 1: Создание технических условий безопасности жизнедеятельности детей.
</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</si>
  <si>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</si>
  <si>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не менее 5</t>
  </si>
  <si>
    <t>Задача 1. Создание технических условий безопасности жизнедеятельности детей</t>
  </si>
  <si>
    <t>Показатель 1. Количество учреждений с массовым пребыванием детей, где осуществлен ремонт, установка и монтаж ограждения территорий, ед.</t>
  </si>
  <si>
    <t>Создание технических условий безопасности жизнедеятельности детей.</t>
  </si>
  <si>
    <t>Задача 1 подпрограммы: Создание технических условий безопасности жизнедеятельности детей.</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</si>
  <si>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</si>
  <si>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r>
      <t>1.</t>
    </r>
    <r>
      <rPr>
        <sz val="11"/>
        <color indexed="8"/>
        <rFont val="Times New Roman"/>
        <family val="1"/>
      </rPr>
      <t xml:space="preserve"> Количество учреждений с массовым пребыванием детей, где осуществлен ремонт, установка и монтаж ограждения территорий, ед.</t>
    </r>
  </si>
  <si>
    <t>Департамент капитального строительства администрации Города Томска</t>
  </si>
  <si>
    <t>Количество учреждений, где установлены ограждения, ед.</t>
  </si>
  <si>
    <t>Количество учреждений, где осуществлена разработка ПСД и капитальный ремонт АПС и СОУЭ, ед.</t>
  </si>
  <si>
    <t>Показатель 2.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</si>
  <si>
    <r>
      <t>2.</t>
    </r>
    <r>
      <rPr>
        <sz val="11"/>
        <color indexed="8"/>
        <rFont val="Times New Roman"/>
        <family val="1"/>
      </rPr>
      <t xml:space="preserve"> Количество установленных комплексов автоматизированных систем объективного контроля для обеспечения видео-охраны и технической безопасности в учреждениях с массовым пребыванием детей, ед.</t>
    </r>
  </si>
  <si>
    <t>Количество установленных систем видеонаблюдения, ед.</t>
  </si>
  <si>
    <t>Капитальный ремонт, установка и монтаж ограждений территорий муниципальных общеобразовательных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</si>
  <si>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общеобразовательных учреждений.</t>
  </si>
  <si>
    <t>Капитальный ремонт, установка и монтаж ограждений территорий муниципальных дошкольных образовательных учреждений.</t>
  </si>
  <si>
    <t>Проверка достоверности определения сметной стоимости капитального ремонта, установки и монтажа ограждений территорий муниципальных дошкольных образовательных учреждений.</t>
  </si>
  <si>
    <t>Капитальный ремонт, установка и монтаж ограждений территорий муниципальных учреждений дополнительного образования.</t>
  </si>
  <si>
    <t>Проверка достоверности определения сметной стоимости капитального ремонта, установки и монтажа ограждений территорий муниципальных учреждений дополнительного образования.</t>
  </si>
  <si>
    <t>Капитальный ремонт, установка и монтаж ограждений территорий муниципальных учреждений управления культуры.</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</si>
  <si>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культуры.</t>
  </si>
  <si>
    <t>Текущий ремонт асфальтового покрытия территорий муниципальных дошкольных образовательных учреждений.</t>
  </si>
  <si>
    <t>Текущий ремонт асфальтового покрытия территорий муниципальных общеобразовательных учреждений.</t>
  </si>
  <si>
    <t>Текущий ремонт асфальтового покрытия территорий муниципальных учреждений дополнительного образования.</t>
  </si>
  <si>
    <t>м.п.</t>
  </si>
  <si>
    <t>кол-во</t>
  </si>
  <si>
    <t>-</t>
  </si>
  <si>
    <r>
      <t xml:space="preserve">Мероприятие 1.12. Текущий ремонт асфальтового покрытия территорий муниципальных общеобразовательных учреждений, в т.ч.:
</t>
    </r>
    <r>
      <rPr>
        <b/>
        <sz val="9"/>
        <rFont val="Times New Roman"/>
        <family val="1"/>
      </rPr>
      <t>2018 г. – 10 ед., в т.ч.:</t>
    </r>
    <r>
      <rPr>
        <sz val="9"/>
        <rFont val="Times New Roman"/>
        <family val="1"/>
      </rPr>
      <t xml:space="preserve">
МАОУ гимназия № 13, ул. Сергея Лазо, 26/1;
МАОУ гимназия № 24   им. М.В. Октябрьской,  ул. Белозерская, 12/1;
МАОУ гимназия № 56,   ул. Кутузова, 7а (корпус № 2);
МАОУ СОШ № 22, пос. Светлый, 33;
МАОУ СОШ № 30, ул. Интернационалистов, 11;
МАОУ СОШ № 41, ул. Тверская, 74а;
МАОУ СОШ № 47, ул. Пушкина, 54/1;
МАОУ СОШ № 50, ул. Усова, 68;
МАОУ СОШ № 67, ул. Иркутский тракт, 51/3;
МБОУ Академический лицей , ул. Вавилова, 8</t>
    </r>
  </si>
  <si>
    <t>Показатель 3. Количество учреждений с массовым пребыванием детей, где осуществлен текущий ремонт асфальтового покрытия территорий, ед.</t>
  </si>
  <si>
    <t>Капитальный ремонт, установка и монтаж ограждений территорий муниципальных учреждений управления физической культуры и спорта.</t>
  </si>
  <si>
    <t>Проверка достоверности определения сметной стоимости капитального ремонта, установки и монтажа ограждений территорий муниципальных учреждений управления физической культуры и спорта.</t>
  </si>
  <si>
    <t>введен с 01.01.2018</t>
  </si>
  <si>
    <t xml:space="preserve">Цель, задачи и мероприятия (ведомственные целевые программы) подпрограммы </t>
  </si>
  <si>
    <t>Плановые значения показателей по годам реализации подпрограммы</t>
  </si>
  <si>
    <t>ДО;
ДКС;
УК;
УФКиС.</t>
  </si>
  <si>
    <t>ДО;
ДКС;
УК;
УФКиС;
КОБ.</t>
  </si>
  <si>
    <t xml:space="preserve">Цель: Совершенствование благоприятных условий жизнедеятельности детей на объектах  муниципальных учреждений муниципального образования «Город Томск».
</t>
  </si>
  <si>
    <t>Отчетность ДО</t>
  </si>
  <si>
    <t>КОБ, ДО</t>
  </si>
  <si>
    <t>ДКС</t>
  </si>
  <si>
    <t>ДО, УК, УФКиС</t>
  </si>
  <si>
    <t>Отчетность ДО, УК, УФКиС</t>
  </si>
  <si>
    <t>ДО</t>
  </si>
  <si>
    <t>Отчетность 
ДО</t>
  </si>
  <si>
    <t>Отчетность ДКС</t>
  </si>
  <si>
    <t>Мероприятие 1.1. Капитальный ремонт, установка и монтаж ограждения территорий муниципальных общеобразовательных учреждений.</t>
  </si>
  <si>
    <t>Мероприятие 1.2. Капитальный ремонт, установка и монтаж ограждений территорий муниципальных учреждений управления физической культуры и спорта.</t>
  </si>
  <si>
    <t>Мероприятие 1.3. Капитальный ремонт, установка и монтаж ограждений территорий муниципальных дошкольных образовательных учреждений.</t>
  </si>
  <si>
    <t>Количество разработанной проектно-сметной документации, ед.</t>
  </si>
  <si>
    <t>Количество заключений о проверке достоверности определения сметной стоимости, ед.</t>
  </si>
  <si>
    <t>Введен с 01.01.2018</t>
  </si>
  <si>
    <t xml:space="preserve">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
</t>
  </si>
  <si>
    <t>Цель подпрограммы: Совершенствование благоприятных условий жизнедеятельности детей на объектах  муниципальных учреждений муниципального образования «Город Томск».</t>
  </si>
  <si>
    <t>Мероприятие 1.4. 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</si>
  <si>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</si>
  <si>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Мероприятие 1.6. 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</si>
  <si>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Отчетность УК</t>
  </si>
  <si>
    <t>УК</t>
  </si>
  <si>
    <t>Мероприятие 1.7. 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</si>
  <si>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Мероприятие 1.8. Приобретение в собственность муниципального образования «Город Томск» и установка систем видеонаблюдения в муниципальных учреждений дополнительного образования управления физической культуры и спорта.</t>
  </si>
  <si>
    <t>Отчетность УФКиС</t>
  </si>
  <si>
    <t>УФКиС</t>
  </si>
  <si>
    <r>
      <t>Мероприятие 1.9. Капитальный ремонт, установка и монтаж ограждения территорий муниципальных учреждений дополнительного образования</t>
    </r>
    <r>
      <rPr>
        <sz val="11"/>
        <color indexed="8"/>
        <rFont val="Times New Roman"/>
        <family val="1"/>
      </rPr>
      <t>.</t>
    </r>
  </si>
  <si>
    <t>Мероприятие 1.10. Капитальный ремонт, установка и монтаж ограждения территорий муниципальных учреждений управления культуры.</t>
  </si>
  <si>
    <t>Мероприятие 1.11. Текущий ремонт асфальтового покрытия территорий муниципальных дошкольных образовательных учреждений.</t>
  </si>
  <si>
    <r>
      <t>Мероприятие 1.12. Текущий ремонт асфальтового покрытия территорий муниципальных общеобразовательных учреждений</t>
    </r>
    <r>
      <rPr>
        <sz val="11"/>
        <color indexed="8"/>
        <rFont val="Times New Roman"/>
        <family val="1"/>
      </rPr>
      <t>.</t>
    </r>
  </si>
  <si>
    <r>
      <t>Мероприятие 1.13. Текущий ремонт асфальтового покрытия территорий муниципальных учреждений дополнительного образования</t>
    </r>
    <r>
      <rPr>
        <sz val="11"/>
        <color indexed="8"/>
        <rFont val="Times New Roman"/>
        <family val="1"/>
      </rPr>
      <t>.</t>
    </r>
  </si>
  <si>
    <t>Мероприятие 1.14. Разработка ПСД и капитальный ремонт автоматических пожарных сигнализаций (АПС) и систем оповещения и управления эвакуацией (СОУЭ) в муниципальных дошкольных образовательных учреждениях.</t>
  </si>
  <si>
    <t>Мероприятие 1.15. Разработка ПСД и капитальный ремонт автоматических пожарных сигнализаций (АПС) и систем оповещения и управления эвакуацией (СОУЭ) в муниципальных  общеобразовательных учреждениях.</t>
  </si>
  <si>
    <t>Мероприятие 1.16. Разработка ПСД и капитальный ремонт автоматических пожарных сигнализаций (АПС) и систем оповещения и управления эвакуацией (СОУЭ) в муниципальных   учреждениях дополнительного образования.</t>
  </si>
  <si>
    <t>МАОУ СОШ № 4 г. Томска - СМР</t>
  </si>
  <si>
    <t>МАОУ СОШ № 4 г. Томска  - проверка достоверности</t>
  </si>
  <si>
    <t>МАОУ гимназия № 24 г. Томска - СМР</t>
  </si>
  <si>
    <t>МАОУ гимназия № 24 г. Томска - проверка достоверности</t>
  </si>
  <si>
    <t>МАОУ СОШ № 3 г. Томска - СМР</t>
  </si>
  <si>
    <t>МАОУ СОШ № 3 г. Томска  - проверка достоверности</t>
  </si>
  <si>
    <t>МАОУ СОШ № 31 по адресу г. Томск, ул. Ачинская, 22 - СМР</t>
  </si>
  <si>
    <t>МАОУ СОШ № 31 по адресу г. Томск, ул. Ачинская, 22  - проверка достоверности</t>
  </si>
  <si>
    <t>МАОУ СОШ № 40 г. Томска - СМР</t>
  </si>
  <si>
    <t>МАОУ СОШ № 40 г. Томска  - проверка достоверности</t>
  </si>
  <si>
    <t>МАОУ СОШ № 5 им. А.К. Ерохина г. Томска по адресу: г. Томск, ул.Октябрьская, 16 - СМР</t>
  </si>
  <si>
    <t>МАОУ СОШ № 5 им. А.К. Ерохина г. Томска по адресу: г. Томск, ул.Октябрьская, 16 - проверка достоверности</t>
  </si>
  <si>
    <t>МАОУ СОШ № 23 г. Томска по адресу: г. Томск, ул. Лебедева, 94 - СМР</t>
  </si>
  <si>
    <t>МАОУ СОШ № 23 г. Томска по адресу: г. Томск, ул. Лебедева, 94   - проверка достоверности</t>
  </si>
  <si>
    <t>МАОУ СОШ № 16 г. Томска по адресу: г. Томск, пер. Сухоозерный,6 - СМР</t>
  </si>
  <si>
    <t>МАОУ СОШ № 16 г. Томска по адресу: г. Томск, пер. Сухоозерный,6  - проверка достоверности</t>
  </si>
  <si>
    <t>МБОУ ООШ № 66 г. Томска по адресу: г. Томск, п. Нижний скалад, ул. Сплавная, 56 - СМР</t>
  </si>
  <si>
    <t>МБОУ ООШ № 66 г. Томска по адресу: г. Томск, п. Нижний скалад, ул. Сплавная, 56  -проверка достоверности</t>
  </si>
  <si>
    <t>МАОУ СОШ № 47 г. Томска по адресу: г. Томск, ул. Пушкина, 54/1 - СМР</t>
  </si>
  <si>
    <t>МАОУ СОШ № 47 г. Томска по адресу: г. Томск, ул. Пушкина, 54/1  - проверка достоверности</t>
  </si>
  <si>
    <t>МАОУ СОШ № 41 г. Томска, по адресу: г. Томск, ул. Тверская, 74 а - СМР</t>
  </si>
  <si>
    <t>МАОУ СОШ № 41 г. Томска, по адресу: г. Томск, ул. Тверская, 74 а  - проверка достоверности</t>
  </si>
  <si>
    <t>МАОУ СОШ № 44 г. Томска, по адресу: г. Томск, ул. Алтайская, 120/1 - СМР</t>
  </si>
  <si>
    <t>МАОУ СОШ № 44 г. Томска, по адресу: г. Томск, ул. Алтайская, 120/1  - проверка достоверности</t>
  </si>
  <si>
    <t>МАОУ СОШ № 2 г. Томска, по адресу: г.Томск, ул. Р. Люксембург, 64 - СМР</t>
  </si>
  <si>
    <t>МАОУ СОШ № 2 г. Томска, по адресу: г.Томск, ул. Р. Люксембург, 64   -проверка достоверности</t>
  </si>
  <si>
    <t>Мероприятие 1.2. Капитальный ремонт, установка и монтаж ограждения территорий муниципальных учреждений управления физической культуры и спорта.</t>
  </si>
  <si>
    <t>Капитальный ремонт, установка и монтаж ограждения территории МАУ ДО ДЮСШ зимних видов спорта по адресу: г. Томск ул. Королева, 36 (территория бывшего трамплина) - СМР</t>
  </si>
  <si>
    <t>МАУ ДО СДЮШОР № 3 по адресу: г. Томск, ул. К. Маркса, 50 - СМР</t>
  </si>
  <si>
    <t>МАУ ДО СДЮШОР № 3 по адресу: г. Томск, ул. К. Маркса, 50 - проверка достоверности</t>
  </si>
  <si>
    <t>МАУ ДО ДЮСШ единоборств по адресу: пер. Комсомольский, 2а - СМР</t>
  </si>
  <si>
    <t>МАУ ДО ДЮСШ единоборств по адресу: пер. Комсомольский, 2а - проверка достоверности</t>
  </si>
  <si>
    <t>МБУ ДО СДЮШОР № 6 по адресу: г. Томск, ул. Северный городок, 61/1 - СМР</t>
  </si>
  <si>
    <t>МБУ ДО СДЮШОР № 6 по адресу: г. Томск, ул. Северный городок, 61/1 - проверка достоверности</t>
  </si>
  <si>
    <t>МАУ ДО ДЮСШ "Кедр" по адресу: г. Томск, ул. В. Высоцкого, 7  - СМР</t>
  </si>
  <si>
    <t>МАУ ДО ДЮСШ "Кедр" по адресу: г. Томск, ул. В. Высоцкого, 7 - проверка достоверности</t>
  </si>
  <si>
    <t>МАУ ДО ДЮСШ зимних видов спорта по адресу: г. Томск Иркутский тракт,105- СМР</t>
  </si>
  <si>
    <t>МАУ ДО ДЮСШ зимних видов спорта по адресу: г. Томск Иркутский тракт,105- проверка достоверности</t>
  </si>
  <si>
    <t>МАДОУ № 82   - СМР</t>
  </si>
  <si>
    <t>МАДОУ № 82- проверка достоверности</t>
  </si>
  <si>
    <t>МБДОУ № 116 - СМР</t>
  </si>
  <si>
    <t>МБДОУ № 116- проверка достоверности</t>
  </si>
  <si>
    <t>МАДОУ № 11 - СМР</t>
  </si>
  <si>
    <t>МАДОУ № 11- проверка достоверности</t>
  </si>
  <si>
    <t>МАДОУ № 57 - СМР</t>
  </si>
  <si>
    <t>МАДОУ № 57- проверка достоверности</t>
  </si>
  <si>
    <t>МАДОУ № 33 - СМР</t>
  </si>
  <si>
    <t>МАДОУ № 33 - проверка достоверности</t>
  </si>
  <si>
    <t>МАДОУ № 48  - СМР</t>
  </si>
  <si>
    <t>МАДОУ № 48 - проверка достоверности</t>
  </si>
  <si>
    <t>МАДОУ № 51 - СМР</t>
  </si>
  <si>
    <t>МАДОУ № 51- проверка достоверности</t>
  </si>
  <si>
    <t>МБДОУ № 4 - СМР</t>
  </si>
  <si>
    <t>МБДОУ № 4 - проверка достоверности</t>
  </si>
  <si>
    <t>МАДОУ № 56 - СМР</t>
  </si>
  <si>
    <t>МАДОУ № 56 - проверка достоверности</t>
  </si>
  <si>
    <t>МБДОУ № 20 - СМР</t>
  </si>
  <si>
    <t>МБДОУ № 20 - проверка достоверности</t>
  </si>
  <si>
    <t>МБДОУ № 19 - СМР</t>
  </si>
  <si>
    <t>МБДОУ № 19 - проверка достоверности</t>
  </si>
  <si>
    <t>МБДОУ № 103 - СМР</t>
  </si>
  <si>
    <t>МБДОУ № 103 - проверка достоверности</t>
  </si>
  <si>
    <t>МАДОУ № 38 - СМР</t>
  </si>
  <si>
    <t>МАДОУ № 38 - проверка достоверности</t>
  </si>
  <si>
    <r>
      <t xml:space="preserve">Мероприятие 1.5. 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
</t>
    </r>
    <r>
      <rPr>
        <b/>
        <sz val="9"/>
        <color indexed="8"/>
        <rFont val="Times New Roman"/>
        <family val="1"/>
      </rPr>
      <t>2017 г. - 28 ед., в т.ч.:</t>
    </r>
    <r>
      <rPr>
        <sz val="9"/>
        <color indexed="8"/>
        <rFont val="Times New Roman"/>
        <family val="1"/>
      </rPr>
      <t xml:space="preserve">
МАДОУ № 15, ул. Партизанская, 23\1
МБДОУ № 35;
МАДОУ № 39;
МАДОУ № 40, ул. Артема, 2б;
МАДОУ № 44;
МАДОУ № 45, ул. Кулагина, 21;
МАДОУ № 48, ул. Б.Куна, 24/1;
МАДОУ № 48, ул. Б.Куна, 24/3;
МАДОУ № 51, ул. Беринга, 15/1;
МАДОУ № 51, ул. Мичурина, 71;
МАДОУ № 53;
МАДОУ № 55;
МАДОУ № 56;
МАДОУ № 57;
МАДОУ № 63, ул. Тверская, 70/1;
МАДОУ № 63, пер. Нечевский, 21
МАДОУ № 69;
МАДОУ № 73, ул. Водяная, 31\1;
МАДОУ № 77;
МАДОУ № 79, ул. Интернационалистов, 27;
МАДОУ № 79, Кольцевой пр., 8;
МАДОУ № 82, ул. Беринга, 3/3;
МАДОУ № 82, Иркутский тракт, 182 
МАДОУ № 83, ул. Беринга, 1/5;
МАДОУ № 85, пер. Нахимова,6;
МАДОУ № 85, ул. Б. Хмельницкого, 40/1;
МБДОУ № 66, пр. Ленина, 222а;
МБДОУ № 46, ул. Бердская, 11/1. </t>
    </r>
  </si>
  <si>
    <t>Капитальный ремонт, установка и монтаж ограждения территорий учреждений дополнительного образования.</t>
  </si>
  <si>
    <t>МАОУ ДО ДДТ "Созвездие" по адресу: Кожевниковский р-н, пос. Киреевск (ПЛ "Сириус") - СМР</t>
  </si>
  <si>
    <t>МАОУ ДО ДДТ "Созвездие" по адресу: Кожевниковский р-н, пос. Киреевск (ПЛ "Сириус") - проверка достоверности</t>
  </si>
  <si>
    <t>МАОУ ДО ДДТ "У Белого озера" по адресу: г.Томск, ул.Беренга,15 - СМР</t>
  </si>
  <si>
    <t>МАОУ ДО ДДТ "У Белого озера" по адресу: г.Томск, ул.Беренга,15 - проверка достоверности</t>
  </si>
  <si>
    <t>Капитальный ремонт, установка и монтаж ограждения территорий учреждений культуры.</t>
  </si>
  <si>
    <t>МАОУ ДО "Детская Школа Искусств № 3" по адресу: г. Томск, ул. Иркутский тракт, 194/1 - СМР</t>
  </si>
  <si>
    <t>МАОУ ДО "Детская Школа Искусств № 3" по адресу: г. Томск, ул. Иркутский тракт, 194/1 - проверка достоверности</t>
  </si>
  <si>
    <t>МБОУ ДО "Детская школа искусств № 5" по адресу: г. Томск, с. Тимирязевское, ул. Школьная, 38 - СМР</t>
  </si>
  <si>
    <t>МБОУ ДО "Детская школа искусств № 5" по адресу: г. Томск, с. Тимирязевское, ул. Школьная, 38 - проверка достоверности</t>
  </si>
  <si>
    <t>МАУ "Дом культуры "Маяк" по адресу: г. Томск, ул. Иркутский тракт, 86/1 - СМР</t>
  </si>
  <si>
    <t>МАУ "Дом культуры "Маяк" по адресу: г. Томск, ул. Иркутский тракт, 86/1  - проверка достоверности</t>
  </si>
  <si>
    <t>МБОУ ДО "Детская школа искусств № 8" по адресу: г. Томск, д. Лоскутово, ул. Ленина ,27 - СМР</t>
  </si>
  <si>
    <t>МБОУ ДО "Детская школа искусств № 8" по адресу: г. Томск, д. Лоскутово, ул. Ленина ,27  - проверка достоверности</t>
  </si>
  <si>
    <t>Приобретение в собственность муниципального образования «Город Томск» и установка систем видеонаблюдения в муниципальных общеобразовательных учреждениях.</t>
  </si>
  <si>
    <t>Приобретение в собственность муниципального образования «Город Томск» и установка систем видеонаблюдения в муниципальных дошкольных образовательных учреждениях.</t>
  </si>
  <si>
    <t>Приобретение в собственность муниципального образования «Город Томск» и установка систем видеонаблюдения в районах дислокации муниципальных учреждений дополнительного образования.</t>
  </si>
  <si>
    <t>Приобретение в собственность муниципального образования «Город Томск» и установка систем видеонаблюдения в муниципальных учреждений управления культуры.</t>
  </si>
  <si>
    <t>Приобретение в собственность муниципального образования «Город Томск» и установка систем видеонаблюдения в муниципальных учреждениях дополнительного образования управления физической культуры и спорта.</t>
  </si>
  <si>
    <t>Цель:  Совершенствование благоприятных условий жизнедеятельности детей на объектах  муниципальных учреждений муниципального образования «Город Томск».</t>
  </si>
  <si>
    <t>МАОУ СОШ № 67 г. Томска, по адресу: г. Томск, ул. Иркутский тракт, 51/3- СМР</t>
  </si>
  <si>
    <t>МАОУ СОШ № 67 г. Томска, по адресу: г. Томск, ул. Иркутский тракт, 51/3 - проверка достоверности</t>
  </si>
  <si>
    <t>МАОУ гимназия № 26 г. Томска, по адресу: г. Томск, ул. Беринга, 4 - СМР</t>
  </si>
  <si>
    <t>МАОУ гимназия № 26 г. Томска, по адресу: г. Томск, ул. Беринга, 4- проверка достоверности</t>
  </si>
  <si>
    <t>Заместитель Мэра Города Томска по безопасности и общим вопросам.</t>
  </si>
  <si>
    <t>МАОУ Лицей № 8 имени Н.Н. Рукавишникова г. Томска, по адресу: г. Томск, пр. Кирова,12  - СМР</t>
  </si>
  <si>
    <t>МАОУ Лицей № 8 имени Н.Н. Рукавишникова г. Томска, по адресу: г. Томск, пр. Кирова,12 - проверка достоверности</t>
  </si>
  <si>
    <t>МАУ ЦСИ ДООЛ "Рубин" по адресу: Кемеровская область, Юргинский район, д. Алаево - СМР</t>
  </si>
  <si>
    <t>МАУ ЦСИ ДООЛ "Рубин" по адресу: Кемеровская область, Юргинский район, д. Алаево - проверка достоверности</t>
  </si>
  <si>
    <t>МАУ ДО ДЮСШ "Победа"по адресу: г. Томск,  ул. Нахимова,1 - СМР</t>
  </si>
  <si>
    <t>МАУ ДО ДЮСШ "Победа"по адресу: г. Томск,  ул. Нахимова,1 - проверка достоверности</t>
  </si>
  <si>
    <r>
      <rPr>
        <b/>
        <sz val="9"/>
        <color indexed="8"/>
        <rFont val="Times New Roman"/>
        <family val="1"/>
      </rPr>
      <t>2019 г. – 14 ед., в т.ч.:</t>
    </r>
    <r>
      <rPr>
        <sz val="9"/>
        <color indexed="8"/>
        <rFont val="Times New Roman"/>
        <family val="1"/>
      </rPr>
      <t xml:space="preserve">
МАОУ ДО ДДТ «У Белого озера» (ул. Междугородняя,24),                              МАОУ ДО ДДТ «У Белого озера» (ул. Вокзальная, 41),
МАОУ «Томский Хобби-центр» (ул. Елизаровых, 70а, ул. Елизаровых, 72), МАОУ ДО ДТДиМ (ул. Вершинина, 17),                                                            МАОУ ДО ДШИ № 4 (ул. Лебедева, 6),                                                                 МАОУ ДО ДЮЦ "Синяя птица" (ул. Мокрушина, 22),                                           МБОУ ДО ДДТ "Искорка" (ул. Смирнова, 7),                                                       МБОУ ДО ДДТ "Искорка" (ул. Смирнова, 30),                                                     МБОУ ДО ДДТ "Искорка" (ул. Первомайская, 65/1),                                                МБОУ ДО ДДТ "Искорка" (пр. Мира, 31),                                                                 МБОУ ДО ДДТ «Планета» (пер. Дербышевский, 24),                                          МБОУ ДО ДДТ «Планета» (ул. Трудовая, 18),                                                          МБОУ ДО ДДиЮ "Факел" (пр. Кирова, 59),                                                         МБОУ ДО ДДиЮ "Факел" (пр. Кирова, 60).
</t>
    </r>
  </si>
  <si>
    <t>МБДОУ № 93, ул. 5-й Армии, 20;
МАДОУ № 99, ул. Алтайская, 78/1;
МАДОУ № 100, ул. Говорова, 4;
МАДОУ № 102, ул. Бирюкова, 4;
МБДОУ № 133, ул. Никитина, 24</t>
  </si>
  <si>
    <r>
      <t xml:space="preserve">Мероприятие 1.11. Текущий ремонт асфальтового покрытия территорий муниципальных дошкольных образовательных учреждений, в т.ч.:                                                                                                                   </t>
    </r>
    <r>
      <rPr>
        <b/>
        <sz val="9"/>
        <rFont val="Times New Roman"/>
        <family val="1"/>
      </rPr>
      <t xml:space="preserve">2018 г. – 28 ед., в т.ч.:                                                                                                 </t>
    </r>
    <r>
      <rPr>
        <sz val="9"/>
        <rFont val="Times New Roman"/>
        <family val="1"/>
      </rPr>
      <t xml:space="preserve"> МАДОУ № 48;
МАДОУ № 3, пос. Светлый, 36;
МАДОУ № 24, ул. 30 лет Победы, 10;
МАДОУ № 40, ул. Усова, 33;
МАДОУ № 55, ул. Алтайская, 171;                                                                                                                                                        МАДОУ № 56, ул. Иркутский тракт, 140/2;
МАДОУ № 57, ул. Р. Люксембург, 38/2 (корпус № 2);
МАДОУ № 57, ул. Смирнова, 34;
МАДОУ № 60, ул. Вершинина, 20;
МАДОУ № 63, пер. Нечевский, 21;
МАДОУ № 82, ул. Беринга, 3/3;
МАДОУ № 85, ул. Ф. Лыткина ,24а;
МАДОУ № 94, ул. 79-й Гвардейской дивизии, 16/1;
МАДОУ № 95, ул. Айвазовского, 37;
МАДОУ № 99, ул. Лебедева, 115;
МАДОУ № 100, ул. Говорова, 4;
МАДОУ № 102, ул. Бирюкова, 4;
МБДОУ № 4 «Монтессори», 
пер. Пионерский, 14а;
МБДОУ № 18, с. Дзержинское, 
ул. Фабричная, 17а;
МБДОУ № 20, ул. Иркутский тракт, 146/1;
МБДОУ № 21, ул. Героев Чубаровцев, 28 (корпус № 2);
МБДОУ № 27, с. Тимирязевское, ул. Крылова, 15;
МБДОУ № 30, ул. Любы Шевцовой, 3/1;
МБДОУ № 35, ул. Елизаровых, 19/2 (корпус № 1);
МБДОУ № 62, ул. Мокрушина, 16/2;
МБДОУ № 72, ул. Щорса, 15/2;
МБДОУ № 133, ул. Никитина, 24;
МБДОУ № 135, ул. Белинского, 65
</t>
    </r>
    <r>
      <rPr>
        <b/>
        <sz val="9"/>
        <rFont val="Times New Roman"/>
        <family val="1"/>
      </rPr>
      <t xml:space="preserve">2019 г. – 22 ед. в т.ч.; 
</t>
    </r>
    <r>
      <rPr>
        <sz val="9"/>
        <rFont val="Times New Roman"/>
        <family val="1"/>
      </rPr>
      <t xml:space="preserve">МАДОУ № 3, п. Светлый, 36;
МБДОУ № 4, пер. Пионерский, 4
МАДОУ № 6, ул. Транспортная, 4а;
МАДОУ № 15, пер. Пушкина, 8 стр.1;
МБДОУ № 19, ул. Лебедева, 135;
МБДОУ № 21, ул. Большая Подгорная, 159а;
МАДОУ № 22, ул. Елизаровых, 37;
МБДОУ № 23, д. Лоскутово, ул. Ленина, 4а;
МАДОУ № 40, ул. Артема, 2б;
</t>
    </r>
  </si>
  <si>
    <r>
      <rPr>
        <b/>
        <sz val="9"/>
        <rFont val="Times New Roman"/>
        <family val="1"/>
      </rPr>
      <t xml:space="preserve">2021 г. – 18 ед., в т.ч.:         </t>
    </r>
    <r>
      <rPr>
        <sz val="9"/>
        <rFont val="Times New Roman"/>
        <family val="1"/>
      </rPr>
      <t xml:space="preserve">                                                                     МАДОУ № 2, ул. Тимакова, 3/1;
МАДОУ № 5, ул. Елизаровых, 4/1;
МАДОУ № 13, ул. Ференца Мюнниха, 15;
МАДОУ № 13, пр. Ленина, 116;
МАДОУ № 28, ул. Герасименко, 1/7;
МБДОУ № 35, ул. Косарева, 21;
МБДОУ № 46, ул. Бердская, 11/1;
МАДОУ № 48, ул. Бела Куна, 24/3;
МАДОУ № 53, ул. Ивановского, 21;
МБДОУ № 66, пр. Ленина, 222а;
МАДОУ № 79, ул.Интернационалистов, 27;
МАДОУ № 82, ул. Иркутский тракт, 182;
МАДОУ № 82, ул. В. Болдырева, 7;
МАДОУ № 83, ул. Беринга, 1/3;
МАДОУ № 85, пер. Нахимова, 6;
МАДОУ № 85, ул. Богдана Хмельницкого, 40/1;
МАДОУ № 94, ул. Водяная, 15а;
МБДОУ № 103, ул. Сибирская, 88;
</t>
    </r>
    <r>
      <rPr>
        <b/>
        <sz val="9"/>
        <rFont val="Times New Roman"/>
        <family val="1"/>
      </rPr>
      <t xml:space="preserve">2022 г. - 18 ед., в т.ч.:
</t>
    </r>
    <r>
      <rPr>
        <sz val="9"/>
        <rFont val="Times New Roman"/>
        <family val="1"/>
      </rPr>
      <t xml:space="preserve">МБДОУ № 18, с. Дзержинское, ул. Фабричная, 17а;
МБДОУ № 20, ул. Иркутский тракт, 146/1;
МБДОУ № 21, ул. Героев Чубаровцев, 28;
МАДОУ № 24, ул. 30 лет Победы, 10;
МБДОУ № 27, с. Тимирязевское, ул. Крылова, 15;
МБДОУ № 30, ул. Любы Шевцовой, 3/1;
МБДОУ № 35, ул. Елизаровых, 19/2;
МАДОУ № 39, ул. Алтайская, 128;
МАДОУ № 40, ул. Усова, 33;
МАДОУ № 55, ул. Алтайская, 171;
МАДОУ № 57, ул. смирнова, 34;
МБДОУ № 62, ул. Мокрушина, 16;
МБДОУ № 72, ул. Щорса, 15а;
</t>
    </r>
  </si>
  <si>
    <r>
      <rPr>
        <b/>
        <sz val="9"/>
        <rFont val="Times New Roman"/>
        <family val="1"/>
      </rPr>
      <t>2019 г. – 12 ед., в т.ч.:</t>
    </r>
    <r>
      <rPr>
        <sz val="9"/>
        <rFont val="Times New Roman"/>
        <family val="1"/>
      </rPr>
      <t xml:space="preserve">
МАОУ СОШ № 2, ул. Розы Люксембург, 64;
МАОУ СОШ № 4 им. И.С. Черных , ул. Лебедева, 6;
МАОУ СОШ № 11 им. В.И. Смирнова, Кольцевой проезд, 39;
МАОУ гимназия № 13, ул. Сергея Лазо, 26/1;
МАОУ СОШ № 19,  ул. Центральная, 4а;
МАОУ СОШ № 34 им. 79-й гвардейской стрелковой дивизии, пр. Фрунзе, 135;
МБОУ ООШ № 39, ул. Салтыкова-Щедрина, 35;
МБОУ ООШ № 45, ул. Иркутский тракт, 140/1;
МАОУ СОШ № 46, ул. Демьяна Бедного, 4;
МАОУ СОШ № 58, ул. Бирюкова, 22;
МАОУ СОШ № 64, с. Тимирязевское, ул. Школьная, 18;
МБОУ прогимназия «Кристина», ул. Косарева, 27;
</t>
    </r>
  </si>
  <si>
    <r>
      <rPr>
        <b/>
        <sz val="9"/>
        <rFont val="Times New Roman"/>
        <family val="1"/>
      </rPr>
      <t xml:space="preserve">2021 г. - 16 ед., в т.ч.: </t>
    </r>
    <r>
      <rPr>
        <sz val="9"/>
        <rFont val="Times New Roman"/>
        <family val="1"/>
      </rPr>
      <t xml:space="preserve">                                                                                                     МБОУ прогимназия "Кристина", ул. Красноармейская, 116/1;
МАОУ Сибирский лицей, ул. Усова, 56;
МАОУ лицей № 1 им. А.С. Пушкина, ул. Нахимова, 30;
МБОУ Русская классическая  гимназия № 2, ул. Лебедева, 92;
МБОУ школа-интернат № 22, ул. Сибирская, 81г;
МАОУ гимназия № 24 им. М.В. Октябрьской, ул. Белозерская, 12/1;
МАОУ гимназия № 29, ул. Новосибирская, 39;
МАОУ СОШ № 30, ул. Интернационалистов, 11;
МБОУ СОШ № 33, д. Лоскутово, ул. Ленина, 27а;
МАОУ СОШ № 34, пр. Фрунзе, 135;
МАОУ СОШ № 35, ул. Богдана Хмельницкого, 40;
МАОУ ООШ № 38, ул. Ивана Черных, 123/1;
МБОУ ООШ № 39, ул. Салтыкова-Щедрина, 35;
МБОУ СОШ № 49, ул. Мокрушина, 10;
МАОУ гимназия № 56, ул. Смирнова, 28;
МАОУ СОШ № 65, с. Дзержинское, ул. Фабричная, 11;
</t>
    </r>
    <r>
      <rPr>
        <b/>
        <sz val="9"/>
        <rFont val="Times New Roman"/>
        <family val="1"/>
      </rPr>
      <t>2022 г. - 16 ед., в т.ч.:</t>
    </r>
    <r>
      <rPr>
        <sz val="9"/>
        <rFont val="Times New Roman"/>
        <family val="1"/>
      </rPr>
      <t xml:space="preserve">
МБОУ школа-интернат № 1, ул. Смирнова, 50;
МАОУ СОШ № 4 им. И.С. Черных, ул. Лебедева, 6;
МАОУ СОШ № 11 им. В.И. Смирнова, Кольцевой проезд, 39;
МАОУ СОШ  № 12, ул. Максима Горького, 55;
МАОУ СОШ № 14 им. А.Ф, Лебедева, ул. Карла Ильмера, 11;
МАОУ гимназия № 18, ул. Киевская, 111;
МАОУ СОШ № 19, ул. Иркутский тракт, 188;
МАОУ СОШ № 25, ул. Сергея Лазо, 14/2;
МАОУ СОШ № 37, ул. Сергея Лазо, 22;
МАОУ СОШ № 40, ул. Никитина, 26;
МАОУ СОШ № 41, ул. Тверская, 74а;
                                                                                                </t>
    </r>
  </si>
  <si>
    <r>
      <t xml:space="preserve">МБОУ ООШ № 45, ул. Иркутский тракт, 140/1;
МАОУ СОШ № 46, ул. Д. Бедного, 4;
МАОУ СОШ № 47, ул. Пушкина, 54/1;
МАОУ гимназия № 56, ул. Кутузова, 7а;
МАОУ СОШ № 67, ул. Иркутский тракт, 51/3; 
</t>
    </r>
    <r>
      <rPr>
        <b/>
        <sz val="9"/>
        <rFont val="Times New Roman"/>
        <family val="1"/>
      </rPr>
      <t xml:space="preserve">
2023 г. - 5 ед., в т.ч.:   </t>
    </r>
    <r>
      <rPr>
        <sz val="9"/>
        <rFont val="Times New Roman"/>
        <family val="1"/>
      </rPr>
      <t xml:space="preserve">                                                                                                                        МАОУ СОШ № 37, ул. Сергея Лазо, 22;
МАОУ СОШ № 41, ул. Тверская, 74;
МАОУ СОШ № 47, ул. Пушкина, 54/1;
МАОУ СОШ № 50, ул. Усова, 68;
МАОУ лицей № 7, ул. Интернационалистов, 12.
</t>
    </r>
    <r>
      <rPr>
        <b/>
        <sz val="9"/>
        <rFont val="Times New Roman"/>
        <family val="1"/>
      </rPr>
      <t xml:space="preserve">2024 г. - 5 ед., в т.ч.:                                                                          </t>
    </r>
    <r>
      <rPr>
        <sz val="9"/>
        <rFont val="Times New Roman"/>
        <family val="1"/>
      </rPr>
      <t>МАОУ гимназия № 13, ул. Сергея Лазо, 26/1;
МАОУ СОШ № 14 им. А.Ф. Лебедева, ул. К. Ильмера, 11;
МАОУ заозерная СОШ № 16, пер. Сухоозерный, 6;
МАОУ СОШ № 19, ул. Центральная, 4;</t>
    </r>
    <r>
      <rPr>
        <b/>
        <sz val="9"/>
        <rFont val="Times New Roman"/>
        <family val="1"/>
      </rPr>
      <t xml:space="preserve">
</t>
    </r>
    <r>
      <rPr>
        <sz val="9"/>
        <rFont val="Times New Roman"/>
        <family val="1"/>
      </rPr>
      <t xml:space="preserve">МАОУ СОШ № 23, ул. Лебедева, 94.                                                                                                                </t>
    </r>
    <r>
      <rPr>
        <b/>
        <sz val="9"/>
        <rFont val="Times New Roman"/>
        <family val="1"/>
      </rPr>
      <t>2025 г. - 5 ед., в т.ч.:</t>
    </r>
    <r>
      <rPr>
        <sz val="9"/>
        <rFont val="Times New Roman"/>
        <family val="1"/>
      </rPr>
      <t xml:space="preserve">                                                                                            МАОУ гимназия № 26, ул. Беринга, 4;
МАОУ ООШ № 27 им. Г.Н. Ворошилова, ул. 5-й Армии, 24;
МАОУ СОШ № 34 им. 79-й  Гвардейской стрелковой дивизии, пр. Фрунзе, 135;
МАОУ СОШ № 38, ул. И. Черных, 123/1;
МАОУ СОШ № 43, ул. Новосибирская, 38.
</t>
    </r>
  </si>
  <si>
    <t>«Безопасное детство в Безопасном Городе» на 2017-2025 годы»</t>
  </si>
  <si>
    <t>Экономический расчет расходов на исполнение мероприятий подпрограммы  «Безопасное детство в Безопасном Городе» на 2017-2025 годы»</t>
  </si>
  <si>
    <t>ПОДПРОГРАММА 2 «БЕЗОПАСНОЕ ДЕТСТВО В БЕЗОПАСНОМ ГОРОДЕ» НА 2017-2025 ГОДЫ»</t>
  </si>
  <si>
    <t>КОБ</t>
  </si>
  <si>
    <t>МАОУ СОШ № 5 им. А.К. Ерохина г. Томска по адресу: г. Томск, ул.Октябрьская,25 - СМР</t>
  </si>
  <si>
    <t>МАОУ СОШ № 5 им. А.К. Ерохина г. Томска по адресу: г. Томск, ул.Октябрьская,25  - проверка достоверности</t>
  </si>
  <si>
    <t>МАОУ СОШ № 65 г. Томска, по адресу: г. Томск, с. Дзержинское, ул. Фабричная, д. 11 - СМР</t>
  </si>
  <si>
    <t>МАОУ СОШ № 65 г. Томска, по адресу: г. Томск, с. Дзержинское, ул. Фабричная, д. 11  -проверка достоверности</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</si>
</sst>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0.0000"/>
    <numFmt numFmtId="168" formatCode="0.00000"/>
  </numFmts>
  <fonts count="44">
    <font>
      <sz val="11"/>
      <color indexed="8"/>
      <name val="Calibri"/>
      <family val="2"/>
    </font>
    <font>
      <sz val="12"/>
      <color indexed="8"/>
      <name val="Times New Roman"/>
      <family val="1"/>
    </font>
    <font>
      <sz val="10"/>
      <color indexed="8"/>
      <name val="Times New Roman"/>
      <family val="1"/>
    </font>
    <font>
      <sz val="11"/>
      <color indexed="8"/>
      <name val="Times New Roman"/>
      <family val="1"/>
    </font>
    <font>
      <sz val="9"/>
      <color indexed="8"/>
      <name val="Times New Roman"/>
      <family val="1"/>
    </font>
    <font>
      <b/>
      <sz val="9"/>
      <color indexed="8"/>
      <name val="Times New Roman"/>
      <family val="1"/>
    </font>
    <font>
      <i/>
      <sz val="12"/>
      <color indexed="8"/>
      <name val="Times New Roman"/>
      <family val="1"/>
    </font>
    <font>
      <b/>
      <sz val="12"/>
      <color indexed="8"/>
      <name val="Times New Roman"/>
      <family val="1"/>
    </font>
    <font>
      <b/>
      <i/>
      <sz val="12"/>
      <color indexed="8"/>
      <name val="Times New Roman"/>
      <family val="1"/>
    </font>
    <font>
      <b/>
      <sz val="11"/>
      <color indexed="8"/>
      <name val="Calibri"/>
      <family val="2"/>
    </font>
    <font>
      <b/>
      <i/>
      <sz val="9"/>
      <color indexed="8"/>
      <name val="Times New Roman"/>
      <family val="1"/>
    </font>
    <font>
      <b/>
      <sz val="10"/>
      <color indexed="8"/>
      <name val="Times New Roman"/>
      <family val="1"/>
    </font>
    <font>
      <i/>
      <sz val="9"/>
      <color indexed="8"/>
      <name val="Times New Roman"/>
      <family val="1"/>
    </font>
    <font>
      <i/>
      <sz val="11"/>
      <color indexed="8"/>
      <name val="Times New Roman"/>
      <family val="1"/>
    </font>
    <font>
      <sz val="11"/>
      <name val="Times New Roman"/>
      <family val="1"/>
    </font>
    <font>
      <b/>
      <sz val="9"/>
      <name val="Times New Roman"/>
      <family val="1"/>
    </font>
    <font>
      <b/>
      <sz val="11"/>
      <name val="Times New Roman"/>
      <family val="1"/>
    </font>
    <font>
      <sz val="9"/>
      <name val="Times New Roman"/>
      <family val="1"/>
    </font>
    <font>
      <b/>
      <i/>
      <sz val="9"/>
      <name val="Times New Roman"/>
      <family val="1"/>
    </font>
    <font>
      <sz val="8"/>
      <name val="Calibri"/>
      <family val="2"/>
    </font>
    <font>
      <sz val="10"/>
      <name val="Times New Roman"/>
      <family val="1"/>
    </font>
    <font>
      <sz val="12"/>
      <name val="Times New Roman"/>
      <family val="1"/>
    </font>
    <font>
      <sz val="10"/>
      <name val="Calibri"/>
      <family val="2"/>
    </font>
    <font>
      <sz val="9"/>
      <color indexed="10"/>
      <name val="Times New Roman"/>
      <family val="1"/>
    </font>
    <font>
      <b/>
      <i/>
      <sz val="9"/>
      <color indexed="10"/>
      <name val="Times New Roman"/>
      <family val="1"/>
    </font>
    <font>
      <b/>
      <sz val="9"/>
      <color indexed="10"/>
      <name val="Times New Roman"/>
      <family val="1"/>
    </font>
    <font>
      <sz val="14"/>
      <color indexed="8"/>
      <name val="Times New Roman"/>
      <family val="1"/>
    </font>
    <font>
      <sz val="12"/>
      <color indexed="56"/>
      <name val="Times New Roman"/>
      <family val="1"/>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6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right style="medium"/>
      <top style="medium"/>
      <bottom style="medium"/>
    </border>
    <border>
      <left style="medium"/>
      <right style="medium"/>
      <top/>
      <bottom/>
    </border>
    <border>
      <left style="thin"/>
      <right/>
      <top style="thin"/>
      <bottom/>
    </border>
    <border>
      <left style="medium"/>
      <right/>
      <top style="medium"/>
      <bottom style="mediu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right style="medium"/>
      <top style="medium"/>
      <bottom/>
    </border>
    <border>
      <left/>
      <right/>
      <top style="medium"/>
      <bottom/>
    </border>
    <border>
      <left/>
      <right/>
      <top/>
      <bottom style="medium"/>
    </border>
    <border>
      <left/>
      <right/>
      <top style="medium"/>
      <bottom style="medium"/>
    </border>
    <border>
      <left style="thin"/>
      <right/>
      <top/>
      <bottom/>
    </border>
    <border>
      <left style="medium"/>
      <right style="thin"/>
      <top style="thin"/>
      <bottom style="thin"/>
    </border>
    <border>
      <left style="thin"/>
      <right style="thin"/>
      <top style="medium"/>
      <bottom style="thin"/>
    </border>
    <border>
      <left style="medium"/>
      <right style="medium"/>
      <top style="medium"/>
      <bottom style="thin"/>
    </border>
    <border>
      <left style="medium"/>
      <right/>
      <top/>
      <bottom/>
    </border>
    <border>
      <left/>
      <right style="medium"/>
      <top/>
      <bottom/>
    </border>
    <border>
      <left style="medium"/>
      <right/>
      <top style="medium"/>
      <bottom style="thin"/>
    </border>
    <border>
      <left/>
      <right style="medium"/>
      <top style="medium"/>
      <bottom style="thin"/>
    </border>
    <border>
      <left style="medium"/>
      <right/>
      <top style="medium"/>
      <bottom/>
    </border>
    <border>
      <left style="medium"/>
      <right/>
      <top/>
      <bottom style="medium"/>
    </border>
    <border>
      <left style="thin"/>
      <right style="thin"/>
      <top/>
      <bottom style="thin"/>
    </border>
    <border>
      <left style="thin"/>
      <right/>
      <top style="medium"/>
      <bottom style="thin"/>
    </border>
    <border>
      <left/>
      <right style="thin"/>
      <top style="medium"/>
      <bottom style="thin"/>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medium"/>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right style="thin"/>
      <top/>
      <bottom style="medium"/>
    </border>
    <border>
      <left style="thin"/>
      <right/>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border>
    <border>
      <left style="medium"/>
      <right style="medium"/>
      <top/>
      <bottom style="thin"/>
    </border>
    <border>
      <left style="thin"/>
      <right style="thin"/>
      <top/>
      <bottom/>
    </border>
    <border>
      <left style="medium"/>
      <right style="medium"/>
      <top style="thin"/>
      <bottom/>
    </border>
    <border>
      <left style="medium"/>
      <right style="medium"/>
      <top style="thin"/>
      <bottom style="thin"/>
    </border>
    <border>
      <left style="medium"/>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9" fillId="0" borderId="6" applyNumberFormat="0" applyFill="0" applyAlignment="0" applyProtection="0"/>
    <xf numFmtId="0" fontId="40" fillId="21" borderId="7" applyNumberFormat="0" applyAlignment="0" applyProtection="0"/>
    <xf numFmtId="0" fontId="29" fillId="0" borderId="0" applyNumberFormat="0" applyFill="0" applyBorder="0" applyAlignment="0" applyProtection="0"/>
    <xf numFmtId="0" fontId="35" fillId="22" borderId="0" applyNumberFormat="0" applyBorder="0" applyAlignment="0" applyProtection="0"/>
    <xf numFmtId="0" fontId="34" fillId="3" borderId="0" applyNumberFormat="0" applyBorder="0" applyAlignment="0" applyProtection="0"/>
    <xf numFmtId="0" fontId="4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cellStyleXfs>
  <cellXfs count="660">
    <xf numFmtId="0" fontId="0" fillId="0" borderId="0" xfId="0" applyAlignment="1">
      <alignment/>
    </xf>
    <xf numFmtId="0" fontId="2" fillId="0" borderId="0" xfId="0" applyFont="1" applyAlignment="1">
      <alignment/>
    </xf>
    <xf numFmtId="0" fontId="0" fillId="0" borderId="0" xfId="0" applyAlignment="1">
      <alignment/>
    </xf>
    <xf numFmtId="0" fontId="1" fillId="0" borderId="0" xfId="0" applyFont="1" applyAlignment="1">
      <alignment/>
    </xf>
    <xf numFmtId="0" fontId="0" fillId="0" borderId="0" xfId="0"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2" fontId="4" fillId="0" borderId="10" xfId="0" applyNumberFormat="1" applyFont="1" applyBorder="1" applyAlignment="1">
      <alignment vertical="top" wrapText="1"/>
    </xf>
    <xf numFmtId="2" fontId="4" fillId="0" borderId="12" xfId="0" applyNumberFormat="1" applyFont="1" applyBorder="1" applyAlignment="1">
      <alignment vertical="top" wrapText="1"/>
    </xf>
    <xf numFmtId="2" fontId="5" fillId="0" borderId="10" xfId="0" applyNumberFormat="1" applyFont="1" applyBorder="1" applyAlignment="1">
      <alignment vertical="top" wrapText="1"/>
    </xf>
    <xf numFmtId="0" fontId="1" fillId="0" borderId="0" xfId="0" applyFont="1" applyAlignment="1">
      <alignment/>
    </xf>
    <xf numFmtId="0" fontId="1" fillId="24" borderId="10" xfId="0" applyFont="1" applyFill="1" applyBorder="1" applyAlignment="1">
      <alignment horizontal="center" vertical="center" wrapText="1"/>
    </xf>
    <xf numFmtId="0" fontId="1" fillId="24" borderId="13" xfId="0" applyFont="1" applyFill="1" applyBorder="1" applyAlignment="1">
      <alignment horizontal="center" vertical="center" wrapText="1"/>
    </xf>
    <xf numFmtId="0" fontId="1" fillId="24" borderId="14" xfId="0" applyFont="1" applyFill="1" applyBorder="1" applyAlignment="1">
      <alignment vertical="top" wrapText="1"/>
    </xf>
    <xf numFmtId="0" fontId="1" fillId="24" borderId="15" xfId="0" applyFont="1" applyFill="1" applyBorder="1" applyAlignment="1">
      <alignment horizontal="center" vertical="center" textRotation="90" wrapText="1"/>
    </xf>
    <xf numFmtId="0" fontId="1" fillId="24" borderId="16" xfId="0" applyFont="1" applyFill="1" applyBorder="1" applyAlignment="1">
      <alignment horizontal="center" vertical="center" textRotation="90" wrapText="1"/>
    </xf>
    <xf numFmtId="0" fontId="1" fillId="0" borderId="0" xfId="0" applyFont="1" applyAlignment="1">
      <alignment horizontal="left" vertical="top"/>
    </xf>
    <xf numFmtId="0" fontId="4" fillId="0" borderId="10" xfId="0" applyFont="1" applyBorder="1" applyAlignment="1">
      <alignment horizontal="center" vertical="top" wrapText="1"/>
    </xf>
    <xf numFmtId="0" fontId="5" fillId="0" borderId="12" xfId="0" applyFont="1" applyBorder="1" applyAlignment="1">
      <alignment horizontal="center" vertical="top" wrapText="1"/>
    </xf>
    <xf numFmtId="0" fontId="9" fillId="0" borderId="0" xfId="0" applyFont="1" applyAlignment="1">
      <alignment/>
    </xf>
    <xf numFmtId="16" fontId="5" fillId="0" borderId="12" xfId="0" applyNumberFormat="1" applyFont="1" applyBorder="1" applyAlignment="1">
      <alignment horizontal="center" vertical="top" wrapText="1"/>
    </xf>
    <xf numFmtId="164" fontId="5" fillId="0" borderId="12" xfId="0" applyNumberFormat="1" applyFont="1" applyBorder="1" applyAlignment="1">
      <alignment horizontal="center" vertical="top" wrapText="1"/>
    </xf>
    <xf numFmtId="0" fontId="5" fillId="0" borderId="10" xfId="0" applyFont="1" applyBorder="1" applyAlignment="1">
      <alignment horizontal="center" wrapText="1"/>
    </xf>
    <xf numFmtId="0" fontId="4" fillId="0" borderId="10" xfId="0" applyFont="1" applyBorder="1" applyAlignment="1">
      <alignment horizontal="center" wrapText="1"/>
    </xf>
    <xf numFmtId="0" fontId="1" fillId="24" borderId="11" xfId="0" applyFont="1" applyFill="1" applyBorder="1" applyAlignment="1">
      <alignment horizontal="center" vertical="center" textRotation="90" wrapText="1"/>
    </xf>
    <xf numFmtId="0" fontId="4" fillId="0" borderId="11" xfId="0" applyFont="1" applyBorder="1" applyAlignment="1">
      <alignment horizontal="center" vertical="top" wrapText="1"/>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horizontal="left" vertical="center" textRotation="90" wrapText="1"/>
    </xf>
    <xf numFmtId="0" fontId="2" fillId="0" borderId="12" xfId="0" applyFont="1" applyBorder="1" applyAlignment="1">
      <alignment horizontal="center" vertical="center" wrapText="1"/>
    </xf>
    <xf numFmtId="0" fontId="2" fillId="0" borderId="10" xfId="0" applyFont="1" applyBorder="1" applyAlignment="1">
      <alignment horizontal="center" vertical="top" wrapText="1"/>
    </xf>
    <xf numFmtId="0" fontId="2" fillId="0" borderId="11" xfId="0" applyFont="1" applyBorder="1" applyAlignment="1">
      <alignment vertical="top" wrapText="1"/>
    </xf>
    <xf numFmtId="0" fontId="2"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vertical="top" wrapText="1"/>
    </xf>
    <xf numFmtId="0" fontId="1" fillId="0" borderId="17" xfId="0" applyFont="1" applyBorder="1" applyAlignment="1">
      <alignment horizontal="center" vertical="center" wrapText="1"/>
    </xf>
    <xf numFmtId="0" fontId="4" fillId="0" borderId="19" xfId="0" applyFont="1" applyBorder="1" applyAlignment="1">
      <alignment horizontal="center" vertical="top" wrapText="1"/>
    </xf>
    <xf numFmtId="0" fontId="4" fillId="0" borderId="19" xfId="0" applyFont="1" applyBorder="1" applyAlignment="1">
      <alignment horizontal="center" vertical="top" wrapText="1"/>
    </xf>
    <xf numFmtId="0" fontId="1" fillId="24" borderId="11"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24" borderId="12" xfId="0" applyFont="1" applyFill="1" applyBorder="1" applyAlignment="1">
      <alignment horizontal="center" vertical="center" wrapText="1"/>
    </xf>
    <xf numFmtId="0" fontId="0" fillId="0" borderId="0" xfId="0" applyFill="1" applyAlignment="1">
      <alignment/>
    </xf>
    <xf numFmtId="0" fontId="3" fillId="0" borderId="17" xfId="0" applyFont="1" applyBorder="1" applyAlignment="1">
      <alignment horizontal="left" vertical="top" wrapText="1"/>
    </xf>
    <xf numFmtId="0" fontId="3" fillId="0" borderId="11" xfId="0" applyFont="1" applyBorder="1" applyAlignment="1">
      <alignment horizontal="justify" vertical="center" wrapText="1"/>
    </xf>
    <xf numFmtId="0" fontId="13" fillId="0" borderId="11" xfId="0" applyFont="1" applyBorder="1" applyAlignment="1">
      <alignment horizontal="justify"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justify"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vertical="top"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vertical="top" wrapText="1"/>
    </xf>
    <xf numFmtId="0" fontId="2" fillId="0" borderId="0" xfId="0" applyFont="1" applyFill="1" applyAlignment="1">
      <alignment/>
    </xf>
    <xf numFmtId="0" fontId="16" fillId="24" borderId="0" xfId="0" applyFont="1" applyFill="1" applyAlignment="1">
      <alignment/>
    </xf>
    <xf numFmtId="0" fontId="15" fillId="24" borderId="22" xfId="0" applyFont="1" applyFill="1" applyBorder="1" applyAlignment="1">
      <alignment vertical="top" wrapText="1"/>
    </xf>
    <xf numFmtId="0" fontId="17" fillId="24" borderId="22" xfId="0" applyFont="1" applyFill="1" applyBorder="1" applyAlignment="1">
      <alignment wrapText="1"/>
    </xf>
    <xf numFmtId="0" fontId="17" fillId="24" borderId="22" xfId="0" applyFont="1" applyFill="1" applyBorder="1" applyAlignment="1">
      <alignment horizontal="center" vertical="top" wrapText="1"/>
    </xf>
    <xf numFmtId="0" fontId="17" fillId="24" borderId="22" xfId="0" applyFont="1" applyFill="1" applyBorder="1" applyAlignment="1">
      <alignment horizontal="center" wrapText="1"/>
    </xf>
    <xf numFmtId="0" fontId="14" fillId="24" borderId="0" xfId="0" applyFont="1" applyFill="1" applyAlignment="1">
      <alignment/>
    </xf>
    <xf numFmtId="0" fontId="18" fillId="24" borderId="22" xfId="0" applyFont="1" applyFill="1" applyBorder="1" applyAlignment="1">
      <alignment wrapText="1"/>
    </xf>
    <xf numFmtId="0" fontId="15" fillId="24" borderId="22" xfId="0" applyFont="1" applyFill="1" applyBorder="1" applyAlignment="1">
      <alignment horizontal="center" vertical="top" wrapText="1"/>
    </xf>
    <xf numFmtId="0" fontId="15" fillId="24" borderId="22" xfId="0" applyFont="1" applyFill="1" applyBorder="1" applyAlignment="1">
      <alignment horizontal="center" wrapText="1"/>
    </xf>
    <xf numFmtId="0" fontId="15" fillId="25" borderId="22" xfId="0" applyFont="1" applyFill="1" applyBorder="1" applyAlignment="1">
      <alignment vertical="top" wrapText="1"/>
    </xf>
    <xf numFmtId="0" fontId="15" fillId="25" borderId="22" xfId="0" applyFont="1" applyFill="1" applyBorder="1" applyAlignment="1">
      <alignment wrapText="1"/>
    </xf>
    <xf numFmtId="0" fontId="15" fillId="25" borderId="22" xfId="0" applyFont="1" applyFill="1" applyBorder="1" applyAlignment="1">
      <alignment horizontal="center" vertical="top" wrapText="1"/>
    </xf>
    <xf numFmtId="0" fontId="15" fillId="25" borderId="22" xfId="0" applyFont="1" applyFill="1" applyBorder="1" applyAlignment="1">
      <alignment horizontal="center" wrapText="1"/>
    </xf>
    <xf numFmtId="0" fontId="17" fillId="24" borderId="22" xfId="0" applyFont="1" applyFill="1" applyBorder="1" applyAlignment="1">
      <alignment vertical="top" wrapText="1"/>
    </xf>
    <xf numFmtId="0" fontId="14" fillId="25" borderId="0" xfId="0" applyFont="1" applyFill="1" applyAlignment="1">
      <alignment/>
    </xf>
    <xf numFmtId="0" fontId="15" fillId="24" borderId="23" xfId="0" applyFont="1" applyFill="1" applyBorder="1" applyAlignment="1">
      <alignment horizontal="center" vertical="center" wrapText="1"/>
    </xf>
    <xf numFmtId="0" fontId="15" fillId="24" borderId="22" xfId="0" applyFont="1" applyFill="1" applyBorder="1" applyAlignment="1">
      <alignment horizontal="center" vertical="center" wrapText="1"/>
    </xf>
    <xf numFmtId="0" fontId="15" fillId="24" borderId="22" xfId="0" applyFont="1" applyFill="1" applyBorder="1" applyAlignment="1">
      <alignment/>
    </xf>
    <xf numFmtId="166" fontId="15" fillId="24" borderId="22" xfId="0" applyNumberFormat="1" applyFont="1" applyFill="1" applyBorder="1" applyAlignment="1">
      <alignment horizontal="center" vertical="center"/>
    </xf>
    <xf numFmtId="0" fontId="15" fillId="24" borderId="22" xfId="0" applyFont="1" applyFill="1" applyBorder="1" applyAlignment="1">
      <alignment vertical="center" wrapText="1"/>
    </xf>
    <xf numFmtId="0" fontId="15" fillId="24" borderId="0" xfId="0" applyFont="1" applyFill="1" applyAlignment="1">
      <alignment/>
    </xf>
    <xf numFmtId="0" fontId="17" fillId="24" borderId="22" xfId="0" applyFont="1" applyFill="1" applyBorder="1" applyAlignment="1">
      <alignment vertical="center" wrapText="1"/>
    </xf>
    <xf numFmtId="0" fontId="17" fillId="24" borderId="22" xfId="0" applyFont="1" applyFill="1" applyBorder="1" applyAlignment="1">
      <alignment/>
    </xf>
    <xf numFmtId="0" fontId="17" fillId="24" borderId="22" xfId="0" applyFont="1" applyFill="1" applyBorder="1" applyAlignment="1">
      <alignment horizontal="center" vertical="center" wrapText="1"/>
    </xf>
    <xf numFmtId="166" fontId="17" fillId="24" borderId="22" xfId="0" applyNumberFormat="1" applyFont="1" applyFill="1" applyBorder="1" applyAlignment="1">
      <alignment horizontal="center" vertical="center"/>
    </xf>
    <xf numFmtId="0" fontId="17" fillId="24" borderId="0" xfId="0" applyFont="1" applyFill="1" applyAlignment="1">
      <alignment/>
    </xf>
    <xf numFmtId="0" fontId="18" fillId="24" borderId="22" xfId="0" applyFont="1" applyFill="1" applyBorder="1" applyAlignment="1">
      <alignment vertical="center" wrapText="1"/>
    </xf>
    <xf numFmtId="0" fontId="17" fillId="25" borderId="22" xfId="0" applyFont="1" applyFill="1" applyBorder="1" applyAlignment="1">
      <alignment vertical="center" wrapText="1"/>
    </xf>
    <xf numFmtId="0" fontId="15" fillId="25" borderId="22" xfId="0" applyFont="1" applyFill="1" applyBorder="1" applyAlignment="1">
      <alignment vertical="center" wrapText="1"/>
    </xf>
    <xf numFmtId="0" fontId="15" fillId="25" borderId="22" xfId="0" applyFont="1" applyFill="1" applyBorder="1" applyAlignment="1">
      <alignment vertical="center"/>
    </xf>
    <xf numFmtId="0" fontId="15" fillId="25" borderId="22" xfId="0" applyFont="1" applyFill="1" applyBorder="1" applyAlignment="1">
      <alignment horizontal="center" vertical="center" wrapText="1"/>
    </xf>
    <xf numFmtId="0" fontId="17" fillId="25" borderId="22" xfId="0" applyFont="1" applyFill="1" applyBorder="1" applyAlignment="1">
      <alignment/>
    </xf>
    <xf numFmtId="0" fontId="17" fillId="24" borderId="24" xfId="0" applyFont="1" applyFill="1" applyBorder="1" applyAlignment="1">
      <alignment/>
    </xf>
    <xf numFmtId="0" fontId="17" fillId="24" borderId="24" xfId="0" applyFont="1" applyFill="1" applyBorder="1" applyAlignment="1">
      <alignment horizontal="center" vertical="center" wrapText="1"/>
    </xf>
    <xf numFmtId="0" fontId="15" fillId="24" borderId="24" xfId="0" applyFont="1" applyFill="1" applyBorder="1" applyAlignment="1">
      <alignment horizontal="center" vertical="center" wrapText="1"/>
    </xf>
    <xf numFmtId="0" fontId="17" fillId="24" borderId="22" xfId="0" applyFont="1" applyFill="1" applyBorder="1" applyAlignment="1">
      <alignment horizontal="left" vertical="center" wrapText="1"/>
    </xf>
    <xf numFmtId="166" fontId="15" fillId="25" borderId="22" xfId="0" applyNumberFormat="1" applyFont="1" applyFill="1" applyBorder="1" applyAlignment="1">
      <alignment horizontal="center"/>
    </xf>
    <xf numFmtId="0" fontId="17" fillId="24" borderId="22" xfId="0" applyFont="1" applyFill="1" applyBorder="1" applyAlignment="1">
      <alignment horizontal="center" vertical="center"/>
    </xf>
    <xf numFmtId="0" fontId="17" fillId="25" borderId="23" xfId="0" applyFont="1" applyFill="1" applyBorder="1" applyAlignment="1">
      <alignment/>
    </xf>
    <xf numFmtId="0" fontId="17" fillId="24" borderId="22" xfId="0" applyFont="1" applyFill="1" applyBorder="1" applyAlignment="1">
      <alignment vertical="center"/>
    </xf>
    <xf numFmtId="0" fontId="15" fillId="25" borderId="23" xfId="0" applyFont="1" applyFill="1" applyBorder="1" applyAlignment="1">
      <alignment horizontal="center" wrapText="1"/>
    </xf>
    <xf numFmtId="0" fontId="5" fillId="0" borderId="11" xfId="0" applyFont="1" applyBorder="1" applyAlignment="1">
      <alignment horizontal="center" wrapText="1"/>
    </xf>
    <xf numFmtId="2" fontId="5" fillId="0" borderId="11" xfId="0" applyNumberFormat="1" applyFont="1" applyBorder="1" applyAlignment="1">
      <alignment horizontal="right" vertical="center" wrapText="1"/>
    </xf>
    <xf numFmtId="4" fontId="17" fillId="24" borderId="22" xfId="0" applyNumberFormat="1" applyFont="1" applyFill="1" applyBorder="1" applyAlignment="1">
      <alignment horizontal="right" wrapText="1"/>
    </xf>
    <xf numFmtId="4" fontId="15" fillId="24" borderId="22" xfId="0" applyNumberFormat="1" applyFont="1" applyFill="1" applyBorder="1" applyAlignment="1">
      <alignment horizontal="right" wrapText="1"/>
    </xf>
    <xf numFmtId="4" fontId="15" fillId="25" borderId="22" xfId="0" applyNumberFormat="1" applyFont="1" applyFill="1" applyBorder="1" applyAlignment="1">
      <alignment horizontal="right" wrapText="1"/>
    </xf>
    <xf numFmtId="4" fontId="15" fillId="24" borderId="22" xfId="0" applyNumberFormat="1" applyFont="1" applyFill="1" applyBorder="1" applyAlignment="1">
      <alignment horizontal="right" vertical="center"/>
    </xf>
    <xf numFmtId="4" fontId="17" fillId="24" borderId="22" xfId="0" applyNumberFormat="1" applyFont="1" applyFill="1" applyBorder="1" applyAlignment="1">
      <alignment horizontal="right" vertical="center" wrapText="1"/>
    </xf>
    <xf numFmtId="4" fontId="17" fillId="24" borderId="22" xfId="0" applyNumberFormat="1" applyFont="1" applyFill="1" applyBorder="1" applyAlignment="1">
      <alignment horizontal="right" vertical="center"/>
    </xf>
    <xf numFmtId="4" fontId="15" fillId="24" borderId="22" xfId="0" applyNumberFormat="1" applyFont="1" applyFill="1" applyBorder="1" applyAlignment="1">
      <alignment horizontal="right" vertical="center" wrapText="1"/>
    </xf>
    <xf numFmtId="4" fontId="15" fillId="25" borderId="22" xfId="0" applyNumberFormat="1" applyFont="1" applyFill="1" applyBorder="1" applyAlignment="1">
      <alignment horizontal="right" vertical="center" wrapText="1"/>
    </xf>
    <xf numFmtId="4" fontId="17" fillId="24" borderId="25" xfId="0" applyNumberFormat="1" applyFont="1" applyFill="1" applyBorder="1" applyAlignment="1">
      <alignment horizontal="right" vertical="center" wrapText="1"/>
    </xf>
    <xf numFmtId="4" fontId="17" fillId="24" borderId="24" xfId="0" applyNumberFormat="1" applyFont="1" applyFill="1" applyBorder="1" applyAlignment="1">
      <alignment horizontal="right" vertical="center" wrapText="1"/>
    </xf>
    <xf numFmtId="4" fontId="17" fillId="24" borderId="26" xfId="0" applyNumberFormat="1" applyFont="1" applyFill="1" applyBorder="1" applyAlignment="1">
      <alignment horizontal="right" vertical="center" wrapText="1"/>
    </xf>
    <xf numFmtId="4" fontId="17" fillId="24" borderId="24" xfId="0" applyNumberFormat="1" applyFont="1" applyFill="1" applyBorder="1" applyAlignment="1">
      <alignment horizontal="right" vertical="top" wrapText="1"/>
    </xf>
    <xf numFmtId="4" fontId="15" fillId="24" borderId="24" xfId="0" applyNumberFormat="1" applyFont="1" applyFill="1" applyBorder="1" applyAlignment="1">
      <alignment horizontal="right" vertical="center" wrapText="1"/>
    </xf>
    <xf numFmtId="4" fontId="15" fillId="25" borderId="22" xfId="0" applyNumberFormat="1" applyFont="1" applyFill="1" applyBorder="1" applyAlignment="1">
      <alignment horizontal="right"/>
    </xf>
    <xf numFmtId="2" fontId="12" fillId="24" borderId="12" xfId="0" applyNumberFormat="1" applyFont="1" applyFill="1" applyBorder="1" applyAlignment="1">
      <alignment horizontal="right" vertical="top" wrapText="1"/>
    </xf>
    <xf numFmtId="2" fontId="12" fillId="24" borderId="10" xfId="0" applyNumberFormat="1" applyFont="1" applyFill="1" applyBorder="1" applyAlignment="1">
      <alignment horizontal="right" vertical="top" wrapText="1"/>
    </xf>
    <xf numFmtId="0" fontId="4" fillId="0" borderId="11" xfId="0" applyFont="1" applyBorder="1" applyAlignment="1">
      <alignment horizontal="center" vertical="top" wrapText="1"/>
    </xf>
    <xf numFmtId="0" fontId="10" fillId="0" borderId="10" xfId="0" applyFont="1" applyBorder="1" applyAlignment="1">
      <alignment horizontal="center" wrapText="1"/>
    </xf>
    <xf numFmtId="0" fontId="12" fillId="0" borderId="10" xfId="0" applyFont="1" applyBorder="1" applyAlignment="1">
      <alignment horizontal="center" wrapText="1"/>
    </xf>
    <xf numFmtId="0" fontId="17" fillId="0" borderId="22" xfId="0" applyFont="1" applyFill="1" applyBorder="1" applyAlignment="1">
      <alignment vertical="top" wrapText="1"/>
    </xf>
    <xf numFmtId="0" fontId="17" fillId="0" borderId="22" xfId="0" applyFont="1" applyFill="1" applyBorder="1" applyAlignment="1">
      <alignment horizontal="center" vertical="top" wrapText="1"/>
    </xf>
    <xf numFmtId="0" fontId="17" fillId="0" borderId="22" xfId="0" applyFont="1" applyFill="1" applyBorder="1" applyAlignment="1">
      <alignment horizontal="center" wrapText="1"/>
    </xf>
    <xf numFmtId="166" fontId="17" fillId="0" borderId="22" xfId="0" applyNumberFormat="1" applyFont="1" applyFill="1" applyBorder="1" applyAlignment="1">
      <alignment horizontal="center" wrapText="1"/>
    </xf>
    <xf numFmtId="0" fontId="14" fillId="0" borderId="0" xfId="0" applyFont="1" applyFill="1" applyAlignment="1">
      <alignment/>
    </xf>
    <xf numFmtId="0" fontId="15" fillId="0" borderId="22" xfId="0" applyFont="1" applyFill="1" applyBorder="1" applyAlignment="1">
      <alignment vertical="top" wrapText="1"/>
    </xf>
    <xf numFmtId="0" fontId="18" fillId="0" borderId="22" xfId="0" applyFont="1" applyFill="1" applyBorder="1" applyAlignment="1">
      <alignment wrapText="1"/>
    </xf>
    <xf numFmtId="0" fontId="15" fillId="0" borderId="22" xfId="0" applyFont="1" applyFill="1" applyBorder="1" applyAlignment="1">
      <alignment horizontal="center" vertical="top" wrapText="1"/>
    </xf>
    <xf numFmtId="0" fontId="15" fillId="0" borderId="22" xfId="0" applyFont="1" applyFill="1" applyBorder="1" applyAlignment="1">
      <alignment horizontal="center" wrapText="1"/>
    </xf>
    <xf numFmtId="166" fontId="15" fillId="0" borderId="22" xfId="0" applyNumberFormat="1" applyFont="1" applyFill="1" applyBorder="1" applyAlignment="1">
      <alignment horizontal="center" wrapText="1"/>
    </xf>
    <xf numFmtId="0" fontId="15" fillId="24" borderId="22" xfId="0" applyFont="1" applyFill="1" applyBorder="1" applyAlignment="1">
      <alignment horizontal="center" vertical="center"/>
    </xf>
    <xf numFmtId="0" fontId="15" fillId="24" borderId="22" xfId="0" applyFont="1" applyFill="1" applyBorder="1" applyAlignment="1">
      <alignment vertical="center"/>
    </xf>
    <xf numFmtId="0" fontId="16" fillId="25" borderId="22" xfId="0" applyFont="1" applyFill="1" applyBorder="1" applyAlignment="1">
      <alignment/>
    </xf>
    <xf numFmtId="0" fontId="16" fillId="25" borderId="23" xfId="0" applyFont="1" applyFill="1" applyBorder="1" applyAlignment="1">
      <alignment/>
    </xf>
    <xf numFmtId="0" fontId="5" fillId="0" borderId="19" xfId="0" applyFont="1" applyBorder="1" applyAlignment="1">
      <alignment horizontal="center" vertical="top" wrapText="1"/>
    </xf>
    <xf numFmtId="0" fontId="15" fillId="25" borderId="23" xfId="0" applyFont="1" applyFill="1" applyBorder="1" applyAlignment="1">
      <alignment vertical="top" wrapText="1"/>
    </xf>
    <xf numFmtId="0" fontId="15" fillId="0" borderId="23" xfId="0" applyFont="1" applyFill="1" applyBorder="1" applyAlignment="1">
      <alignment vertical="top" wrapText="1"/>
    </xf>
    <xf numFmtId="0" fontId="15" fillId="0" borderId="22" xfId="0" applyFont="1" applyFill="1" applyBorder="1" applyAlignment="1">
      <alignment wrapText="1"/>
    </xf>
    <xf numFmtId="4" fontId="15" fillId="0" borderId="22" xfId="0" applyNumberFormat="1" applyFont="1" applyFill="1" applyBorder="1" applyAlignment="1">
      <alignment horizontal="right" wrapText="1"/>
    </xf>
    <xf numFmtId="0" fontId="15" fillId="25" borderId="23" xfId="0" applyFont="1" applyFill="1" applyBorder="1" applyAlignment="1">
      <alignment wrapText="1"/>
    </xf>
    <xf numFmtId="0" fontId="15" fillId="25" borderId="23" xfId="0" applyFont="1" applyFill="1" applyBorder="1" applyAlignment="1">
      <alignment horizontal="center" vertical="top" wrapText="1"/>
    </xf>
    <xf numFmtId="4" fontId="15" fillId="25" borderId="23" xfId="0" applyNumberFormat="1" applyFont="1" applyFill="1" applyBorder="1" applyAlignment="1">
      <alignment horizontal="right" wrapText="1"/>
    </xf>
    <xf numFmtId="0" fontId="14" fillId="0" borderId="22" xfId="0" applyFont="1" applyFill="1" applyBorder="1" applyAlignment="1">
      <alignment/>
    </xf>
    <xf numFmtId="0" fontId="14" fillId="0" borderId="0" xfId="0" applyFont="1" applyFill="1" applyBorder="1" applyAlignment="1">
      <alignment/>
    </xf>
    <xf numFmtId="0" fontId="17" fillId="0" borderId="23" xfId="0" applyFont="1" applyFill="1" applyBorder="1" applyAlignment="1">
      <alignment horizontal="center" wrapText="1"/>
    </xf>
    <xf numFmtId="4" fontId="15" fillId="0" borderId="23" xfId="0" applyNumberFormat="1" applyFont="1" applyFill="1" applyBorder="1" applyAlignment="1">
      <alignment horizontal="right" wrapText="1"/>
    </xf>
    <xf numFmtId="2" fontId="4" fillId="0" borderId="11" xfId="0" applyNumberFormat="1" applyFont="1" applyBorder="1" applyAlignment="1">
      <alignment vertical="top" wrapText="1"/>
    </xf>
    <xf numFmtId="2" fontId="4" fillId="0" borderId="18" xfId="0" applyNumberFormat="1" applyFont="1" applyBorder="1" applyAlignment="1">
      <alignment vertical="top" wrapText="1"/>
    </xf>
    <xf numFmtId="2" fontId="5" fillId="0" borderId="18" xfId="0" applyNumberFormat="1" applyFont="1" applyBorder="1" applyAlignment="1">
      <alignment vertical="top" wrapText="1"/>
    </xf>
    <xf numFmtId="166" fontId="15" fillId="25" borderId="23" xfId="0" applyNumberFormat="1" applyFont="1" applyFill="1" applyBorder="1" applyAlignment="1">
      <alignment horizontal="center"/>
    </xf>
    <xf numFmtId="0" fontId="17" fillId="24" borderId="22" xfId="0" applyFont="1" applyFill="1" applyBorder="1" applyAlignment="1">
      <alignment horizontal="justify" vertical="top" wrapText="1"/>
    </xf>
    <xf numFmtId="0" fontId="2" fillId="0" borderId="10" xfId="0" applyFont="1" applyFill="1" applyBorder="1" applyAlignment="1">
      <alignment horizontal="left" vertical="center" textRotation="90" wrapText="1"/>
    </xf>
    <xf numFmtId="4" fontId="17" fillId="0" borderId="22" xfId="0" applyNumberFormat="1" applyFont="1" applyFill="1" applyBorder="1" applyAlignment="1">
      <alignment horizontal="right" wrapText="1"/>
    </xf>
    <xf numFmtId="0" fontId="4" fillId="0" borderId="12" xfId="0" applyFont="1" applyBorder="1" applyAlignment="1">
      <alignment horizontal="center" vertical="top" wrapText="1"/>
    </xf>
    <xf numFmtId="0" fontId="2" fillId="0" borderId="19" xfId="0" applyFont="1" applyBorder="1" applyAlignment="1">
      <alignment horizontal="center" vertical="center" wrapText="1"/>
    </xf>
    <xf numFmtId="0" fontId="3" fillId="0" borderId="17" xfId="0" applyFont="1" applyBorder="1" applyAlignment="1">
      <alignment vertical="top"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27" xfId="0" applyFont="1" applyBorder="1" applyAlignment="1">
      <alignment horizontal="center" vertical="center" wrapText="1"/>
    </xf>
    <xf numFmtId="0" fontId="3" fillId="0" borderId="28" xfId="0" applyFont="1" applyFill="1" applyBorder="1" applyAlignment="1">
      <alignment horizontal="center" vertical="center" wrapText="1"/>
    </xf>
    <xf numFmtId="0" fontId="3" fillId="0" borderId="17" xfId="0" applyFont="1" applyFill="1" applyBorder="1" applyAlignment="1">
      <alignment wrapText="1"/>
    </xf>
    <xf numFmtId="0" fontId="2" fillId="0" borderId="0" xfId="0" applyFont="1" applyFill="1" applyBorder="1" applyAlignment="1">
      <alignment vertical="top" wrapText="1"/>
    </xf>
    <xf numFmtId="0" fontId="2" fillId="0" borderId="0" xfId="0" applyFont="1" applyFill="1" applyBorder="1" applyAlignment="1">
      <alignment/>
    </xf>
    <xf numFmtId="0" fontId="3" fillId="0" borderId="11" xfId="0" applyFont="1" applyBorder="1" applyAlignment="1">
      <alignment horizontal="center" vertical="center" wrapText="1"/>
    </xf>
    <xf numFmtId="0" fontId="4" fillId="0" borderId="11" xfId="0" applyFont="1" applyFill="1" applyBorder="1" applyAlignment="1">
      <alignment horizontal="center" vertical="center" wrapText="1"/>
    </xf>
    <xf numFmtId="0" fontId="17" fillId="0" borderId="0" xfId="0" applyFont="1" applyFill="1" applyBorder="1" applyAlignment="1">
      <alignment/>
    </xf>
    <xf numFmtId="0" fontId="14" fillId="25" borderId="0" xfId="0" applyFont="1" applyFill="1" applyBorder="1" applyAlignment="1">
      <alignment/>
    </xf>
    <xf numFmtId="0" fontId="17" fillId="24" borderId="0" xfId="0" applyFont="1" applyFill="1" applyBorder="1" applyAlignment="1">
      <alignment/>
    </xf>
    <xf numFmtId="0" fontId="4" fillId="0" borderId="29" xfId="0" applyFont="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9" fillId="0" borderId="0" xfId="0" applyFont="1" applyFill="1" applyBorder="1" applyAlignment="1">
      <alignment/>
    </xf>
    <xf numFmtId="0" fontId="9" fillId="0" borderId="0" xfId="0" applyFont="1" applyFill="1" applyAlignment="1">
      <alignment/>
    </xf>
    <xf numFmtId="0" fontId="16" fillId="0" borderId="0" xfId="0" applyFont="1" applyFill="1" applyBorder="1" applyAlignment="1">
      <alignment/>
    </xf>
    <xf numFmtId="0" fontId="16" fillId="0" borderId="0" xfId="0" applyFont="1" applyFill="1" applyAlignment="1">
      <alignment/>
    </xf>
    <xf numFmtId="0" fontId="15" fillId="0" borderId="0" xfId="0" applyFont="1" applyFill="1" applyBorder="1" applyAlignment="1">
      <alignment/>
    </xf>
    <xf numFmtId="0" fontId="15" fillId="0" borderId="0" xfId="0" applyFont="1" applyFill="1" applyAlignment="1">
      <alignment/>
    </xf>
    <xf numFmtId="0" fontId="17" fillId="0" borderId="0" xfId="0" applyFont="1" applyFill="1" applyAlignment="1">
      <alignment/>
    </xf>
    <xf numFmtId="0" fontId="1" fillId="24" borderId="11" xfId="0" applyFont="1" applyFill="1" applyBorder="1" applyAlignment="1">
      <alignment horizontal="center" vertical="top" wrapText="1"/>
    </xf>
    <xf numFmtId="0" fontId="4" fillId="0" borderId="21" xfId="0" applyFont="1" applyBorder="1" applyAlignment="1">
      <alignment horizontal="center" vertical="center" wrapText="1"/>
    </xf>
    <xf numFmtId="0" fontId="4" fillId="0" borderId="17" xfId="0" applyFont="1" applyBorder="1" applyAlignment="1">
      <alignment horizontal="center" vertical="top" wrapText="1"/>
    </xf>
    <xf numFmtId="0" fontId="4" fillId="0" borderId="12" xfId="0" applyFont="1" applyBorder="1" applyAlignment="1">
      <alignment horizontal="center" vertical="top" wrapText="1"/>
    </xf>
    <xf numFmtId="0" fontId="4" fillId="0" borderId="21" xfId="0" applyFont="1" applyBorder="1" applyAlignment="1">
      <alignment horizontal="center" vertical="top" wrapText="1"/>
    </xf>
    <xf numFmtId="0" fontId="4" fillId="0" borderId="29" xfId="0" applyFont="1" applyBorder="1" applyAlignment="1">
      <alignment horizontal="center" vertical="top" wrapText="1"/>
    </xf>
    <xf numFmtId="4" fontId="17" fillId="24" borderId="24" xfId="0" applyNumberFormat="1" applyFont="1" applyFill="1" applyBorder="1" applyAlignment="1">
      <alignment horizontal="right" wrapText="1"/>
    </xf>
    <xf numFmtId="4" fontId="15" fillId="24" borderId="24" xfId="0" applyNumberFormat="1" applyFont="1" applyFill="1" applyBorder="1" applyAlignment="1">
      <alignment horizontal="right" wrapText="1"/>
    </xf>
    <xf numFmtId="4" fontId="15" fillId="25" borderId="24" xfId="0" applyNumberFormat="1" applyFont="1" applyFill="1" applyBorder="1" applyAlignment="1">
      <alignment horizontal="right" wrapText="1"/>
    </xf>
    <xf numFmtId="4" fontId="15" fillId="0" borderId="24" xfId="0" applyNumberFormat="1" applyFont="1" applyFill="1" applyBorder="1" applyAlignment="1">
      <alignment horizontal="right" wrapText="1"/>
    </xf>
    <xf numFmtId="4" fontId="15" fillId="24" borderId="24" xfId="0" applyNumberFormat="1" applyFont="1" applyFill="1" applyBorder="1" applyAlignment="1">
      <alignment horizontal="right" vertical="center"/>
    </xf>
    <xf numFmtId="4" fontId="17" fillId="24" borderId="24" xfId="0" applyNumberFormat="1" applyFont="1" applyFill="1" applyBorder="1" applyAlignment="1">
      <alignment horizontal="right" vertical="center"/>
    </xf>
    <xf numFmtId="4" fontId="15" fillId="25" borderId="24" xfId="0" applyNumberFormat="1" applyFont="1" applyFill="1" applyBorder="1" applyAlignment="1">
      <alignment horizontal="right" vertical="center" wrapText="1"/>
    </xf>
    <xf numFmtId="164" fontId="1" fillId="24" borderId="29" xfId="0" applyNumberFormat="1" applyFont="1" applyFill="1" applyBorder="1" applyAlignment="1">
      <alignment horizontal="right" vertical="top" wrapText="1"/>
    </xf>
    <xf numFmtId="4" fontId="15" fillId="25" borderId="24" xfId="0" applyNumberFormat="1" applyFont="1" applyFill="1" applyBorder="1" applyAlignment="1">
      <alignment horizontal="right"/>
    </xf>
    <xf numFmtId="4" fontId="15" fillId="25" borderId="20" xfId="0" applyNumberFormat="1" applyFont="1" applyFill="1" applyBorder="1" applyAlignment="1">
      <alignment horizontal="right" wrapText="1"/>
    </xf>
    <xf numFmtId="4" fontId="15" fillId="0" borderId="20" xfId="0" applyNumberFormat="1" applyFont="1" applyFill="1" applyBorder="1" applyAlignment="1">
      <alignment horizontal="right" wrapText="1"/>
    </xf>
    <xf numFmtId="2" fontId="4" fillId="0" borderId="29" xfId="0" applyNumberFormat="1" applyFont="1" applyBorder="1" applyAlignment="1">
      <alignment vertical="top" wrapText="1"/>
    </xf>
    <xf numFmtId="166" fontId="15" fillId="24" borderId="24" xfId="0" applyNumberFormat="1" applyFont="1" applyFill="1" applyBorder="1" applyAlignment="1">
      <alignment horizontal="center" vertical="center"/>
    </xf>
    <xf numFmtId="166" fontId="15" fillId="25" borderId="24" xfId="0" applyNumberFormat="1" applyFont="1" applyFill="1" applyBorder="1" applyAlignment="1">
      <alignment horizontal="center"/>
    </xf>
    <xf numFmtId="166" fontId="17" fillId="0" borderId="24" xfId="0" applyNumberFormat="1" applyFont="1" applyFill="1" applyBorder="1" applyAlignment="1">
      <alignment horizontal="center" wrapText="1"/>
    </xf>
    <xf numFmtId="166" fontId="15" fillId="0" borderId="24" xfId="0" applyNumberFormat="1" applyFont="1" applyFill="1" applyBorder="1" applyAlignment="1">
      <alignment horizontal="center" wrapText="1"/>
    </xf>
    <xf numFmtId="166" fontId="17" fillId="24" borderId="24" xfId="0" applyNumberFormat="1" applyFont="1" applyFill="1" applyBorder="1" applyAlignment="1">
      <alignment horizontal="center" vertical="center"/>
    </xf>
    <xf numFmtId="166" fontId="15" fillId="25" borderId="20" xfId="0" applyNumberFormat="1" applyFont="1" applyFill="1" applyBorder="1" applyAlignment="1">
      <alignment horizontal="center"/>
    </xf>
    <xf numFmtId="2" fontId="4" fillId="0" borderId="30" xfId="0" applyNumberFormat="1" applyFont="1" applyBorder="1" applyAlignment="1">
      <alignment vertical="top" wrapText="1"/>
    </xf>
    <xf numFmtId="0" fontId="3" fillId="0" borderId="11" xfId="0" applyFont="1" applyFill="1" applyBorder="1" applyAlignment="1">
      <alignment wrapText="1"/>
    </xf>
    <xf numFmtId="0" fontId="14" fillId="0" borderId="11" xfId="0" applyFont="1" applyFill="1" applyBorder="1" applyAlignment="1">
      <alignment horizontal="justify" vertical="center" wrapText="1"/>
    </xf>
    <xf numFmtId="0" fontId="14" fillId="0" borderId="11" xfId="0" applyFont="1" applyBorder="1" applyAlignment="1">
      <alignment horizontal="justify" vertical="center" wrapText="1"/>
    </xf>
    <xf numFmtId="0" fontId="14" fillId="0" borderId="18" xfId="0" applyFont="1" applyBorder="1" applyAlignment="1">
      <alignment vertical="center" wrapText="1"/>
    </xf>
    <xf numFmtId="0" fontId="14" fillId="0" borderId="18" xfId="0" applyFont="1" applyBorder="1" applyAlignment="1">
      <alignment horizontal="center" vertical="center" wrapText="1"/>
    </xf>
    <xf numFmtId="0" fontId="2" fillId="0" borderId="17" xfId="0" applyFont="1" applyBorder="1" applyAlignment="1">
      <alignment vertical="top" wrapText="1"/>
    </xf>
    <xf numFmtId="0" fontId="2" fillId="0" borderId="18" xfId="0" applyFont="1" applyBorder="1" applyAlignment="1">
      <alignment vertical="top" wrapText="1"/>
    </xf>
    <xf numFmtId="0" fontId="13" fillId="0" borderId="19" xfId="0" applyFont="1" applyBorder="1" applyAlignment="1">
      <alignment horizontal="justify" vertical="center" wrapText="1"/>
    </xf>
    <xf numFmtId="0" fontId="14" fillId="0" borderId="31" xfId="0" applyFont="1" applyBorder="1" applyAlignment="1">
      <alignment horizontal="center" vertical="center" wrapText="1"/>
    </xf>
    <xf numFmtId="0" fontId="14" fillId="0" borderId="19" xfId="0" applyFont="1" applyBorder="1" applyAlignment="1">
      <alignment horizontal="center" vertical="center" wrapText="1"/>
    </xf>
    <xf numFmtId="0" fontId="3" fillId="0" borderId="18" xfId="0" applyFont="1" applyBorder="1" applyAlignment="1">
      <alignment vertical="top" wrapText="1"/>
    </xf>
    <xf numFmtId="0" fontId="3" fillId="24" borderId="18" xfId="0" applyFont="1" applyFill="1" applyBorder="1" applyAlignment="1">
      <alignment horizontal="center" vertical="center" wrapText="1"/>
    </xf>
    <xf numFmtId="0" fontId="3" fillId="0" borderId="12"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8" xfId="0" applyFont="1" applyFill="1" applyBorder="1" applyAlignment="1">
      <alignment horizontal="center" vertical="center" wrapText="1"/>
    </xf>
    <xf numFmtId="0" fontId="2" fillId="0" borderId="0" xfId="0" applyFont="1" applyFill="1" applyAlignment="1">
      <alignment/>
    </xf>
    <xf numFmtId="0" fontId="2" fillId="24" borderId="11" xfId="0" applyFont="1" applyFill="1" applyBorder="1" applyAlignment="1">
      <alignment horizontal="center" vertical="center" wrapText="1"/>
    </xf>
    <xf numFmtId="0" fontId="3" fillId="24" borderId="11" xfId="0" applyFont="1" applyFill="1" applyBorder="1" applyAlignment="1">
      <alignment horizontal="justify" vertical="center" wrapText="1"/>
    </xf>
    <xf numFmtId="0" fontId="3" fillId="24" borderId="18" xfId="0" applyFont="1" applyFill="1" applyBorder="1" applyAlignment="1">
      <alignment horizontal="center" vertical="center" wrapText="1"/>
    </xf>
    <xf numFmtId="0" fontId="11" fillId="24" borderId="11" xfId="0" applyFont="1" applyFill="1" applyBorder="1" applyAlignment="1">
      <alignment horizontal="center" vertical="center" wrapText="1"/>
    </xf>
    <xf numFmtId="0" fontId="2" fillId="24" borderId="0" xfId="0" applyFont="1" applyFill="1" applyAlignment="1">
      <alignment/>
    </xf>
    <xf numFmtId="0" fontId="2" fillId="24" borderId="0" xfId="0" applyFont="1" applyFill="1" applyAlignment="1">
      <alignment/>
    </xf>
    <xf numFmtId="0" fontId="17" fillId="24" borderId="22" xfId="0" applyFont="1" applyFill="1" applyBorder="1" applyAlignment="1">
      <alignment wrapText="1"/>
    </xf>
    <xf numFmtId="0" fontId="2" fillId="0" borderId="27" xfId="0" applyFont="1" applyFill="1" applyBorder="1" applyAlignment="1">
      <alignment horizontal="center" vertical="center" wrapText="1"/>
    </xf>
    <xf numFmtId="166" fontId="17" fillId="24" borderId="22" xfId="0" applyNumberFormat="1" applyFont="1" applyFill="1" applyBorder="1" applyAlignment="1">
      <alignment horizontal="center" vertical="top"/>
    </xf>
    <xf numFmtId="166" fontId="17" fillId="24" borderId="24" xfId="0" applyNumberFormat="1" applyFont="1" applyFill="1" applyBorder="1" applyAlignment="1">
      <alignment horizontal="center" vertical="top"/>
    </xf>
    <xf numFmtId="0" fontId="15" fillId="24" borderId="23" xfId="0" applyFont="1" applyFill="1" applyBorder="1" applyAlignment="1">
      <alignment/>
    </xf>
    <xf numFmtId="0" fontId="15" fillId="24" borderId="32" xfId="0" applyFont="1" applyFill="1" applyBorder="1" applyAlignment="1">
      <alignment vertical="top" wrapText="1"/>
    </xf>
    <xf numFmtId="0" fontId="15" fillId="24" borderId="25" xfId="0" applyFont="1" applyFill="1" applyBorder="1" applyAlignment="1">
      <alignment vertical="center" wrapText="1"/>
    </xf>
    <xf numFmtId="0" fontId="17" fillId="24" borderId="22" xfId="0" applyFont="1" applyFill="1" applyBorder="1" applyAlignment="1">
      <alignment vertical="center" wrapText="1"/>
    </xf>
    <xf numFmtId="0" fontId="17" fillId="24" borderId="33" xfId="0" applyFont="1" applyFill="1" applyBorder="1" applyAlignment="1">
      <alignment vertical="center" wrapText="1"/>
    </xf>
    <xf numFmtId="0" fontId="4" fillId="0" borderId="34" xfId="0" applyFont="1" applyBorder="1" applyAlignment="1">
      <alignment horizontal="left" vertical="top" wrapText="1"/>
    </xf>
    <xf numFmtId="0" fontId="15" fillId="24" borderId="22" xfId="0" applyFont="1" applyFill="1" applyBorder="1" applyAlignment="1">
      <alignment horizontal="right" vertical="center"/>
    </xf>
    <xf numFmtId="0" fontId="15" fillId="24" borderId="22" xfId="0" applyFont="1" applyFill="1" applyBorder="1" applyAlignment="1">
      <alignment wrapText="1"/>
    </xf>
    <xf numFmtId="0" fontId="17" fillId="0" borderId="1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7" xfId="0" applyFont="1" applyFill="1" applyBorder="1" applyAlignment="1">
      <alignment horizontal="left" vertical="top" wrapText="1"/>
    </xf>
    <xf numFmtId="0" fontId="5" fillId="0" borderId="17" xfId="0" applyFont="1" applyBorder="1" applyAlignment="1">
      <alignment horizontal="center" vertical="top" wrapText="1"/>
    </xf>
    <xf numFmtId="0" fontId="4" fillId="0" borderId="17" xfId="0" applyFont="1" applyBorder="1" applyAlignment="1">
      <alignment horizontal="center" vertical="top" wrapText="1"/>
    </xf>
    <xf numFmtId="0" fontId="15" fillId="24" borderId="23" xfId="0" applyFont="1" applyFill="1" applyBorder="1" applyAlignment="1">
      <alignment horizontal="center" vertical="top" wrapText="1"/>
    </xf>
    <xf numFmtId="0" fontId="15" fillId="24" borderId="23" xfId="0" applyFont="1" applyFill="1" applyBorder="1" applyAlignment="1">
      <alignment horizontal="center" wrapText="1"/>
    </xf>
    <xf numFmtId="0" fontId="15" fillId="25" borderId="23" xfId="0" applyFont="1" applyFill="1" applyBorder="1" applyAlignment="1">
      <alignment vertical="top" wrapText="1"/>
    </xf>
    <xf numFmtId="0" fontId="15" fillId="25" borderId="22" xfId="0" applyFont="1" applyFill="1" applyBorder="1" applyAlignment="1">
      <alignment wrapText="1"/>
    </xf>
    <xf numFmtId="0" fontId="15" fillId="25" borderId="22" xfId="0" applyFont="1" applyFill="1" applyBorder="1" applyAlignment="1">
      <alignment horizontal="center" vertical="top" wrapText="1"/>
    </xf>
    <xf numFmtId="0" fontId="17" fillId="25" borderId="22" xfId="0" applyFont="1" applyFill="1" applyBorder="1" applyAlignment="1">
      <alignment horizontal="center" wrapText="1"/>
    </xf>
    <xf numFmtId="4" fontId="15" fillId="25" borderId="22" xfId="0" applyNumberFormat="1" applyFont="1" applyFill="1" applyBorder="1" applyAlignment="1">
      <alignment horizontal="right" wrapText="1"/>
    </xf>
    <xf numFmtId="4" fontId="15" fillId="25" borderId="24" xfId="0" applyNumberFormat="1" applyFont="1" applyFill="1" applyBorder="1" applyAlignment="1">
      <alignment horizontal="right" wrapText="1"/>
    </xf>
    <xf numFmtId="0" fontId="17" fillId="0" borderId="23" xfId="0" applyFont="1" applyFill="1" applyBorder="1" applyAlignment="1">
      <alignment/>
    </xf>
    <xf numFmtId="0" fontId="1" fillId="24" borderId="12" xfId="0" applyFont="1" applyFill="1" applyBorder="1" applyAlignment="1">
      <alignment horizontal="center" vertical="top" wrapText="1"/>
    </xf>
    <xf numFmtId="0" fontId="1" fillId="24" borderId="30" xfId="0" applyFont="1" applyFill="1" applyBorder="1" applyAlignment="1">
      <alignment horizontal="center" vertical="top" wrapText="1"/>
    </xf>
    <xf numFmtId="0" fontId="1" fillId="24" borderId="35" xfId="0" applyFont="1" applyFill="1" applyBorder="1" applyAlignment="1">
      <alignment horizontal="left" vertical="top" wrapText="1"/>
    </xf>
    <xf numFmtId="0" fontId="1" fillId="24" borderId="0" xfId="0" applyFont="1" applyFill="1" applyBorder="1" applyAlignment="1">
      <alignment horizontal="left" vertical="top" wrapText="1"/>
    </xf>
    <xf numFmtId="0" fontId="1" fillId="24" borderId="36" xfId="0" applyFont="1" applyFill="1" applyBorder="1" applyAlignment="1">
      <alignment horizontal="left" vertical="top" wrapText="1"/>
    </xf>
    <xf numFmtId="0" fontId="17" fillId="0" borderId="22" xfId="0" applyFont="1" applyFill="1" applyBorder="1" applyAlignment="1">
      <alignment/>
    </xf>
    <xf numFmtId="4" fontId="15" fillId="0" borderId="22" xfId="0" applyNumberFormat="1" applyFont="1" applyFill="1" applyBorder="1" applyAlignment="1">
      <alignment horizontal="right"/>
    </xf>
    <xf numFmtId="4" fontId="15" fillId="0" borderId="24" xfId="0" applyNumberFormat="1" applyFont="1" applyFill="1" applyBorder="1" applyAlignment="1">
      <alignment horizontal="right"/>
    </xf>
    <xf numFmtId="0" fontId="15" fillId="0" borderId="23" xfId="0" applyFont="1" applyFill="1" applyBorder="1" applyAlignment="1">
      <alignment/>
    </xf>
    <xf numFmtId="0" fontId="17" fillId="0" borderId="22" xfId="0" applyFont="1" applyFill="1" applyBorder="1" applyAlignment="1">
      <alignment horizontal="center" vertical="center"/>
    </xf>
    <xf numFmtId="4" fontId="15" fillId="0" borderId="22" xfId="0" applyNumberFormat="1" applyFont="1" applyFill="1" applyBorder="1" applyAlignment="1">
      <alignment horizontal="right" vertical="center"/>
    </xf>
    <xf numFmtId="0" fontId="15" fillId="0" borderId="22" xfId="0" applyFont="1" applyFill="1" applyBorder="1" applyAlignment="1">
      <alignment horizontal="center" vertical="center" wrapText="1"/>
    </xf>
    <xf numFmtId="4" fontId="15" fillId="0" borderId="24" xfId="0" applyNumberFormat="1" applyFont="1" applyFill="1" applyBorder="1" applyAlignment="1">
      <alignment horizontal="right" vertical="center"/>
    </xf>
    <xf numFmtId="166" fontId="15" fillId="0" borderId="22" xfId="0" applyNumberFormat="1" applyFont="1" applyFill="1" applyBorder="1" applyAlignment="1">
      <alignment horizontal="center"/>
    </xf>
    <xf numFmtId="166" fontId="15" fillId="0" borderId="24" xfId="0" applyNumberFormat="1" applyFont="1" applyFill="1" applyBorder="1" applyAlignment="1">
      <alignment horizontal="center"/>
    </xf>
    <xf numFmtId="0" fontId="16" fillId="0" borderId="23" xfId="0" applyFont="1" applyFill="1" applyBorder="1" applyAlignment="1">
      <alignment/>
    </xf>
    <xf numFmtId="166" fontId="15" fillId="0" borderId="23" xfId="0" applyNumberFormat="1" applyFont="1" applyFill="1" applyBorder="1" applyAlignment="1">
      <alignment horizontal="center"/>
    </xf>
    <xf numFmtId="166" fontId="15" fillId="0" borderId="20" xfId="0" applyNumberFormat="1" applyFont="1" applyFill="1" applyBorder="1" applyAlignment="1">
      <alignment horizontal="center"/>
    </xf>
    <xf numFmtId="0" fontId="17" fillId="0" borderId="23" xfId="0" applyFont="1" applyFill="1" applyBorder="1" applyAlignment="1">
      <alignment horizontal="center" vertical="center"/>
    </xf>
    <xf numFmtId="0" fontId="5" fillId="0" borderId="37" xfId="0" applyFont="1" applyBorder="1" applyAlignment="1">
      <alignment horizontal="center" vertical="top" wrapText="1"/>
    </xf>
    <xf numFmtId="0" fontId="17" fillId="0" borderId="34" xfId="0" applyFont="1" applyFill="1" applyBorder="1" applyAlignment="1">
      <alignment horizontal="left" vertical="top" wrapText="1"/>
    </xf>
    <xf numFmtId="0" fontId="4" fillId="0" borderId="38" xfId="0" applyFont="1" applyBorder="1" applyAlignment="1">
      <alignment horizontal="center" vertical="top" wrapText="1"/>
    </xf>
    <xf numFmtId="2" fontId="4" fillId="25" borderId="10" xfId="0" applyNumberFormat="1" applyFont="1" applyFill="1" applyBorder="1" applyAlignment="1">
      <alignment vertical="top" wrapText="1"/>
    </xf>
    <xf numFmtId="2" fontId="5" fillId="25" borderId="10" xfId="0" applyNumberFormat="1" applyFont="1" applyFill="1" applyBorder="1" applyAlignment="1">
      <alignment vertical="top" wrapText="1"/>
    </xf>
    <xf numFmtId="0" fontId="5" fillId="25" borderId="17" xfId="0" applyFont="1" applyFill="1" applyBorder="1" applyAlignment="1">
      <alignment horizontal="center" vertical="top" wrapText="1"/>
    </xf>
    <xf numFmtId="0" fontId="4" fillId="25" borderId="17" xfId="0" applyFont="1" applyFill="1" applyBorder="1" applyAlignment="1">
      <alignment horizontal="center" vertical="top" wrapText="1"/>
    </xf>
    <xf numFmtId="0" fontId="17" fillId="0" borderId="23" xfId="0" applyFont="1" applyFill="1" applyBorder="1" applyAlignment="1">
      <alignment vertical="top" wrapText="1"/>
    </xf>
    <xf numFmtId="4" fontId="17" fillId="0" borderId="24" xfId="0" applyNumberFormat="1" applyFont="1" applyFill="1" applyBorder="1" applyAlignment="1">
      <alignment horizontal="right" wrapText="1"/>
    </xf>
    <xf numFmtId="0" fontId="5" fillId="0" borderId="39" xfId="0" applyFont="1" applyBorder="1" applyAlignment="1">
      <alignment horizontal="center" vertical="top" wrapText="1"/>
    </xf>
    <xf numFmtId="0" fontId="15" fillId="25" borderId="19" xfId="0" applyFont="1" applyFill="1" applyBorder="1" applyAlignment="1">
      <alignment horizontal="left" vertical="top" wrapText="1"/>
    </xf>
    <xf numFmtId="0" fontId="5" fillId="25" borderId="29" xfId="0" applyFont="1" applyFill="1" applyBorder="1" applyAlignment="1">
      <alignment horizontal="center" wrapText="1"/>
    </xf>
    <xf numFmtId="0" fontId="4" fillId="0" borderId="29" xfId="0" applyFont="1" applyBorder="1" applyAlignment="1">
      <alignment horizontal="center" wrapText="1"/>
    </xf>
    <xf numFmtId="0" fontId="17" fillId="0" borderId="39" xfId="0" applyFont="1" applyBorder="1" applyAlignment="1">
      <alignment horizontal="center" vertical="top" wrapText="1"/>
    </xf>
    <xf numFmtId="0" fontId="14" fillId="0" borderId="21" xfId="0" applyFont="1" applyFill="1" applyBorder="1" applyAlignment="1">
      <alignment horizontal="center" vertical="center" wrapText="1"/>
    </xf>
    <xf numFmtId="0" fontId="5" fillId="0" borderId="10" xfId="0" applyFont="1" applyBorder="1" applyAlignment="1">
      <alignment horizontal="center" vertical="center" wrapText="1"/>
    </xf>
    <xf numFmtId="0" fontId="14" fillId="0" borderId="11" xfId="0" applyFont="1" applyFill="1" applyBorder="1" applyAlignment="1">
      <alignment horizontal="center" vertical="center" wrapText="1"/>
    </xf>
    <xf numFmtId="0" fontId="1" fillId="24" borderId="17" xfId="0" applyFont="1" applyFill="1" applyBorder="1" applyAlignment="1">
      <alignment horizontal="center" vertical="top" wrapText="1"/>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1" xfId="0" applyFont="1" applyFill="1" applyBorder="1" applyAlignment="1">
      <alignment horizontal="center" vertical="center" wrapText="1"/>
    </xf>
    <xf numFmtId="166" fontId="17" fillId="24" borderId="22" xfId="0" applyNumberFormat="1" applyFont="1" applyFill="1" applyBorder="1" applyAlignment="1">
      <alignment horizontal="right" wrapText="1"/>
    </xf>
    <xf numFmtId="166" fontId="15" fillId="24" borderId="22" xfId="0" applyNumberFormat="1" applyFont="1" applyFill="1" applyBorder="1" applyAlignment="1">
      <alignment horizontal="right" wrapText="1"/>
    </xf>
    <xf numFmtId="166" fontId="15" fillId="25" borderId="22" xfId="0" applyNumberFormat="1" applyFont="1" applyFill="1" applyBorder="1" applyAlignment="1">
      <alignment horizontal="right" wrapText="1"/>
    </xf>
    <xf numFmtId="166" fontId="17" fillId="0" borderId="22" xfId="0" applyNumberFormat="1" applyFont="1" applyFill="1" applyBorder="1" applyAlignment="1">
      <alignment horizontal="right" wrapText="1"/>
    </xf>
    <xf numFmtId="166" fontId="15" fillId="0" borderId="22" xfId="0" applyNumberFormat="1" applyFont="1" applyFill="1" applyBorder="1" applyAlignment="1">
      <alignment horizontal="right" wrapText="1"/>
    </xf>
    <xf numFmtId="166" fontId="15" fillId="25" borderId="22" xfId="0" applyNumberFormat="1" applyFont="1" applyFill="1" applyBorder="1" applyAlignment="1">
      <alignment horizontal="right" wrapText="1"/>
    </xf>
    <xf numFmtId="166" fontId="15" fillId="0" borderId="22" xfId="0" applyNumberFormat="1" applyFont="1" applyFill="1" applyBorder="1" applyAlignment="1">
      <alignment horizontal="right" vertical="center"/>
    </xf>
    <xf numFmtId="166" fontId="17" fillId="24" borderId="22" xfId="0" applyNumberFormat="1" applyFont="1" applyFill="1" applyBorder="1" applyAlignment="1">
      <alignment horizontal="right" vertical="center" wrapText="1"/>
    </xf>
    <xf numFmtId="166" fontId="17" fillId="24" borderId="22" xfId="0" applyNumberFormat="1" applyFont="1" applyFill="1" applyBorder="1" applyAlignment="1">
      <alignment horizontal="right" vertical="center"/>
    </xf>
    <xf numFmtId="166" fontId="15" fillId="24" borderId="22" xfId="0" applyNumberFormat="1" applyFont="1" applyFill="1" applyBorder="1" applyAlignment="1">
      <alignment horizontal="right" vertical="center" wrapText="1"/>
    </xf>
    <xf numFmtId="166" fontId="15" fillId="25" borderId="22" xfId="0" applyNumberFormat="1" applyFont="1" applyFill="1" applyBorder="1" applyAlignment="1">
      <alignment horizontal="right" vertical="center" wrapText="1"/>
    </xf>
    <xf numFmtId="166" fontId="17" fillId="24" borderId="24" xfId="0" applyNumberFormat="1" applyFont="1" applyFill="1" applyBorder="1" applyAlignment="1">
      <alignment horizontal="right" vertical="center" wrapText="1"/>
    </xf>
    <xf numFmtId="166" fontId="15" fillId="24" borderId="24" xfId="0" applyNumberFormat="1" applyFont="1" applyFill="1" applyBorder="1" applyAlignment="1">
      <alignment horizontal="right" vertical="center" wrapText="1"/>
    </xf>
    <xf numFmtId="166" fontId="15" fillId="25" borderId="22" xfId="0" applyNumberFormat="1" applyFont="1" applyFill="1" applyBorder="1" applyAlignment="1">
      <alignment horizontal="right"/>
    </xf>
    <xf numFmtId="166" fontId="15" fillId="24" borderId="22" xfId="0" applyNumberFormat="1" applyFont="1" applyFill="1" applyBorder="1" applyAlignment="1">
      <alignment horizontal="right" vertical="center"/>
    </xf>
    <xf numFmtId="166" fontId="15" fillId="25" borderId="23" xfId="0" applyNumberFormat="1" applyFont="1" applyFill="1" applyBorder="1" applyAlignment="1">
      <alignment horizontal="right" wrapText="1"/>
    </xf>
    <xf numFmtId="166" fontId="15" fillId="0" borderId="23" xfId="0" applyNumberFormat="1" applyFont="1" applyFill="1" applyBorder="1" applyAlignment="1">
      <alignment horizontal="right" wrapText="1"/>
    </xf>
    <xf numFmtId="164" fontId="5" fillId="0" borderId="11" xfId="0" applyNumberFormat="1" applyFont="1" applyBorder="1" applyAlignment="1">
      <alignment horizontal="right" vertical="center" wrapText="1"/>
    </xf>
    <xf numFmtId="164" fontId="4" fillId="0" borderId="12" xfId="0" applyNumberFormat="1" applyFont="1" applyBorder="1" applyAlignment="1">
      <alignment horizontal="right" vertical="center" wrapText="1"/>
    </xf>
    <xf numFmtId="164" fontId="4" fillId="0" borderId="10" xfId="0" applyNumberFormat="1" applyFont="1" applyBorder="1" applyAlignment="1">
      <alignment horizontal="right" vertical="center" wrapText="1"/>
    </xf>
    <xf numFmtId="164" fontId="4" fillId="0" borderId="12" xfId="0" applyNumberFormat="1" applyFont="1" applyBorder="1" applyAlignment="1">
      <alignment horizontal="right" vertical="top" wrapText="1"/>
    </xf>
    <xf numFmtId="164" fontId="4" fillId="0" borderId="10" xfId="0" applyNumberFormat="1" applyFont="1" applyBorder="1" applyAlignment="1">
      <alignment horizontal="right" vertical="top" wrapText="1"/>
    </xf>
    <xf numFmtId="164" fontId="10" fillId="0" borderId="11" xfId="0" applyNumberFormat="1" applyFont="1" applyBorder="1" applyAlignment="1">
      <alignment horizontal="right" vertical="center" wrapText="1"/>
    </xf>
    <xf numFmtId="164" fontId="12" fillId="0" borderId="12" xfId="0" applyNumberFormat="1" applyFont="1" applyBorder="1" applyAlignment="1">
      <alignment horizontal="right" vertical="center" wrapText="1"/>
    </xf>
    <xf numFmtId="164" fontId="1" fillId="24" borderId="21" xfId="0" applyNumberFormat="1" applyFont="1" applyFill="1" applyBorder="1" applyAlignment="1">
      <alignment horizontal="right" vertical="top" wrapText="1"/>
    </xf>
    <xf numFmtId="164" fontId="12" fillId="0" borderId="10" xfId="0" applyNumberFormat="1" applyFont="1" applyBorder="1" applyAlignment="1">
      <alignment horizontal="right" vertical="center" wrapText="1"/>
    </xf>
    <xf numFmtId="164" fontId="12" fillId="24" borderId="12" xfId="0" applyNumberFormat="1" applyFont="1" applyFill="1" applyBorder="1" applyAlignment="1">
      <alignment horizontal="right" vertical="center" wrapText="1"/>
    </xf>
    <xf numFmtId="164" fontId="5" fillId="0" borderId="18" xfId="0" applyNumberFormat="1" applyFont="1" applyBorder="1" applyAlignment="1">
      <alignment horizontal="right" vertical="center" wrapText="1"/>
    </xf>
    <xf numFmtId="164" fontId="4" fillId="24" borderId="12" xfId="0" applyNumberFormat="1" applyFont="1" applyFill="1" applyBorder="1" applyAlignment="1">
      <alignment horizontal="right" vertical="center" wrapText="1"/>
    </xf>
    <xf numFmtId="164" fontId="4" fillId="24" borderId="12" xfId="0" applyNumberFormat="1" applyFont="1" applyFill="1" applyBorder="1" applyAlignment="1">
      <alignment horizontal="right" vertical="top" wrapText="1"/>
    </xf>
    <xf numFmtId="164" fontId="10" fillId="0" borderId="18" xfId="0" applyNumberFormat="1" applyFont="1" applyBorder="1" applyAlignment="1">
      <alignment horizontal="right" vertical="center" wrapText="1"/>
    </xf>
    <xf numFmtId="166" fontId="15" fillId="25" borderId="23" xfId="0" applyNumberFormat="1" applyFont="1" applyFill="1" applyBorder="1" applyAlignment="1">
      <alignment horizontal="right"/>
    </xf>
    <xf numFmtId="164" fontId="12" fillId="24" borderId="10" xfId="0" applyNumberFormat="1" applyFont="1" applyFill="1" applyBorder="1" applyAlignment="1">
      <alignment horizontal="right" vertical="center" wrapText="1"/>
    </xf>
    <xf numFmtId="164" fontId="12" fillId="24" borderId="12" xfId="0" applyNumberFormat="1" applyFont="1" applyFill="1" applyBorder="1" applyAlignment="1">
      <alignment horizontal="right" vertical="top" wrapText="1"/>
    </xf>
    <xf numFmtId="164" fontId="12" fillId="24" borderId="10" xfId="0" applyNumberFormat="1" applyFont="1" applyFill="1" applyBorder="1" applyAlignment="1">
      <alignment horizontal="right" vertical="top" wrapText="1"/>
    </xf>
    <xf numFmtId="164" fontId="4" fillId="0" borderId="21" xfId="0" applyNumberFormat="1" applyFont="1" applyBorder="1" applyAlignment="1">
      <alignment horizontal="right" vertical="center" wrapText="1"/>
    </xf>
    <xf numFmtId="164" fontId="4" fillId="0" borderId="11" xfId="0" applyNumberFormat="1" applyFont="1" applyBorder="1" applyAlignment="1">
      <alignment horizontal="right" vertical="center" wrapText="1"/>
    </xf>
    <xf numFmtId="164" fontId="4" fillId="0" borderId="30" xfId="0" applyNumberFormat="1" applyFont="1" applyBorder="1" applyAlignment="1">
      <alignment horizontal="right" vertical="center" wrapText="1"/>
    </xf>
    <xf numFmtId="164" fontId="5" fillId="0" borderId="40" xfId="0" applyNumberFormat="1" applyFont="1" applyBorder="1" applyAlignment="1">
      <alignment horizontal="right" vertical="center" wrapText="1"/>
    </xf>
    <xf numFmtId="164" fontId="5" fillId="0" borderId="12" xfId="0" applyNumberFormat="1" applyFont="1" applyBorder="1" applyAlignment="1">
      <alignment horizontal="right" vertical="center" wrapText="1"/>
    </xf>
    <xf numFmtId="164" fontId="5" fillId="0" borderId="29" xfId="0" applyNumberFormat="1" applyFont="1" applyBorder="1" applyAlignment="1">
      <alignment horizontal="right" vertical="center" wrapText="1"/>
    </xf>
    <xf numFmtId="164" fontId="5" fillId="25" borderId="41" xfId="0" applyNumberFormat="1" applyFont="1" applyFill="1" applyBorder="1" applyAlignment="1">
      <alignment horizontal="right" vertical="center" wrapText="1"/>
    </xf>
    <xf numFmtId="164" fontId="1" fillId="24" borderId="39" xfId="0" applyNumberFormat="1" applyFont="1" applyFill="1" applyBorder="1" applyAlignment="1">
      <alignment horizontal="right" vertical="center" wrapText="1"/>
    </xf>
    <xf numFmtId="164" fontId="1" fillId="24" borderId="17" xfId="0" applyNumberFormat="1" applyFont="1" applyFill="1" applyBorder="1" applyAlignment="1">
      <alignment horizontal="right" vertical="center" wrapText="1"/>
    </xf>
    <xf numFmtId="164" fontId="1" fillId="0" borderId="21" xfId="0" applyNumberFormat="1" applyFont="1" applyBorder="1" applyAlignment="1">
      <alignment/>
    </xf>
    <xf numFmtId="164" fontId="1" fillId="24" borderId="30" xfId="0" applyNumberFormat="1" applyFont="1" applyFill="1" applyBorder="1" applyAlignment="1">
      <alignment vertical="center" wrapText="1"/>
    </xf>
    <xf numFmtId="164" fontId="1" fillId="24" borderId="18" xfId="0" applyNumberFormat="1" applyFont="1" applyFill="1" applyBorder="1" applyAlignment="1">
      <alignment vertical="center" wrapText="1"/>
    </xf>
    <xf numFmtId="164" fontId="1" fillId="0" borderId="18" xfId="0" applyNumberFormat="1" applyFont="1" applyBorder="1" applyAlignment="1">
      <alignment vertical="center" wrapText="1"/>
    </xf>
    <xf numFmtId="164" fontId="1" fillId="24" borderId="21" xfId="0" applyNumberFormat="1" applyFont="1" applyFill="1" applyBorder="1" applyAlignment="1">
      <alignment horizontal="right" vertical="center" wrapText="1"/>
    </xf>
    <xf numFmtId="164" fontId="1" fillId="24" borderId="11" xfId="0" applyNumberFormat="1" applyFont="1" applyFill="1" applyBorder="1" applyAlignment="1">
      <alignment horizontal="right" vertical="center" wrapText="1"/>
    </xf>
    <xf numFmtId="164" fontId="1" fillId="0" borderId="39" xfId="0" applyNumberFormat="1" applyFont="1" applyBorder="1" applyAlignment="1">
      <alignment/>
    </xf>
    <xf numFmtId="164" fontId="1" fillId="24" borderId="28" xfId="0" applyNumberFormat="1" applyFont="1" applyFill="1" applyBorder="1" applyAlignment="1">
      <alignment vertical="center" wrapText="1"/>
    </xf>
    <xf numFmtId="164" fontId="7" fillId="24" borderId="12" xfId="0" applyNumberFormat="1" applyFont="1" applyFill="1" applyBorder="1" applyAlignment="1">
      <alignment horizontal="right" vertical="center" wrapText="1"/>
    </xf>
    <xf numFmtId="164" fontId="7" fillId="24" borderId="40" xfId="0" applyNumberFormat="1" applyFont="1" applyFill="1" applyBorder="1" applyAlignment="1">
      <alignment horizontal="right" vertical="center" wrapText="1"/>
    </xf>
    <xf numFmtId="164" fontId="7" fillId="24" borderId="30" xfId="0" applyNumberFormat="1" applyFont="1" applyFill="1" applyBorder="1" applyAlignment="1">
      <alignment vertical="center" wrapText="1"/>
    </xf>
    <xf numFmtId="164" fontId="7" fillId="24" borderId="18" xfId="0" applyNumberFormat="1" applyFont="1" applyFill="1" applyBorder="1" applyAlignment="1">
      <alignment vertical="center" wrapText="1"/>
    </xf>
    <xf numFmtId="164" fontId="7" fillId="0" borderId="18" xfId="0" applyNumberFormat="1" applyFont="1" applyBorder="1" applyAlignment="1">
      <alignment vertical="center" wrapText="1"/>
    </xf>
    <xf numFmtId="0" fontId="22" fillId="0" borderId="0" xfId="0" applyFont="1" applyFill="1" applyAlignment="1">
      <alignment/>
    </xf>
    <xf numFmtId="0" fontId="20" fillId="0" borderId="0" xfId="0" applyFont="1" applyFill="1" applyAlignment="1">
      <alignment/>
    </xf>
    <xf numFmtId="0" fontId="20" fillId="0" borderId="0" xfId="0" applyFont="1" applyFill="1" applyAlignment="1">
      <alignment vertical="center"/>
    </xf>
    <xf numFmtId="0" fontId="14" fillId="23" borderId="11" xfId="0" applyFont="1" applyFill="1" applyBorder="1" applyAlignment="1">
      <alignment horizontal="center" vertical="center" wrapText="1"/>
    </xf>
    <xf numFmtId="0" fontId="3" fillId="23" borderId="18" xfId="0" applyFont="1" applyFill="1" applyBorder="1" applyAlignment="1">
      <alignment horizontal="center" vertical="center" wrapText="1"/>
    </xf>
    <xf numFmtId="0" fontId="2" fillId="23" borderId="17" xfId="0" applyFont="1" applyFill="1" applyBorder="1" applyAlignment="1">
      <alignment horizontal="center" vertical="center" wrapText="1"/>
    </xf>
    <xf numFmtId="0" fontId="3" fillId="23" borderId="10" xfId="0" applyFont="1" applyFill="1" applyBorder="1" applyAlignment="1">
      <alignment horizontal="center" vertical="center" wrapText="1"/>
    </xf>
    <xf numFmtId="0" fontId="2" fillId="23" borderId="11" xfId="0" applyFont="1" applyFill="1" applyBorder="1" applyAlignment="1">
      <alignment horizontal="center" vertical="center" wrapText="1"/>
    </xf>
    <xf numFmtId="0" fontId="2" fillId="23" borderId="27" xfId="0" applyFont="1" applyFill="1" applyBorder="1" applyAlignment="1">
      <alignment horizontal="center" vertical="center" wrapText="1"/>
    </xf>
    <xf numFmtId="0" fontId="2" fillId="23" borderId="18" xfId="0" applyFont="1" applyFill="1" applyBorder="1" applyAlignment="1">
      <alignment horizontal="center" vertical="center" wrapText="1"/>
    </xf>
    <xf numFmtId="0" fontId="2" fillId="0" borderId="10" xfId="0" applyFont="1" applyFill="1" applyBorder="1" applyAlignment="1">
      <alignment horizontal="center" vertical="top" wrapText="1"/>
    </xf>
    <xf numFmtId="0" fontId="23" fillId="24" borderId="22" xfId="0" applyFont="1" applyFill="1" applyBorder="1" applyAlignment="1">
      <alignment wrapText="1"/>
    </xf>
    <xf numFmtId="0" fontId="24" fillId="24" borderId="22" xfId="0" applyFont="1" applyFill="1" applyBorder="1" applyAlignment="1">
      <alignment wrapText="1"/>
    </xf>
    <xf numFmtId="0" fontId="23" fillId="0" borderId="22" xfId="0" applyFont="1" applyFill="1" applyBorder="1" applyAlignment="1">
      <alignment wrapText="1"/>
    </xf>
    <xf numFmtId="0" fontId="23" fillId="0" borderId="22" xfId="0" applyFont="1" applyFill="1" applyBorder="1" applyAlignment="1">
      <alignment vertical="top" wrapText="1"/>
    </xf>
    <xf numFmtId="0" fontId="24" fillId="0" borderId="22" xfId="0" applyFont="1" applyFill="1" applyBorder="1" applyAlignment="1">
      <alignment wrapText="1"/>
    </xf>
    <xf numFmtId="4" fontId="23" fillId="24" borderId="22" xfId="0" applyNumberFormat="1" applyFont="1" applyFill="1" applyBorder="1" applyAlignment="1">
      <alignment horizontal="right" wrapText="1"/>
    </xf>
    <xf numFmtId="4" fontId="25" fillId="24" borderId="22" xfId="0" applyNumberFormat="1" applyFont="1" applyFill="1" applyBorder="1" applyAlignment="1">
      <alignment horizontal="right" wrapText="1"/>
    </xf>
    <xf numFmtId="4" fontId="23" fillId="0" borderId="22" xfId="0" applyNumberFormat="1" applyFont="1" applyFill="1" applyBorder="1" applyAlignment="1">
      <alignment horizontal="right" wrapText="1"/>
    </xf>
    <xf numFmtId="4" fontId="25" fillId="0" borderId="22" xfId="0" applyNumberFormat="1" applyFont="1" applyFill="1" applyBorder="1" applyAlignment="1">
      <alignment horizontal="right" wrapText="1"/>
    </xf>
    <xf numFmtId="0" fontId="23" fillId="24" borderId="41" xfId="0" applyFont="1" applyFill="1" applyBorder="1" applyAlignment="1">
      <alignment wrapText="1"/>
    </xf>
    <xf numFmtId="0" fontId="15" fillId="25" borderId="22" xfId="0" applyFont="1" applyFill="1" applyBorder="1" applyAlignment="1">
      <alignment horizontal="center" wrapText="1"/>
    </xf>
    <xf numFmtId="0" fontId="23" fillId="24" borderId="22" xfId="0" applyFont="1" applyFill="1" applyBorder="1" applyAlignment="1">
      <alignment vertical="top" wrapText="1"/>
    </xf>
    <xf numFmtId="4" fontId="23" fillId="0" borderId="22" xfId="0" applyNumberFormat="1" applyFont="1" applyFill="1" applyBorder="1" applyAlignment="1">
      <alignment horizontal="right" vertical="center" wrapText="1"/>
    </xf>
    <xf numFmtId="4" fontId="23" fillId="0" borderId="22" xfId="0" applyNumberFormat="1" applyFont="1" applyFill="1" applyBorder="1" applyAlignment="1">
      <alignment horizontal="right" vertical="center"/>
    </xf>
    <xf numFmtId="4" fontId="25" fillId="0" borderId="22" xfId="0" applyNumberFormat="1" applyFont="1" applyFill="1" applyBorder="1" applyAlignment="1">
      <alignment horizontal="right" vertical="center"/>
    </xf>
    <xf numFmtId="4" fontId="23" fillId="24" borderId="22" xfId="0" applyNumberFormat="1" applyFont="1" applyFill="1" applyBorder="1" applyAlignment="1">
      <alignment horizontal="right" vertical="center"/>
    </xf>
    <xf numFmtId="4" fontId="25" fillId="24" borderId="22" xfId="0" applyNumberFormat="1" applyFont="1" applyFill="1" applyBorder="1" applyAlignment="1">
      <alignment horizontal="right" vertical="center"/>
    </xf>
    <xf numFmtId="0" fontId="24" fillId="0" borderId="23" xfId="0" applyFont="1" applyFill="1" applyBorder="1" applyAlignment="1">
      <alignment wrapText="1"/>
    </xf>
    <xf numFmtId="4" fontId="25" fillId="0" borderId="23" xfId="0" applyNumberFormat="1" applyFont="1" applyFill="1" applyBorder="1" applyAlignment="1">
      <alignment horizontal="right" vertical="center"/>
    </xf>
    <xf numFmtId="4" fontId="23" fillId="0" borderId="22" xfId="0" applyNumberFormat="1" applyFont="1" applyFill="1" applyBorder="1" applyAlignment="1">
      <alignment vertical="center" wrapText="1"/>
    </xf>
    <xf numFmtId="0" fontId="6" fillId="24" borderId="18" xfId="0" applyFont="1" applyFill="1" applyBorder="1" applyAlignment="1">
      <alignment horizontal="left" vertical="top" wrapText="1"/>
    </xf>
    <xf numFmtId="0" fontId="23" fillId="0" borderId="22" xfId="0" applyFont="1" applyFill="1" applyBorder="1" applyAlignment="1">
      <alignment horizontal="left" wrapText="1"/>
    </xf>
    <xf numFmtId="0" fontId="17" fillId="0" borderId="11" xfId="0" applyFont="1" applyFill="1" applyBorder="1" applyAlignment="1">
      <alignment horizontal="left" vertical="top" wrapText="1"/>
    </xf>
    <xf numFmtId="0" fontId="15" fillId="0" borderId="11" xfId="0" applyFont="1" applyFill="1" applyBorder="1" applyAlignment="1">
      <alignment horizontal="left" vertical="top" wrapText="1"/>
    </xf>
    <xf numFmtId="0" fontId="23" fillId="0" borderId="22" xfId="0" applyFont="1" applyFill="1" applyBorder="1" applyAlignment="1">
      <alignment vertical="center" wrapText="1"/>
    </xf>
    <xf numFmtId="0" fontId="25" fillId="0" borderId="22" xfId="0" applyFont="1" applyFill="1" applyBorder="1" applyAlignment="1">
      <alignment vertical="center" wrapText="1"/>
    </xf>
    <xf numFmtId="0" fontId="23" fillId="0" borderId="22" xfId="0" applyFont="1" applyFill="1" applyBorder="1" applyAlignment="1">
      <alignment horizontal="justify" vertical="center" wrapText="1"/>
    </xf>
    <xf numFmtId="0" fontId="24" fillId="0" borderId="22" xfId="0" applyFont="1" applyFill="1" applyBorder="1" applyAlignment="1">
      <alignment vertical="center" wrapText="1"/>
    </xf>
    <xf numFmtId="0" fontId="3" fillId="22" borderId="18" xfId="0" applyFont="1" applyFill="1" applyBorder="1" applyAlignment="1">
      <alignment horizontal="center" vertical="center" wrapText="1"/>
    </xf>
    <xf numFmtId="0" fontId="2" fillId="22" borderId="11" xfId="0" applyFont="1" applyFill="1" applyBorder="1" applyAlignment="1">
      <alignment horizontal="center" vertical="center" wrapText="1"/>
    </xf>
    <xf numFmtId="0" fontId="4" fillId="0" borderId="21" xfId="0" applyFont="1" applyBorder="1" applyAlignment="1">
      <alignment vertical="center" wrapText="1"/>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40" xfId="0" applyFont="1" applyBorder="1" applyAlignment="1">
      <alignment vertical="center" wrapText="1"/>
    </xf>
    <xf numFmtId="0" fontId="2" fillId="0" borderId="35" xfId="0" applyFont="1" applyBorder="1" applyAlignment="1">
      <alignment horizontal="center" vertical="center" wrapText="1"/>
    </xf>
    <xf numFmtId="0" fontId="2" fillId="0" borderId="40" xfId="0" applyFont="1" applyBorder="1" applyAlignment="1">
      <alignment horizontal="center" vertical="center" wrapText="1"/>
    </xf>
    <xf numFmtId="0" fontId="1" fillId="0" borderId="0" xfId="0" applyFont="1" applyAlignment="1">
      <alignment horizontal="left" vertical="center" wrapText="1"/>
    </xf>
    <xf numFmtId="0" fontId="2" fillId="0" borderId="22" xfId="0" applyFont="1" applyBorder="1" applyAlignment="1">
      <alignment horizontal="center" vertical="center"/>
    </xf>
    <xf numFmtId="0" fontId="2" fillId="0" borderId="22" xfId="0" applyFont="1" applyBorder="1" applyAlignment="1">
      <alignment horizontal="center" vertical="center" wrapText="1"/>
    </xf>
    <xf numFmtId="0" fontId="0" fillId="0" borderId="0" xfId="0" applyAlignment="1">
      <alignment horizontal="left" vertical="center" wrapText="1"/>
    </xf>
    <xf numFmtId="0" fontId="14" fillId="0" borderId="3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4" fontId="14" fillId="25" borderId="18" xfId="0" applyNumberFormat="1" applyFont="1" applyFill="1" applyBorder="1" applyAlignment="1">
      <alignment horizontal="center" vertical="center" wrapText="1"/>
    </xf>
    <xf numFmtId="4" fontId="14" fillId="25" borderId="10" xfId="0" applyNumberFormat="1" applyFont="1" applyFill="1" applyBorder="1" applyAlignment="1">
      <alignment horizontal="center" vertical="center" wrapText="1"/>
    </xf>
    <xf numFmtId="168" fontId="14" fillId="0" borderId="11" xfId="0" applyNumberFormat="1" applyFont="1" applyFill="1" applyBorder="1" applyAlignment="1">
      <alignment horizontal="center" vertical="center" wrapText="1"/>
    </xf>
    <xf numFmtId="168" fontId="14" fillId="0" borderId="18"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0" borderId="11" xfId="0" applyNumberFormat="1" applyFont="1" applyFill="1" applyBorder="1" applyAlignment="1">
      <alignment horizontal="center" vertical="center" wrapText="1"/>
    </xf>
    <xf numFmtId="2" fontId="14" fillId="0" borderId="18" xfId="0" applyNumberFormat="1" applyFont="1" applyFill="1" applyBorder="1" applyAlignment="1">
      <alignment horizontal="center" vertical="center" wrapText="1"/>
    </xf>
    <xf numFmtId="0" fontId="6" fillId="24" borderId="30" xfId="0" applyFont="1" applyFill="1" applyBorder="1" applyAlignment="1">
      <alignment horizontal="left" vertical="top" wrapText="1"/>
    </xf>
    <xf numFmtId="0" fontId="6" fillId="24" borderId="29" xfId="0" applyFont="1" applyFill="1" applyBorder="1" applyAlignment="1">
      <alignment horizontal="left" vertical="top" wrapText="1"/>
    </xf>
    <xf numFmtId="0" fontId="14" fillId="0" borderId="12" xfId="0" applyFont="1" applyFill="1" applyBorder="1" applyAlignment="1">
      <alignment horizontal="justify" vertical="center" wrapText="1"/>
    </xf>
    <xf numFmtId="3" fontId="14" fillId="25" borderId="10" xfId="0" applyNumberFormat="1" applyFont="1" applyFill="1" applyBorder="1" applyAlignment="1">
      <alignment horizontal="center" vertical="center" wrapText="1"/>
    </xf>
    <xf numFmtId="2" fontId="14" fillId="0" borderId="12" xfId="0" applyNumberFormat="1" applyFont="1" applyFill="1" applyBorder="1" applyAlignment="1">
      <alignment horizontal="center" vertical="center" wrapText="1"/>
    </xf>
    <xf numFmtId="168" fontId="14" fillId="0" borderId="10" xfId="0" applyNumberFormat="1" applyFont="1" applyFill="1" applyBorder="1" applyAlignment="1">
      <alignment horizontal="center" vertical="center" wrapText="1"/>
    </xf>
    <xf numFmtId="165" fontId="14" fillId="0" borderId="10" xfId="0" applyNumberFormat="1" applyFont="1" applyFill="1" applyBorder="1" applyAlignment="1">
      <alignment horizontal="center" vertical="center" wrapText="1"/>
    </xf>
    <xf numFmtId="0" fontId="14" fillId="22" borderId="10" xfId="0" applyFont="1" applyFill="1" applyBorder="1" applyAlignment="1">
      <alignment horizontal="center" vertical="center" wrapText="1"/>
    </xf>
    <xf numFmtId="0" fontId="14" fillId="22" borderId="18" xfId="0" applyFont="1" applyFill="1" applyBorder="1" applyAlignment="1">
      <alignment horizontal="center" vertical="center" wrapText="1"/>
    </xf>
    <xf numFmtId="167" fontId="14" fillId="0" borderId="10" xfId="0" applyNumberFormat="1" applyFont="1" applyFill="1" applyBorder="1" applyAlignment="1">
      <alignment horizontal="center" vertical="center" wrapText="1"/>
    </xf>
    <xf numFmtId="167" fontId="14" fillId="22" borderId="10" xfId="0" applyNumberFormat="1" applyFont="1" applyFill="1" applyBorder="1" applyAlignment="1">
      <alignment horizontal="center" vertical="center" wrapText="1"/>
    </xf>
    <xf numFmtId="0" fontId="28" fillId="0" borderId="0" xfId="0" applyFont="1" applyFill="1" applyAlignment="1">
      <alignment/>
    </xf>
    <xf numFmtId="2" fontId="28" fillId="0" borderId="0" xfId="0" applyNumberFormat="1" applyFont="1" applyFill="1" applyAlignment="1">
      <alignment/>
    </xf>
    <xf numFmtId="0" fontId="0" fillId="0" borderId="0" xfId="0" applyAlignment="1">
      <alignment horizontal="left"/>
    </xf>
    <xf numFmtId="0" fontId="6" fillId="24" borderId="21" xfId="0" applyFont="1" applyFill="1" applyBorder="1" applyAlignment="1">
      <alignment horizontal="left" vertical="top" wrapText="1"/>
    </xf>
    <xf numFmtId="0" fontId="1" fillId="24" borderId="21" xfId="0" applyFont="1" applyFill="1" applyBorder="1" applyAlignment="1">
      <alignment horizontal="center" vertical="top" wrapText="1"/>
    </xf>
    <xf numFmtId="0" fontId="1" fillId="24" borderId="18" xfId="0" applyFont="1" applyFill="1" applyBorder="1" applyAlignment="1">
      <alignment horizontal="center" vertical="top" wrapText="1"/>
    </xf>
    <xf numFmtId="0" fontId="1" fillId="24" borderId="27" xfId="0" applyFont="1" applyFill="1" applyBorder="1" applyAlignment="1">
      <alignment horizontal="center" vertical="center" textRotation="90" wrapText="1"/>
    </xf>
    <xf numFmtId="0" fontId="1" fillId="24" borderId="33" xfId="0" applyFont="1" applyFill="1" applyBorder="1" applyAlignment="1">
      <alignment horizontal="center" vertical="center" wrapText="1"/>
    </xf>
    <xf numFmtId="2" fontId="1" fillId="24" borderId="21" xfId="0" applyNumberFormat="1" applyFont="1" applyFill="1" applyBorder="1" applyAlignment="1">
      <alignment horizontal="center" vertical="top" wrapText="1"/>
    </xf>
    <xf numFmtId="2" fontId="1" fillId="24" borderId="18" xfId="0" applyNumberFormat="1" applyFont="1" applyFill="1" applyBorder="1" applyAlignment="1">
      <alignment horizontal="center" vertical="top" wrapText="1"/>
    </xf>
    <xf numFmtId="0" fontId="1" fillId="24" borderId="21" xfId="0" applyFont="1" applyFill="1" applyBorder="1" applyAlignment="1">
      <alignment horizontal="left" vertical="top" wrapText="1"/>
    </xf>
    <xf numFmtId="0" fontId="1" fillId="24" borderId="30" xfId="0" applyFont="1" applyFill="1" applyBorder="1" applyAlignment="1">
      <alignment horizontal="left" vertical="top" wrapText="1"/>
    </xf>
    <xf numFmtId="0" fontId="1" fillId="24" borderId="18" xfId="0" applyFont="1" applyFill="1" applyBorder="1" applyAlignment="1">
      <alignment horizontal="left" vertical="top" wrapText="1"/>
    </xf>
    <xf numFmtId="0" fontId="1" fillId="24" borderId="21" xfId="0" applyFont="1" applyFill="1" applyBorder="1" applyAlignment="1">
      <alignment horizontal="center" vertical="center" textRotation="90" wrapText="1"/>
    </xf>
    <xf numFmtId="0" fontId="1" fillId="24" borderId="18" xfId="0" applyFont="1" applyFill="1" applyBorder="1" applyAlignment="1">
      <alignment horizontal="center" vertical="center" textRotation="90" wrapText="1"/>
    </xf>
    <xf numFmtId="0" fontId="1" fillId="0" borderId="21" xfId="0" applyFont="1" applyBorder="1" applyAlignment="1">
      <alignment/>
    </xf>
    <xf numFmtId="0" fontId="1" fillId="0" borderId="18" xfId="0" applyFont="1" applyBorder="1" applyAlignment="1">
      <alignment/>
    </xf>
    <xf numFmtId="0" fontId="1" fillId="24" borderId="39" xfId="0" applyFont="1" applyFill="1" applyBorder="1" applyAlignment="1">
      <alignment horizontal="center" vertical="center" textRotation="90" wrapText="1"/>
    </xf>
    <xf numFmtId="0" fontId="1" fillId="24" borderId="39" xfId="0" applyFont="1" applyFill="1" applyBorder="1" applyAlignment="1">
      <alignment horizontal="left" vertical="top" wrapText="1"/>
    </xf>
    <xf numFmtId="0" fontId="1" fillId="24" borderId="28" xfId="0" applyFont="1" applyFill="1" applyBorder="1" applyAlignment="1">
      <alignment horizontal="left" vertical="top" wrapText="1"/>
    </xf>
    <xf numFmtId="0" fontId="1" fillId="24" borderId="27" xfId="0" applyFont="1" applyFill="1" applyBorder="1" applyAlignment="1">
      <alignment horizontal="left" vertical="top" wrapText="1"/>
    </xf>
    <xf numFmtId="0" fontId="1" fillId="24" borderId="40" xfId="0" applyFont="1" applyFill="1" applyBorder="1" applyAlignment="1">
      <alignment horizontal="left" vertical="top" wrapText="1"/>
    </xf>
    <xf numFmtId="0" fontId="1" fillId="24" borderId="29" xfId="0" applyFont="1" applyFill="1" applyBorder="1" applyAlignment="1">
      <alignment horizontal="left" vertical="top" wrapText="1"/>
    </xf>
    <xf numFmtId="0" fontId="1" fillId="24" borderId="10" xfId="0" applyFont="1" applyFill="1" applyBorder="1" applyAlignment="1">
      <alignment horizontal="left" vertical="top" wrapText="1"/>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38" xfId="0" applyFont="1" applyBorder="1" applyAlignment="1">
      <alignment horizontal="center" vertical="center"/>
    </xf>
    <xf numFmtId="0" fontId="1" fillId="24" borderId="42" xfId="0" applyFont="1" applyFill="1" applyBorder="1" applyAlignment="1">
      <alignment horizontal="center" vertical="center" wrapText="1"/>
    </xf>
    <xf numFmtId="0" fontId="1" fillId="24" borderId="43" xfId="0" applyFont="1" applyFill="1" applyBorder="1" applyAlignment="1">
      <alignment horizontal="center" vertical="center" wrapText="1"/>
    </xf>
    <xf numFmtId="0" fontId="1" fillId="24" borderId="29" xfId="0" applyFont="1" applyFill="1" applyBorder="1" applyAlignment="1">
      <alignment vertical="top" wrapText="1"/>
    </xf>
    <xf numFmtId="0" fontId="1" fillId="24" borderId="10" xfId="0" applyFont="1" applyFill="1" applyBorder="1" applyAlignment="1">
      <alignment vertical="top" wrapText="1"/>
    </xf>
    <xf numFmtId="0" fontId="8" fillId="24" borderId="21" xfId="0" applyFont="1" applyFill="1" applyBorder="1" applyAlignment="1">
      <alignment horizontal="left" vertical="top" wrapText="1"/>
    </xf>
    <xf numFmtId="0" fontId="8" fillId="24" borderId="30" xfId="0" applyFont="1" applyFill="1" applyBorder="1" applyAlignment="1">
      <alignment horizontal="left" vertical="top" wrapText="1"/>
    </xf>
    <xf numFmtId="0" fontId="8" fillId="24" borderId="18" xfId="0" applyFont="1" applyFill="1" applyBorder="1" applyAlignment="1">
      <alignment horizontal="left" vertical="top" wrapText="1"/>
    </xf>
    <xf numFmtId="0" fontId="2" fillId="0" borderId="0" xfId="0" applyFont="1" applyAlignment="1">
      <alignment horizontal="left"/>
    </xf>
    <xf numFmtId="0" fontId="1" fillId="0" borderId="0" xfId="0" applyFont="1" applyAlignment="1">
      <alignment horizontal="center" wrapText="1"/>
    </xf>
    <xf numFmtId="0" fontId="1" fillId="0" borderId="0" xfId="0" applyFont="1" applyAlignment="1">
      <alignment horizontal="center"/>
    </xf>
    <xf numFmtId="0" fontId="1" fillId="24" borderId="21" xfId="0" applyFont="1" applyFill="1" applyBorder="1" applyAlignment="1">
      <alignment vertical="top" wrapText="1"/>
    </xf>
    <xf numFmtId="0" fontId="1" fillId="24" borderId="30" xfId="0" applyFont="1" applyFill="1" applyBorder="1" applyAlignment="1">
      <alignment vertical="top" wrapText="1"/>
    </xf>
    <xf numFmtId="0" fontId="1" fillId="24" borderId="18" xfId="0" applyFont="1" applyFill="1" applyBorder="1" applyAlignment="1">
      <alignment vertical="top" wrapText="1"/>
    </xf>
    <xf numFmtId="0" fontId="1" fillId="24" borderId="21" xfId="0" applyFont="1" applyFill="1" applyBorder="1" applyAlignment="1">
      <alignment horizontal="left" vertical="top" wrapText="1"/>
    </xf>
    <xf numFmtId="0" fontId="1" fillId="24" borderId="30" xfId="0" applyFont="1" applyFill="1" applyBorder="1" applyAlignment="1">
      <alignment horizontal="left" vertical="top" wrapText="1"/>
    </xf>
    <xf numFmtId="0" fontId="1" fillId="24" borderId="18" xfId="0" applyFont="1" applyFill="1" applyBorder="1" applyAlignment="1">
      <alignment horizontal="left" vertical="top" wrapText="1"/>
    </xf>
    <xf numFmtId="164" fontId="1" fillId="24" borderId="30" xfId="0" applyNumberFormat="1" applyFont="1" applyFill="1" applyBorder="1" applyAlignment="1">
      <alignment horizontal="right" vertical="top" wrapText="1"/>
    </xf>
    <xf numFmtId="164" fontId="1" fillId="24" borderId="18" xfId="0" applyNumberFormat="1" applyFont="1" applyFill="1" applyBorder="1" applyAlignment="1">
      <alignment horizontal="right" vertical="top" wrapText="1"/>
    </xf>
    <xf numFmtId="0" fontId="1" fillId="24" borderId="39" xfId="0" applyFont="1" applyFill="1" applyBorder="1" applyAlignment="1">
      <alignment vertical="top" wrapText="1"/>
    </xf>
    <xf numFmtId="0" fontId="1" fillId="24" borderId="28" xfId="0" applyFont="1" applyFill="1" applyBorder="1" applyAlignment="1">
      <alignment vertical="top" wrapText="1"/>
    </xf>
    <xf numFmtId="0" fontId="1" fillId="24" borderId="27" xfId="0" applyFont="1" applyFill="1" applyBorder="1" applyAlignment="1">
      <alignment vertical="top" wrapText="1"/>
    </xf>
    <xf numFmtId="0" fontId="1" fillId="24" borderId="40" xfId="0" applyFont="1" applyFill="1" applyBorder="1" applyAlignment="1">
      <alignment vertical="top" wrapText="1"/>
    </xf>
    <xf numFmtId="164" fontId="1" fillId="24" borderId="10" xfId="0" applyNumberFormat="1" applyFont="1" applyFill="1" applyBorder="1" applyAlignment="1">
      <alignment horizontal="right" vertical="top" wrapText="1"/>
    </xf>
    <xf numFmtId="164" fontId="7" fillId="24" borderId="30" xfId="0" applyNumberFormat="1" applyFont="1" applyFill="1" applyBorder="1" applyAlignment="1">
      <alignment horizontal="right" vertical="top" wrapText="1"/>
    </xf>
    <xf numFmtId="164" fontId="7" fillId="24" borderId="18" xfId="0" applyNumberFormat="1" applyFont="1" applyFill="1" applyBorder="1" applyAlignment="1">
      <alignment horizontal="right" vertical="top" wrapText="1"/>
    </xf>
    <xf numFmtId="2" fontId="1" fillId="0" borderId="21" xfId="0" applyNumberFormat="1" applyFont="1" applyBorder="1" applyAlignment="1">
      <alignment/>
    </xf>
    <xf numFmtId="2" fontId="1" fillId="0" borderId="18" xfId="0" applyNumberFormat="1" applyFont="1" applyBorder="1" applyAlignment="1">
      <alignment/>
    </xf>
    <xf numFmtId="2" fontId="7" fillId="24" borderId="21" xfId="0" applyNumberFormat="1" applyFont="1" applyFill="1" applyBorder="1" applyAlignment="1">
      <alignment horizontal="left" vertical="top" wrapText="1"/>
    </xf>
    <xf numFmtId="2" fontId="7" fillId="24" borderId="18" xfId="0" applyNumberFormat="1" applyFont="1" applyFill="1" applyBorder="1" applyAlignment="1">
      <alignment horizontal="left" vertical="top" wrapText="1"/>
    </xf>
    <xf numFmtId="164" fontId="7" fillId="24" borderId="21" xfId="0" applyNumberFormat="1" applyFont="1" applyFill="1" applyBorder="1" applyAlignment="1">
      <alignment horizontal="right" vertical="top" wrapText="1"/>
    </xf>
    <xf numFmtId="0" fontId="1" fillId="24" borderId="21" xfId="0" applyFont="1" applyFill="1" applyBorder="1" applyAlignment="1">
      <alignment horizontal="center" vertical="center" wrapText="1"/>
    </xf>
    <xf numFmtId="0" fontId="1" fillId="24" borderId="30" xfId="0" applyFont="1" applyFill="1" applyBorder="1" applyAlignment="1">
      <alignment horizontal="center" vertical="center" wrapText="1"/>
    </xf>
    <xf numFmtId="0" fontId="1" fillId="24" borderId="18" xfId="0" applyFont="1" applyFill="1" applyBorder="1" applyAlignment="1">
      <alignment horizontal="center" vertical="center" wrapText="1"/>
    </xf>
    <xf numFmtId="0" fontId="1" fillId="0" borderId="0" xfId="0" applyFont="1" applyAlignment="1">
      <alignment horizontal="left" vertical="center"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25" xfId="0" applyFont="1" applyBorder="1" applyAlignment="1">
      <alignment horizontal="left" vertical="center" wrapText="1"/>
    </xf>
    <xf numFmtId="0" fontId="2" fillId="0" borderId="22" xfId="0" applyFont="1" applyBorder="1" applyAlignment="1">
      <alignment horizontal="center"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31" xfId="0" applyFont="1" applyBorder="1" applyAlignment="1">
      <alignment horizontal="left" vertical="top" wrapText="1"/>
    </xf>
    <xf numFmtId="0" fontId="2" fillId="0" borderId="0" xfId="0" applyFont="1" applyBorder="1" applyAlignment="1">
      <alignment horizontal="left" vertical="top" wrapText="1"/>
    </xf>
    <xf numFmtId="0" fontId="2" fillId="0" borderId="46" xfId="0" applyFont="1" applyBorder="1" applyAlignment="1">
      <alignment horizontal="left" vertical="top" wrapText="1"/>
    </xf>
    <xf numFmtId="0" fontId="2" fillId="0" borderId="47"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top" wrapText="1"/>
    </xf>
    <xf numFmtId="0" fontId="2" fillId="0" borderId="24" xfId="0" applyFont="1" applyBorder="1" applyAlignment="1">
      <alignment vertical="center" wrapText="1"/>
    </xf>
    <xf numFmtId="0" fontId="2" fillId="0" borderId="26" xfId="0" applyFont="1" applyBorder="1" applyAlignment="1">
      <alignment vertical="center" wrapText="1"/>
    </xf>
    <xf numFmtId="0" fontId="2" fillId="0" borderId="25" xfId="0" applyFont="1" applyBorder="1" applyAlignment="1">
      <alignment vertical="center" wrapText="1"/>
    </xf>
    <xf numFmtId="0" fontId="1" fillId="0" borderId="0" xfId="0" applyFont="1" applyAlignment="1">
      <alignment horizontal="center" vertical="center" wrapText="1"/>
    </xf>
    <xf numFmtId="0" fontId="21" fillId="0" borderId="0" xfId="0" applyFont="1" applyAlignment="1">
      <alignment horizontal="left" vertical="center" wrapText="1"/>
    </xf>
    <xf numFmtId="0" fontId="1" fillId="0" borderId="0" xfId="0" applyFont="1" applyFill="1" applyAlignment="1">
      <alignment horizontal="left"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6" fillId="0" borderId="0" xfId="0" applyFont="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4" fillId="0" borderId="17" xfId="0" applyFont="1" applyFill="1" applyBorder="1" applyAlignment="1">
      <alignment horizontal="left" vertical="top" wrapText="1"/>
    </xf>
    <xf numFmtId="0" fontId="14" fillId="0" borderId="12" xfId="0" applyFont="1" applyFill="1" applyBorder="1" applyAlignment="1">
      <alignment horizontal="left" vertical="top" wrapText="1"/>
    </xf>
    <xf numFmtId="0" fontId="14" fillId="0" borderId="21"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3" fillId="0" borderId="2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19" xfId="0" applyFont="1" applyFill="1" applyBorder="1" applyAlignment="1">
      <alignment horizontal="center" vertical="center" wrapText="1"/>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12" xfId="0" applyFont="1" applyBorder="1" applyAlignment="1">
      <alignment horizontal="left" vertical="center"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3" fillId="24" borderId="21" xfId="0" applyFont="1" applyFill="1" applyBorder="1" applyAlignment="1">
      <alignment horizontal="center" vertical="center" wrapText="1"/>
    </xf>
    <xf numFmtId="0" fontId="3" fillId="24" borderId="30" xfId="0" applyFont="1" applyFill="1" applyBorder="1" applyAlignment="1">
      <alignment horizontal="center" vertical="center" wrapText="1"/>
    </xf>
    <xf numFmtId="0" fontId="3" fillId="24" borderId="18" xfId="0" applyFont="1" applyFill="1" applyBorder="1" applyAlignment="1">
      <alignment horizontal="center" vertical="center" wrapText="1"/>
    </xf>
    <xf numFmtId="0" fontId="2" fillId="0" borderId="17" xfId="0" applyFont="1" applyBorder="1" applyAlignment="1">
      <alignment horizontal="center" vertical="top" wrapText="1"/>
    </xf>
    <xf numFmtId="0" fontId="2" fillId="0" borderId="19" xfId="0" applyFont="1" applyBorder="1" applyAlignment="1">
      <alignment horizontal="center" vertical="top" wrapText="1"/>
    </xf>
    <xf numFmtId="0" fontId="2" fillId="0" borderId="12" xfId="0" applyFont="1" applyBorder="1" applyAlignment="1">
      <alignment horizontal="center" vertical="top" wrapText="1"/>
    </xf>
    <xf numFmtId="0" fontId="3" fillId="0" borderId="17" xfId="0" applyFont="1" applyBorder="1" applyAlignment="1">
      <alignment horizontal="left" vertical="top" wrapText="1"/>
    </xf>
    <xf numFmtId="0" fontId="3" fillId="0" borderId="19" xfId="0" applyFont="1" applyBorder="1" applyAlignment="1">
      <alignment horizontal="left" vertical="top" wrapText="1"/>
    </xf>
    <xf numFmtId="0" fontId="3" fillId="0" borderId="12" xfId="0" applyFont="1" applyBorder="1" applyAlignment="1">
      <alignment horizontal="left" vertical="top" wrapText="1"/>
    </xf>
    <xf numFmtId="0" fontId="2" fillId="0" borderId="21" xfId="0" applyFont="1" applyBorder="1" applyAlignment="1">
      <alignment horizontal="center" vertical="top" wrapText="1"/>
    </xf>
    <xf numFmtId="0" fontId="2" fillId="0" borderId="18" xfId="0" applyFont="1" applyBorder="1" applyAlignment="1">
      <alignment horizontal="center" vertical="top" wrapText="1"/>
    </xf>
    <xf numFmtId="0" fontId="2" fillId="0" borderId="21"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0" xfId="0" applyFont="1" applyAlignment="1">
      <alignment horizontal="center"/>
    </xf>
    <xf numFmtId="0" fontId="2" fillId="0" borderId="30" xfId="0" applyFont="1" applyBorder="1" applyAlignment="1">
      <alignment horizontal="center"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12" xfId="0" applyFont="1" applyBorder="1" applyAlignment="1">
      <alignment vertical="top" wrapText="1"/>
    </xf>
    <xf numFmtId="0" fontId="2" fillId="0" borderId="17" xfId="0" applyFont="1" applyBorder="1" applyAlignment="1">
      <alignment vertical="top" wrapText="1"/>
    </xf>
    <xf numFmtId="0" fontId="2" fillId="0" borderId="19" xfId="0" applyFont="1" applyBorder="1" applyAlignment="1">
      <alignment vertical="top" wrapText="1"/>
    </xf>
    <xf numFmtId="0" fontId="2" fillId="0" borderId="12" xfId="0" applyFont="1" applyBorder="1" applyAlignment="1">
      <alignment vertical="top" wrapText="1"/>
    </xf>
    <xf numFmtId="0" fontId="4" fillId="0" borderId="17" xfId="0" applyFont="1" applyBorder="1" applyAlignment="1">
      <alignment horizontal="center" vertical="top" wrapText="1"/>
    </xf>
    <xf numFmtId="0" fontId="4" fillId="0" borderId="19" xfId="0" applyFont="1" applyBorder="1" applyAlignment="1">
      <alignment horizontal="center" vertical="top" wrapText="1"/>
    </xf>
    <xf numFmtId="0" fontId="4" fillId="0" borderId="12"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2" xfId="0" applyFont="1" applyBorder="1" applyAlignment="1">
      <alignment horizontal="center" vertical="top"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top" wrapText="1"/>
    </xf>
    <xf numFmtId="0" fontId="4" fillId="0" borderId="19" xfId="0" applyFont="1" applyBorder="1" applyAlignment="1">
      <alignment horizontal="center" vertical="top" wrapText="1"/>
    </xf>
    <xf numFmtId="0" fontId="4" fillId="0" borderId="12" xfId="0" applyFont="1" applyBorder="1" applyAlignment="1">
      <alignment horizontal="center" vertical="top" wrapText="1"/>
    </xf>
    <xf numFmtId="0" fontId="12" fillId="0" borderId="17" xfId="0" applyFont="1" applyBorder="1" applyAlignment="1">
      <alignment horizontal="left" vertical="top" wrapText="1"/>
    </xf>
    <xf numFmtId="0" fontId="12" fillId="0" borderId="19" xfId="0" applyFont="1" applyBorder="1" applyAlignment="1">
      <alignment horizontal="left" vertical="top" wrapText="1"/>
    </xf>
    <xf numFmtId="0" fontId="12" fillId="0" borderId="12" xfId="0" applyFont="1" applyBorder="1" applyAlignment="1">
      <alignment horizontal="left" vertical="top" wrapText="1"/>
    </xf>
    <xf numFmtId="0" fontId="12" fillId="0" borderId="17" xfId="0" applyFont="1" applyBorder="1" applyAlignment="1">
      <alignment horizontal="center" vertical="top" wrapText="1"/>
    </xf>
    <xf numFmtId="0" fontId="12" fillId="0" borderId="19" xfId="0" applyFont="1" applyBorder="1" applyAlignment="1">
      <alignment horizontal="center" vertical="top" wrapText="1"/>
    </xf>
    <xf numFmtId="0" fontId="12" fillId="0" borderId="12" xfId="0" applyFont="1" applyBorder="1" applyAlignment="1">
      <alignment horizontal="center" vertical="top" wrapText="1"/>
    </xf>
    <xf numFmtId="0" fontId="17" fillId="0" borderId="39" xfId="0" applyFont="1" applyBorder="1" applyAlignment="1">
      <alignment horizontal="center" vertical="top" wrapText="1"/>
    </xf>
    <xf numFmtId="0" fontId="17" fillId="0" borderId="35" xfId="0" applyFont="1" applyBorder="1" applyAlignment="1">
      <alignment horizontal="center" vertical="top" wrapText="1"/>
    </xf>
    <xf numFmtId="0" fontId="4" fillId="0" borderId="27" xfId="0" applyFont="1" applyBorder="1" applyAlignment="1">
      <alignment horizontal="center" vertical="top" wrapText="1"/>
    </xf>
    <xf numFmtId="0" fontId="4" fillId="0" borderId="10" xfId="0" applyFont="1" applyBorder="1" applyAlignment="1">
      <alignment horizontal="center" vertical="top" wrapText="1"/>
    </xf>
    <xf numFmtId="0" fontId="17" fillId="0" borderId="17" xfId="0" applyFont="1" applyFill="1" applyBorder="1" applyAlignment="1">
      <alignment horizontal="left" vertical="top" wrapText="1"/>
    </xf>
    <xf numFmtId="0" fontId="17" fillId="0" borderId="19" xfId="0" applyFont="1" applyFill="1" applyBorder="1" applyAlignment="1">
      <alignment horizontal="left" vertical="top" wrapText="1"/>
    </xf>
    <xf numFmtId="0" fontId="17" fillId="0" borderId="12" xfId="0" applyFont="1" applyFill="1" applyBorder="1" applyAlignment="1">
      <alignment horizontal="left" vertical="top" wrapText="1"/>
    </xf>
    <xf numFmtId="0" fontId="5" fillId="0" borderId="60" xfId="0" applyFont="1" applyBorder="1" applyAlignment="1">
      <alignment horizontal="center" vertical="top" wrapText="1"/>
    </xf>
    <xf numFmtId="0" fontId="17" fillId="0" borderId="0" xfId="0" applyFont="1" applyFill="1" applyBorder="1" applyAlignment="1">
      <alignment horizontal="left" vertical="top" wrapText="1"/>
    </xf>
    <xf numFmtId="0" fontId="4" fillId="0" borderId="17" xfId="0" applyFont="1" applyBorder="1" applyAlignment="1">
      <alignment horizontal="left" vertical="top" wrapText="1"/>
    </xf>
    <xf numFmtId="0" fontId="4" fillId="0" borderId="19" xfId="0" applyFont="1" applyBorder="1" applyAlignment="1">
      <alignment horizontal="left" vertical="top" wrapText="1"/>
    </xf>
    <xf numFmtId="0" fontId="4" fillId="0" borderId="12" xfId="0" applyFont="1" applyBorder="1" applyAlignment="1">
      <alignment horizontal="left" vertical="top" wrapText="1"/>
    </xf>
    <xf numFmtId="0" fontId="15" fillId="24" borderId="23" xfId="0" applyFont="1" applyFill="1" applyBorder="1" applyAlignment="1">
      <alignment horizontal="center" vertical="center" wrapText="1"/>
    </xf>
    <xf numFmtId="0" fontId="15" fillId="24" borderId="61" xfId="0" applyFont="1" applyFill="1" applyBorder="1" applyAlignment="1">
      <alignment horizontal="center" vertical="center" wrapText="1"/>
    </xf>
    <xf numFmtId="0" fontId="15" fillId="24" borderId="41" xfId="0" applyFont="1" applyFill="1" applyBorder="1" applyAlignment="1">
      <alignment horizontal="center" vertical="center" wrapText="1"/>
    </xf>
    <xf numFmtId="0" fontId="17" fillId="24" borderId="22" xfId="0" applyFont="1" applyFill="1" applyBorder="1" applyAlignment="1">
      <alignment horizontal="justify" vertical="top" wrapText="1"/>
    </xf>
    <xf numFmtId="4" fontId="15" fillId="24" borderId="22" xfId="0" applyNumberFormat="1" applyFont="1" applyFill="1" applyBorder="1" applyAlignment="1">
      <alignment horizontal="right" vertical="center" wrapText="1"/>
    </xf>
    <xf numFmtId="4" fontId="15" fillId="24" borderId="24" xfId="0" applyNumberFormat="1" applyFont="1" applyFill="1" applyBorder="1" applyAlignment="1">
      <alignment horizontal="right" vertical="center" wrapText="1"/>
    </xf>
    <xf numFmtId="0" fontId="17" fillId="24" borderId="17" xfId="0" applyFont="1" applyFill="1" applyBorder="1" applyAlignment="1">
      <alignment horizontal="center" vertical="top" wrapText="1"/>
    </xf>
    <xf numFmtId="0" fontId="17" fillId="24" borderId="19" xfId="0" applyFont="1" applyFill="1" applyBorder="1" applyAlignment="1">
      <alignment horizontal="center" vertical="top" wrapText="1"/>
    </xf>
    <xf numFmtId="0" fontId="17" fillId="24" borderId="12" xfId="0" applyFont="1" applyFill="1" applyBorder="1" applyAlignment="1">
      <alignment horizontal="center" vertical="top" wrapText="1"/>
    </xf>
    <xf numFmtId="0" fontId="5" fillId="0" borderId="62" xfId="0" applyFont="1" applyBorder="1" applyAlignment="1">
      <alignment horizontal="justify" vertical="top" wrapText="1"/>
    </xf>
    <xf numFmtId="0" fontId="5" fillId="0" borderId="19" xfId="0" applyFont="1" applyBorder="1" applyAlignment="1">
      <alignment horizontal="justify" vertical="top" wrapText="1"/>
    </xf>
    <xf numFmtId="0" fontId="5" fillId="0" borderId="12" xfId="0" applyFont="1" applyBorder="1" applyAlignment="1">
      <alignment horizontal="justify" vertical="top" wrapText="1"/>
    </xf>
    <xf numFmtId="0" fontId="10" fillId="0" borderId="21" xfId="0" applyFont="1" applyBorder="1" applyAlignment="1">
      <alignment vertical="top" wrapText="1"/>
    </xf>
    <xf numFmtId="0" fontId="10" fillId="0" borderId="30" xfId="0" applyFont="1" applyBorder="1" applyAlignment="1">
      <alignment vertical="top" wrapText="1"/>
    </xf>
    <xf numFmtId="0" fontId="10" fillId="0" borderId="10" xfId="0" applyFont="1" applyBorder="1" applyAlignment="1">
      <alignment vertical="top" wrapText="1"/>
    </xf>
    <xf numFmtId="0" fontId="10" fillId="0" borderId="18" xfId="0" applyFont="1" applyBorder="1" applyAlignment="1">
      <alignment vertical="top" wrapText="1"/>
    </xf>
    <xf numFmtId="0" fontId="10" fillId="0" borderId="27" xfId="0" applyFont="1" applyBorder="1" applyAlignment="1">
      <alignment vertical="top" wrapText="1"/>
    </xf>
    <xf numFmtId="4" fontId="15" fillId="0" borderId="22" xfId="0" applyNumberFormat="1" applyFont="1" applyFill="1" applyBorder="1" applyAlignment="1">
      <alignment horizontal="right" vertical="center" wrapText="1"/>
    </xf>
    <xf numFmtId="4" fontId="15" fillId="0" borderId="24" xfId="0" applyNumberFormat="1" applyFont="1" applyFill="1" applyBorder="1" applyAlignment="1">
      <alignment horizontal="right" vertical="center" wrapText="1"/>
    </xf>
    <xf numFmtId="0" fontId="15" fillId="24" borderId="22" xfId="0" applyFont="1" applyFill="1" applyBorder="1" applyAlignment="1">
      <alignment horizontal="center" vertical="center" wrapText="1"/>
    </xf>
    <xf numFmtId="0" fontId="17" fillId="24" borderId="23" xfId="0" applyFont="1" applyFill="1" applyBorder="1" applyAlignment="1">
      <alignment horizontal="justify" vertical="center" wrapText="1"/>
    </xf>
    <xf numFmtId="0" fontId="17" fillId="24" borderId="61" xfId="0" applyFont="1" applyFill="1" applyBorder="1" applyAlignment="1">
      <alignment horizontal="justify" vertical="center" wrapText="1"/>
    </xf>
    <xf numFmtId="0" fontId="17" fillId="24" borderId="41" xfId="0" applyFont="1" applyFill="1" applyBorder="1" applyAlignment="1">
      <alignment horizontal="justify" vertical="center" wrapText="1"/>
    </xf>
    <xf numFmtId="0" fontId="15" fillId="0" borderId="22" xfId="0" applyFont="1" applyFill="1" applyBorder="1" applyAlignment="1">
      <alignment horizontal="center" vertical="center" wrapText="1"/>
    </xf>
    <xf numFmtId="166" fontId="15" fillId="0" borderId="22" xfId="0" applyNumberFormat="1" applyFont="1" applyFill="1" applyBorder="1" applyAlignment="1">
      <alignment horizontal="right" vertical="center" wrapText="1"/>
    </xf>
    <xf numFmtId="166" fontId="15" fillId="24" borderId="22" xfId="0" applyNumberFormat="1" applyFont="1" applyFill="1" applyBorder="1" applyAlignment="1">
      <alignment horizontal="right" vertical="center" wrapText="1"/>
    </xf>
    <xf numFmtId="0" fontId="17" fillId="24" borderId="34" xfId="0" applyFont="1" applyFill="1" applyBorder="1" applyAlignment="1">
      <alignment horizontal="center" vertical="top" wrapText="1"/>
    </xf>
    <xf numFmtId="0" fontId="17" fillId="24" borderId="63" xfId="0" applyFont="1" applyFill="1" applyBorder="1" applyAlignment="1">
      <alignment horizontal="center" vertical="top" wrapText="1"/>
    </xf>
    <xf numFmtId="0" fontId="17" fillId="24" borderId="64" xfId="0" applyFont="1" applyFill="1" applyBorder="1" applyAlignment="1">
      <alignment horizontal="center" vertical="top" wrapText="1"/>
    </xf>
    <xf numFmtId="0" fontId="17" fillId="24" borderId="17" xfId="0" applyFont="1" applyFill="1" applyBorder="1" applyAlignment="1">
      <alignment horizontal="justify" vertical="top" wrapText="1"/>
    </xf>
    <xf numFmtId="0" fontId="17" fillId="24" borderId="19" xfId="0" applyFont="1" applyFill="1" applyBorder="1" applyAlignment="1">
      <alignment horizontal="justify" vertical="top" wrapText="1"/>
    </xf>
    <xf numFmtId="0" fontId="17" fillId="24" borderId="12" xfId="0" applyFont="1" applyFill="1" applyBorder="1" applyAlignment="1">
      <alignment horizontal="justify" vertical="top" wrapText="1"/>
    </xf>
    <xf numFmtId="0" fontId="2" fillId="0" borderId="29" xfId="0" applyFont="1" applyBorder="1" applyAlignment="1">
      <alignment horizontal="right"/>
    </xf>
    <xf numFmtId="0" fontId="2" fillId="0" borderId="0" xfId="0" applyFont="1" applyBorder="1" applyAlignment="1">
      <alignment horizontal="right"/>
    </xf>
    <xf numFmtId="0" fontId="4" fillId="0" borderId="39" xfId="0" applyFont="1" applyBorder="1" applyAlignment="1">
      <alignment horizontal="center" vertical="top" wrapText="1"/>
    </xf>
    <xf numFmtId="0" fontId="4" fillId="0" borderId="40" xfId="0" applyFont="1" applyBorder="1" applyAlignment="1">
      <alignment horizontal="center" vertical="top" wrapText="1"/>
    </xf>
    <xf numFmtId="0" fontId="4" fillId="0" borderId="10" xfId="0" applyFont="1" applyBorder="1" applyAlignment="1">
      <alignment horizontal="center" vertical="top" wrapText="1"/>
    </xf>
    <xf numFmtId="0" fontId="4" fillId="0" borderId="35" xfId="0" applyFont="1" applyBorder="1" applyAlignment="1">
      <alignment horizontal="center" vertical="top" wrapText="1"/>
    </xf>
    <xf numFmtId="0" fontId="4" fillId="0" borderId="36" xfId="0" applyFont="1" applyBorder="1" applyAlignment="1">
      <alignment horizontal="center" vertical="top" wrapText="1"/>
    </xf>
    <xf numFmtId="0" fontId="4" fillId="0" borderId="21" xfId="0" applyFont="1" applyBorder="1" applyAlignment="1">
      <alignment horizontal="center" vertical="top" wrapText="1"/>
    </xf>
    <xf numFmtId="0" fontId="4" fillId="0" borderId="30" xfId="0" applyFont="1" applyBorder="1" applyAlignment="1">
      <alignment horizontal="center" vertical="top" wrapText="1"/>
    </xf>
    <xf numFmtId="0" fontId="4" fillId="0" borderId="34" xfId="0" applyFont="1" applyBorder="1" applyAlignment="1">
      <alignment horizontal="center" vertical="top" wrapText="1"/>
    </xf>
    <xf numFmtId="0" fontId="4" fillId="0" borderId="63" xfId="0" applyFont="1" applyBorder="1" applyAlignment="1">
      <alignment horizontal="center" vertical="top" wrapText="1"/>
    </xf>
    <xf numFmtId="0" fontId="4" fillId="0" borderId="62" xfId="0" applyFont="1" applyBorder="1" applyAlignment="1">
      <alignment horizontal="center" vertical="top" wrapText="1"/>
    </xf>
    <xf numFmtId="0" fontId="4" fillId="0" borderId="28" xfId="0" applyFont="1" applyBorder="1" applyAlignment="1">
      <alignment horizontal="center" vertical="top" wrapText="1"/>
    </xf>
    <xf numFmtId="0" fontId="4" fillId="0" borderId="29" xfId="0" applyFont="1" applyBorder="1" applyAlignment="1">
      <alignment horizontal="center" vertical="top" wrapText="1"/>
    </xf>
    <xf numFmtId="0" fontId="4" fillId="0" borderId="17" xfId="0" applyFont="1" applyBorder="1" applyAlignment="1">
      <alignment vertical="top" wrapText="1"/>
    </xf>
    <xf numFmtId="0" fontId="4" fillId="0" borderId="19" xfId="0" applyFont="1" applyBorder="1" applyAlignment="1">
      <alignment vertical="top" wrapText="1"/>
    </xf>
    <xf numFmtId="0" fontId="4" fillId="0" borderId="12" xfId="0" applyFont="1" applyBorder="1" applyAlignment="1">
      <alignment vertical="top" wrapText="1"/>
    </xf>
    <xf numFmtId="0" fontId="14" fillId="0" borderId="28" xfId="0" applyFont="1" applyFill="1" applyBorder="1" applyAlignment="1">
      <alignment horizontal="center" vertical="center" wrapText="1"/>
    </xf>
    <xf numFmtId="0" fontId="14" fillId="0" borderId="27" xfId="0" applyFont="1" applyFill="1" applyBorder="1" applyAlignment="1">
      <alignment horizontal="center" vertical="center" wrapText="1"/>
    </xf>
    <xf numFmtId="0" fontId="14" fillId="0" borderId="2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0" xfId="0" applyFont="1" applyFill="1" applyAlignment="1">
      <alignment horizontal="center"/>
    </xf>
    <xf numFmtId="0" fontId="14" fillId="0" borderId="29" xfId="0" applyFont="1" applyFill="1" applyBorder="1" applyAlignment="1">
      <alignment horizontal="right"/>
    </xf>
    <xf numFmtId="0" fontId="14" fillId="0" borderId="17"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2"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44"/>
  <sheetViews>
    <sheetView view="pageBreakPreview" zoomScale="75" zoomScaleSheetLayoutView="75" zoomScalePageLayoutView="0" workbookViewId="0" topLeftCell="A28">
      <selection activeCell="F20" sqref="F20:G20"/>
    </sheetView>
  </sheetViews>
  <sheetFormatPr defaultColWidth="9.140625" defaultRowHeight="15"/>
  <cols>
    <col min="1" max="1" width="36.8515625" style="0" customWidth="1"/>
    <col min="2" max="2" width="11.00390625" style="0" customWidth="1"/>
    <col min="3" max="3" width="16.140625" style="0" customWidth="1"/>
    <col min="4" max="4" width="8.00390625" style="0" customWidth="1"/>
    <col min="5" max="5" width="12.140625" style="0" customWidth="1"/>
    <col min="6" max="6" width="13.28125" style="0" customWidth="1"/>
    <col min="7" max="7" width="12.28125" style="0" customWidth="1"/>
    <col min="8" max="8" width="10.8515625" style="0" customWidth="1"/>
    <col min="9" max="9" width="12.140625" style="0" customWidth="1"/>
    <col min="10" max="10" width="10.7109375" style="0" customWidth="1"/>
    <col min="11" max="11" width="13.140625" style="0" customWidth="1"/>
    <col min="12" max="12" width="10.8515625" style="0" customWidth="1"/>
    <col min="13" max="13" width="11.28125" style="0" customWidth="1"/>
    <col min="14" max="15" width="10.7109375" style="0" customWidth="1"/>
    <col min="16" max="16" width="13.00390625" style="0" customWidth="1"/>
    <col min="17" max="17" width="10.8515625" style="0" customWidth="1"/>
    <col min="18" max="18" width="10.7109375" style="0" customWidth="1"/>
    <col min="19" max="19" width="10.421875" style="0" customWidth="1"/>
    <col min="20" max="23" width="12.140625" style="0" customWidth="1"/>
  </cols>
  <sheetData>
    <row r="1" spans="4:23" ht="15">
      <c r="D1" s="2"/>
      <c r="E1" s="2"/>
      <c r="F1" s="2"/>
      <c r="G1" s="2"/>
      <c r="H1" s="2"/>
      <c r="I1" s="2"/>
      <c r="J1" s="2"/>
      <c r="K1" s="2"/>
      <c r="S1" s="462"/>
      <c r="T1" s="462"/>
      <c r="U1" s="462"/>
      <c r="V1" s="462"/>
      <c r="W1" s="462"/>
    </row>
    <row r="2" spans="1:23" ht="15">
      <c r="A2" s="1"/>
      <c r="B2" s="2"/>
      <c r="C2" s="2"/>
      <c r="D2" s="2"/>
      <c r="E2" s="2"/>
      <c r="F2" s="2"/>
      <c r="G2" s="2"/>
      <c r="H2" s="2"/>
      <c r="I2" s="2"/>
      <c r="J2" s="2"/>
      <c r="K2" s="2"/>
      <c r="S2" s="462"/>
      <c r="T2" s="462"/>
      <c r="U2" s="462"/>
      <c r="V2" s="462"/>
      <c r="W2" s="462"/>
    </row>
    <row r="3" spans="1:23" ht="15">
      <c r="A3" s="1"/>
      <c r="B3" s="2"/>
      <c r="C3" s="2"/>
      <c r="D3" s="2"/>
      <c r="E3" s="2"/>
      <c r="F3" s="2"/>
      <c r="G3" s="2"/>
      <c r="H3" s="2"/>
      <c r="I3" s="2"/>
      <c r="J3" s="2"/>
      <c r="K3" s="2"/>
      <c r="S3" s="462"/>
      <c r="T3" s="462"/>
      <c r="U3" s="462"/>
      <c r="V3" s="462"/>
      <c r="W3" s="462"/>
    </row>
    <row r="4" spans="1:23" ht="15">
      <c r="A4" s="1"/>
      <c r="B4" s="2"/>
      <c r="C4" s="2"/>
      <c r="D4" s="2"/>
      <c r="E4" s="2"/>
      <c r="F4" s="2"/>
      <c r="G4" s="2"/>
      <c r="H4" s="2"/>
      <c r="I4" s="2"/>
      <c r="J4" s="2"/>
      <c r="K4" s="2"/>
      <c r="S4" s="1"/>
      <c r="T4" s="1"/>
      <c r="U4" s="1"/>
      <c r="V4" s="1"/>
      <c r="W4" s="1"/>
    </row>
    <row r="5" spans="1:23" ht="15">
      <c r="A5" s="1"/>
      <c r="B5" s="2"/>
      <c r="C5" s="2"/>
      <c r="D5" s="2"/>
      <c r="E5" s="2"/>
      <c r="F5" s="2"/>
      <c r="G5" s="2"/>
      <c r="H5" s="2"/>
      <c r="I5" s="2"/>
      <c r="J5" s="2"/>
      <c r="K5" s="2"/>
      <c r="S5" s="462"/>
      <c r="T5" s="462"/>
      <c r="U5" s="462"/>
      <c r="V5" s="462"/>
      <c r="W5" s="462"/>
    </row>
    <row r="6" spans="1:23" ht="15">
      <c r="A6" s="1"/>
      <c r="B6" s="2"/>
      <c r="C6" s="2"/>
      <c r="D6" s="2"/>
      <c r="E6" s="2"/>
      <c r="F6" s="2"/>
      <c r="G6" s="2"/>
      <c r="H6" s="2"/>
      <c r="I6" s="2"/>
      <c r="J6" s="2"/>
      <c r="K6" s="2"/>
      <c r="S6" s="462"/>
      <c r="T6" s="462"/>
      <c r="U6" s="462"/>
      <c r="V6" s="462"/>
      <c r="W6" s="462"/>
    </row>
    <row r="7" spans="1:16" ht="15.75">
      <c r="A7" s="3"/>
      <c r="B7" s="2"/>
      <c r="C7" s="2"/>
      <c r="D7" s="2"/>
      <c r="E7" s="2"/>
      <c r="F7" s="2"/>
      <c r="G7" s="2"/>
      <c r="H7" s="2"/>
      <c r="I7" s="2"/>
      <c r="J7" s="2"/>
      <c r="K7" s="2"/>
      <c r="L7" s="2"/>
      <c r="M7" s="2"/>
      <c r="N7" s="2"/>
      <c r="O7" s="2"/>
      <c r="P7" s="2"/>
    </row>
    <row r="8" spans="1:23" ht="36.75" customHeight="1">
      <c r="A8" s="463" t="s">
        <v>411</v>
      </c>
      <c r="B8" s="463"/>
      <c r="C8" s="463"/>
      <c r="D8" s="463"/>
      <c r="E8" s="463"/>
      <c r="F8" s="463"/>
      <c r="G8" s="463"/>
      <c r="H8" s="463"/>
      <c r="I8" s="463"/>
      <c r="J8" s="463"/>
      <c r="K8" s="463"/>
      <c r="L8" s="463"/>
      <c r="M8" s="463"/>
      <c r="N8" s="463"/>
      <c r="O8" s="463"/>
      <c r="P8" s="463"/>
      <c r="Q8" s="463"/>
      <c r="R8" s="463"/>
      <c r="S8" s="463"/>
      <c r="T8" s="463"/>
      <c r="U8" s="463"/>
      <c r="V8" s="463"/>
      <c r="W8" s="463"/>
    </row>
    <row r="9" spans="1:23" ht="15.75">
      <c r="A9" s="464" t="s">
        <v>162</v>
      </c>
      <c r="B9" s="464"/>
      <c r="C9" s="464"/>
      <c r="D9" s="464"/>
      <c r="E9" s="464"/>
      <c r="F9" s="464"/>
      <c r="G9" s="464"/>
      <c r="H9" s="464"/>
      <c r="I9" s="464"/>
      <c r="J9" s="464"/>
      <c r="K9" s="464"/>
      <c r="L9" s="464"/>
      <c r="M9" s="464"/>
      <c r="N9" s="464"/>
      <c r="O9" s="464"/>
      <c r="P9" s="464"/>
      <c r="Q9" s="464"/>
      <c r="R9" s="464"/>
      <c r="S9" s="464"/>
      <c r="T9" s="464"/>
      <c r="U9" s="464"/>
      <c r="V9" s="464"/>
      <c r="W9" s="464"/>
    </row>
    <row r="10" spans="1:16" ht="15.75">
      <c r="A10" s="3"/>
      <c r="B10" s="2"/>
      <c r="C10" s="2"/>
      <c r="D10" s="2"/>
      <c r="E10" s="2"/>
      <c r="F10" s="2"/>
      <c r="G10" s="2"/>
      <c r="H10" s="2"/>
      <c r="I10" s="2"/>
      <c r="J10" s="2"/>
      <c r="K10" s="2"/>
      <c r="L10" s="2"/>
      <c r="M10" s="2"/>
      <c r="N10" s="2"/>
      <c r="O10" s="2"/>
      <c r="P10" s="2"/>
    </row>
    <row r="11" spans="1:23" ht="15.75">
      <c r="A11" s="464" t="s">
        <v>163</v>
      </c>
      <c r="B11" s="464"/>
      <c r="C11" s="464"/>
      <c r="D11" s="464"/>
      <c r="E11" s="464"/>
      <c r="F11" s="464"/>
      <c r="G11" s="464"/>
      <c r="H11" s="464"/>
      <c r="I11" s="464"/>
      <c r="J11" s="464"/>
      <c r="K11" s="464"/>
      <c r="L11" s="464"/>
      <c r="M11" s="464"/>
      <c r="N11" s="464"/>
      <c r="O11" s="464"/>
      <c r="P11" s="464"/>
      <c r="Q11" s="464"/>
      <c r="R11" s="464"/>
      <c r="S11" s="464"/>
      <c r="T11" s="464"/>
      <c r="U11" s="464"/>
      <c r="V11" s="464"/>
      <c r="W11" s="464"/>
    </row>
    <row r="12" spans="1:23" ht="17.25" customHeight="1">
      <c r="A12" s="464" t="s">
        <v>409</v>
      </c>
      <c r="B12" s="464"/>
      <c r="C12" s="464"/>
      <c r="D12" s="464"/>
      <c r="E12" s="464"/>
      <c r="F12" s="464"/>
      <c r="G12" s="464"/>
      <c r="H12" s="464"/>
      <c r="I12" s="464"/>
      <c r="J12" s="464"/>
      <c r="K12" s="464"/>
      <c r="L12" s="464"/>
      <c r="M12" s="464"/>
      <c r="N12" s="464"/>
      <c r="O12" s="464"/>
      <c r="P12" s="464"/>
      <c r="Q12" s="464"/>
      <c r="R12" s="464"/>
      <c r="S12" s="464"/>
      <c r="T12" s="464"/>
      <c r="U12" s="464"/>
      <c r="V12" s="464"/>
      <c r="W12" s="464"/>
    </row>
    <row r="13" spans="1:16" ht="16.5" thickBot="1">
      <c r="A13" s="3"/>
      <c r="B13" s="2"/>
      <c r="C13" s="2"/>
      <c r="D13" s="2"/>
      <c r="E13" s="2"/>
      <c r="F13" s="2"/>
      <c r="G13" s="2"/>
      <c r="H13" s="2"/>
      <c r="I13" s="2"/>
      <c r="J13" s="2"/>
      <c r="K13" s="2"/>
      <c r="L13" s="2"/>
      <c r="M13" s="2"/>
      <c r="N13" s="2"/>
      <c r="O13" s="2"/>
      <c r="P13" s="2"/>
    </row>
    <row r="14" spans="1:23" s="11" customFormat="1" ht="24" customHeight="1" thickBot="1">
      <c r="A14" s="465" t="s">
        <v>164</v>
      </c>
      <c r="B14" s="466"/>
      <c r="C14" s="466"/>
      <c r="D14" s="467"/>
      <c r="E14" s="468" t="s">
        <v>395</v>
      </c>
      <c r="F14" s="469"/>
      <c r="G14" s="469"/>
      <c r="H14" s="469"/>
      <c r="I14" s="469"/>
      <c r="J14" s="469"/>
      <c r="K14" s="469"/>
      <c r="L14" s="469"/>
      <c r="M14" s="469"/>
      <c r="N14" s="469"/>
      <c r="O14" s="469"/>
      <c r="P14" s="469"/>
      <c r="Q14" s="469"/>
      <c r="R14" s="469"/>
      <c r="S14" s="469"/>
      <c r="T14" s="469"/>
      <c r="U14" s="469"/>
      <c r="V14" s="469"/>
      <c r="W14" s="470"/>
    </row>
    <row r="15" spans="1:23" s="11" customFormat="1" ht="24" customHeight="1" thickBot="1">
      <c r="A15" s="465" t="s">
        <v>165</v>
      </c>
      <c r="B15" s="466"/>
      <c r="C15" s="466"/>
      <c r="D15" s="467"/>
      <c r="E15" s="468" t="s">
        <v>412</v>
      </c>
      <c r="F15" s="469"/>
      <c r="G15" s="469"/>
      <c r="H15" s="469"/>
      <c r="I15" s="469"/>
      <c r="J15" s="469"/>
      <c r="K15" s="469"/>
      <c r="L15" s="469"/>
      <c r="M15" s="469"/>
      <c r="N15" s="469"/>
      <c r="O15" s="469"/>
      <c r="P15" s="469"/>
      <c r="Q15" s="469"/>
      <c r="R15" s="469"/>
      <c r="S15" s="469"/>
      <c r="T15" s="469"/>
      <c r="U15" s="469"/>
      <c r="V15" s="469"/>
      <c r="W15" s="470"/>
    </row>
    <row r="16" spans="1:23" s="11" customFormat="1" ht="66.75" customHeight="1" thickBot="1">
      <c r="A16" s="468" t="s">
        <v>166</v>
      </c>
      <c r="B16" s="469"/>
      <c r="C16" s="469"/>
      <c r="D16" s="470"/>
      <c r="E16" s="465" t="s">
        <v>270</v>
      </c>
      <c r="F16" s="466"/>
      <c r="G16" s="466"/>
      <c r="H16" s="466"/>
      <c r="I16" s="466"/>
      <c r="J16" s="466"/>
      <c r="K16" s="466"/>
      <c r="L16" s="466"/>
      <c r="M16" s="466"/>
      <c r="N16" s="466"/>
      <c r="O16" s="466"/>
      <c r="P16" s="466"/>
      <c r="Q16" s="466"/>
      <c r="R16" s="466"/>
      <c r="S16" s="466"/>
      <c r="T16" s="466"/>
      <c r="U16" s="466"/>
      <c r="V16" s="466"/>
      <c r="W16" s="467"/>
    </row>
    <row r="17" spans="1:23" s="11" customFormat="1" ht="16.5" customHeight="1" thickBot="1">
      <c r="A17" s="465" t="s">
        <v>167</v>
      </c>
      <c r="B17" s="466"/>
      <c r="C17" s="466"/>
      <c r="D17" s="467"/>
      <c r="E17" s="438" t="s">
        <v>233</v>
      </c>
      <c r="F17" s="439"/>
      <c r="G17" s="439"/>
      <c r="H17" s="439"/>
      <c r="I17" s="439"/>
      <c r="J17" s="439"/>
      <c r="K17" s="439"/>
      <c r="L17" s="439"/>
      <c r="M17" s="439"/>
      <c r="N17" s="439"/>
      <c r="O17" s="439"/>
      <c r="P17" s="439"/>
      <c r="Q17" s="439"/>
      <c r="R17" s="439"/>
      <c r="S17" s="439"/>
      <c r="T17" s="439"/>
      <c r="U17" s="439"/>
      <c r="V17" s="439"/>
      <c r="W17" s="440"/>
    </row>
    <row r="18" spans="1:23" s="11" customFormat="1" ht="18.75" customHeight="1">
      <c r="A18" s="473" t="s">
        <v>217</v>
      </c>
      <c r="B18" s="474"/>
      <c r="C18" s="474"/>
      <c r="D18" s="475"/>
      <c r="E18" s="446" t="s">
        <v>272</v>
      </c>
      <c r="F18" s="447"/>
      <c r="G18" s="447"/>
      <c r="H18" s="447"/>
      <c r="I18" s="447"/>
      <c r="J18" s="447"/>
      <c r="K18" s="447"/>
      <c r="L18" s="447"/>
      <c r="M18" s="447"/>
      <c r="N18" s="447"/>
      <c r="O18" s="447"/>
      <c r="P18" s="447"/>
      <c r="Q18" s="447"/>
      <c r="R18" s="447"/>
      <c r="S18" s="447"/>
      <c r="T18" s="447"/>
      <c r="U18" s="447"/>
      <c r="V18" s="447"/>
      <c r="W18" s="448"/>
    </row>
    <row r="19" spans="1:23" s="11" customFormat="1" ht="18.75" customHeight="1" thickBot="1">
      <c r="A19" s="476" t="s">
        <v>218</v>
      </c>
      <c r="B19" s="457"/>
      <c r="C19" s="457"/>
      <c r="D19" s="458"/>
      <c r="E19" s="449" t="s">
        <v>234</v>
      </c>
      <c r="F19" s="450"/>
      <c r="G19" s="450"/>
      <c r="H19" s="450"/>
      <c r="I19" s="450"/>
      <c r="J19" s="450"/>
      <c r="K19" s="450"/>
      <c r="L19" s="450"/>
      <c r="M19" s="450"/>
      <c r="N19" s="450"/>
      <c r="O19" s="450"/>
      <c r="P19" s="450"/>
      <c r="Q19" s="450"/>
      <c r="R19" s="450"/>
      <c r="S19" s="450"/>
      <c r="T19" s="450"/>
      <c r="U19" s="450"/>
      <c r="V19" s="450"/>
      <c r="W19" s="451"/>
    </row>
    <row r="20" spans="1:23" s="17" customFormat="1" ht="60" customHeight="1">
      <c r="A20" s="446" t="s">
        <v>168</v>
      </c>
      <c r="B20" s="447"/>
      <c r="C20" s="447"/>
      <c r="D20" s="448"/>
      <c r="E20" s="13" t="s">
        <v>6</v>
      </c>
      <c r="F20" s="455">
        <v>2017</v>
      </c>
      <c r="G20" s="456"/>
      <c r="H20" s="435">
        <v>2018</v>
      </c>
      <c r="I20" s="435"/>
      <c r="J20" s="455">
        <v>2019</v>
      </c>
      <c r="K20" s="456"/>
      <c r="L20" s="452">
        <v>2020</v>
      </c>
      <c r="M20" s="453"/>
      <c r="N20" s="455">
        <v>2021</v>
      </c>
      <c r="O20" s="456"/>
      <c r="P20" s="455">
        <v>2022</v>
      </c>
      <c r="Q20" s="456"/>
      <c r="R20" s="455">
        <v>2023</v>
      </c>
      <c r="S20" s="456"/>
      <c r="T20" s="452">
        <v>2024</v>
      </c>
      <c r="U20" s="453"/>
      <c r="V20" s="452">
        <v>2025</v>
      </c>
      <c r="W20" s="454"/>
    </row>
    <row r="21" spans="1:23" s="17" customFormat="1" ht="125.25" customHeight="1" thickBot="1">
      <c r="A21" s="449"/>
      <c r="B21" s="450"/>
      <c r="C21" s="450"/>
      <c r="D21" s="451"/>
      <c r="E21" s="14"/>
      <c r="F21" s="15" t="s">
        <v>169</v>
      </c>
      <c r="G21" s="15" t="s">
        <v>170</v>
      </c>
      <c r="H21" s="15" t="s">
        <v>169</v>
      </c>
      <c r="I21" s="15" t="s">
        <v>170</v>
      </c>
      <c r="J21" s="15" t="s">
        <v>169</v>
      </c>
      <c r="K21" s="15" t="s">
        <v>170</v>
      </c>
      <c r="L21" s="15" t="s">
        <v>169</v>
      </c>
      <c r="M21" s="15" t="s">
        <v>170</v>
      </c>
      <c r="N21" s="15" t="s">
        <v>169</v>
      </c>
      <c r="O21" s="15" t="s">
        <v>170</v>
      </c>
      <c r="P21" s="15" t="s">
        <v>169</v>
      </c>
      <c r="Q21" s="15" t="s">
        <v>170</v>
      </c>
      <c r="R21" s="15" t="s">
        <v>169</v>
      </c>
      <c r="S21" s="15" t="s">
        <v>170</v>
      </c>
      <c r="T21" s="15" t="s">
        <v>169</v>
      </c>
      <c r="U21" s="15" t="s">
        <v>170</v>
      </c>
      <c r="V21" s="15" t="s">
        <v>169</v>
      </c>
      <c r="W21" s="16" t="s">
        <v>170</v>
      </c>
    </row>
    <row r="22" spans="1:23" s="11" customFormat="1" ht="15.75" customHeight="1" thickBot="1">
      <c r="A22" s="459" t="s">
        <v>390</v>
      </c>
      <c r="B22" s="460"/>
      <c r="C22" s="460"/>
      <c r="D22" s="460"/>
      <c r="E22" s="460"/>
      <c r="F22" s="460"/>
      <c r="G22" s="460"/>
      <c r="H22" s="460"/>
      <c r="I22" s="460"/>
      <c r="J22" s="460"/>
      <c r="K22" s="460"/>
      <c r="L22" s="460"/>
      <c r="M22" s="460"/>
      <c r="N22" s="460"/>
      <c r="O22" s="460"/>
      <c r="P22" s="460"/>
      <c r="Q22" s="460"/>
      <c r="R22" s="460"/>
      <c r="S22" s="460"/>
      <c r="T22" s="460"/>
      <c r="U22" s="460"/>
      <c r="V22" s="460"/>
      <c r="W22" s="461"/>
    </row>
    <row r="23" spans="1:23" s="11" customFormat="1" ht="72" customHeight="1" thickBot="1">
      <c r="A23" s="468" t="s">
        <v>235</v>
      </c>
      <c r="B23" s="469"/>
      <c r="C23" s="469"/>
      <c r="D23" s="470"/>
      <c r="E23" s="34">
        <v>8</v>
      </c>
      <c r="F23" s="35" t="s">
        <v>236</v>
      </c>
      <c r="G23" s="35" t="s">
        <v>236</v>
      </c>
      <c r="H23" s="35" t="s">
        <v>236</v>
      </c>
      <c r="I23" s="35" t="s">
        <v>236</v>
      </c>
      <c r="J23" s="35" t="s">
        <v>236</v>
      </c>
      <c r="K23" s="35" t="s">
        <v>236</v>
      </c>
      <c r="L23" s="35" t="s">
        <v>236</v>
      </c>
      <c r="M23" s="35" t="s">
        <v>236</v>
      </c>
      <c r="N23" s="35" t="s">
        <v>236</v>
      </c>
      <c r="O23" s="35" t="s">
        <v>236</v>
      </c>
      <c r="P23" s="35" t="s">
        <v>236</v>
      </c>
      <c r="Q23" s="35" t="s">
        <v>236</v>
      </c>
      <c r="R23" s="35" t="s">
        <v>236</v>
      </c>
      <c r="S23" s="37"/>
      <c r="T23" s="35" t="s">
        <v>236</v>
      </c>
      <c r="U23" s="37"/>
      <c r="V23" s="35" t="s">
        <v>236</v>
      </c>
      <c r="W23" s="37"/>
    </row>
    <row r="24" spans="1:23" s="11" customFormat="1" ht="16.5" customHeight="1" thickBot="1">
      <c r="A24" s="459" t="s">
        <v>237</v>
      </c>
      <c r="B24" s="460"/>
      <c r="C24" s="460"/>
      <c r="D24" s="460"/>
      <c r="E24" s="460"/>
      <c r="F24" s="460"/>
      <c r="G24" s="460"/>
      <c r="H24" s="460"/>
      <c r="I24" s="460"/>
      <c r="J24" s="460"/>
      <c r="K24" s="460"/>
      <c r="L24" s="460"/>
      <c r="M24" s="460"/>
      <c r="N24" s="460"/>
      <c r="O24" s="460"/>
      <c r="P24" s="460"/>
      <c r="Q24" s="460"/>
      <c r="R24" s="460"/>
      <c r="S24" s="460"/>
      <c r="T24" s="460"/>
      <c r="U24" s="460"/>
      <c r="V24" s="460"/>
      <c r="W24" s="461"/>
    </row>
    <row r="25" spans="1:23" s="11" customFormat="1" ht="48.75" customHeight="1" thickBot="1">
      <c r="A25" s="465" t="s">
        <v>238</v>
      </c>
      <c r="B25" s="466"/>
      <c r="C25" s="466"/>
      <c r="D25" s="467"/>
      <c r="E25" s="40">
        <v>36</v>
      </c>
      <c r="F25" s="41">
        <v>11</v>
      </c>
      <c r="G25" s="41">
        <v>11</v>
      </c>
      <c r="H25" s="41">
        <v>24</v>
      </c>
      <c r="I25" s="41">
        <v>24</v>
      </c>
      <c r="J25" s="41">
        <v>0</v>
      </c>
      <c r="K25" s="41">
        <v>0</v>
      </c>
      <c r="L25" s="41">
        <v>20</v>
      </c>
      <c r="M25" s="41">
        <v>20</v>
      </c>
      <c r="N25" s="37">
        <v>14</v>
      </c>
      <c r="O25" s="37">
        <v>14</v>
      </c>
      <c r="P25" s="37">
        <v>8</v>
      </c>
      <c r="Q25" s="37">
        <v>8</v>
      </c>
      <c r="R25" s="36"/>
      <c r="S25" s="37"/>
      <c r="T25" s="36"/>
      <c r="U25" s="37"/>
      <c r="V25" s="36"/>
      <c r="W25" s="37"/>
    </row>
    <row r="26" spans="1:23" s="11" customFormat="1" ht="70.5" customHeight="1" thickBot="1">
      <c r="A26" s="468" t="s">
        <v>246</v>
      </c>
      <c r="B26" s="469"/>
      <c r="C26" s="469"/>
      <c r="D26" s="470"/>
      <c r="E26" s="42">
        <v>48</v>
      </c>
      <c r="F26" s="12">
        <v>50</v>
      </c>
      <c r="G26" s="12">
        <v>50</v>
      </c>
      <c r="H26" s="12">
        <v>60</v>
      </c>
      <c r="I26" s="12">
        <v>60</v>
      </c>
      <c r="J26" s="12">
        <v>32</v>
      </c>
      <c r="K26" s="12">
        <v>32</v>
      </c>
      <c r="L26" s="12">
        <v>7</v>
      </c>
      <c r="M26" s="12">
        <v>7</v>
      </c>
      <c r="N26" s="40">
        <v>8</v>
      </c>
      <c r="O26" s="37">
        <v>8</v>
      </c>
      <c r="P26" s="37">
        <v>8</v>
      </c>
      <c r="Q26" s="37">
        <v>8</v>
      </c>
      <c r="R26" s="37">
        <v>3</v>
      </c>
      <c r="S26" s="37"/>
      <c r="T26" s="37">
        <v>3</v>
      </c>
      <c r="U26" s="37"/>
      <c r="V26" s="37">
        <v>2</v>
      </c>
      <c r="W26" s="37"/>
    </row>
    <row r="27" spans="1:23" s="11" customFormat="1" ht="53.25" customHeight="1" thickBot="1">
      <c r="A27" s="468" t="s">
        <v>264</v>
      </c>
      <c r="B27" s="469"/>
      <c r="C27" s="469"/>
      <c r="D27" s="470"/>
      <c r="E27" s="485" t="s">
        <v>267</v>
      </c>
      <c r="F27" s="486"/>
      <c r="G27" s="487"/>
      <c r="H27" s="12">
        <v>38</v>
      </c>
      <c r="I27" s="12">
        <v>38</v>
      </c>
      <c r="J27" s="12">
        <v>35</v>
      </c>
      <c r="K27" s="12">
        <v>35</v>
      </c>
      <c r="L27" s="12">
        <v>37</v>
      </c>
      <c r="M27" s="12">
        <v>0</v>
      </c>
      <c r="N27" s="37">
        <v>37</v>
      </c>
      <c r="O27" s="37">
        <v>0</v>
      </c>
      <c r="P27" s="37">
        <v>37</v>
      </c>
      <c r="Q27" s="37"/>
      <c r="R27" s="37">
        <v>5</v>
      </c>
      <c r="S27" s="37"/>
      <c r="T27" s="37">
        <v>5</v>
      </c>
      <c r="U27" s="37"/>
      <c r="V27" s="37">
        <v>5</v>
      </c>
      <c r="W27" s="37"/>
    </row>
    <row r="28" spans="1:23" s="11" customFormat="1" ht="24" customHeight="1" thickBot="1">
      <c r="A28" s="446" t="s">
        <v>171</v>
      </c>
      <c r="B28" s="447"/>
      <c r="C28" s="447"/>
      <c r="D28" s="448"/>
      <c r="E28" s="290" t="s">
        <v>172</v>
      </c>
      <c r="F28" s="432" t="s">
        <v>173</v>
      </c>
      <c r="G28" s="433"/>
      <c r="H28" s="432" t="s">
        <v>174</v>
      </c>
      <c r="I28" s="255"/>
      <c r="J28" s="255"/>
      <c r="K28" s="433"/>
      <c r="L28" s="432" t="s">
        <v>175</v>
      </c>
      <c r="M28" s="255"/>
      <c r="N28" s="255"/>
      <c r="O28" s="433"/>
      <c r="P28" s="432" t="s">
        <v>176</v>
      </c>
      <c r="Q28" s="255"/>
      <c r="R28" s="255"/>
      <c r="S28" s="433"/>
      <c r="T28" s="432" t="s">
        <v>177</v>
      </c>
      <c r="U28" s="255"/>
      <c r="V28" s="255"/>
      <c r="W28" s="433"/>
    </row>
    <row r="29" spans="1:23" s="11" customFormat="1" ht="98.25" customHeight="1" thickBot="1">
      <c r="A29" s="256"/>
      <c r="B29" s="257"/>
      <c r="C29" s="257"/>
      <c r="D29" s="258"/>
      <c r="E29" s="254"/>
      <c r="F29" s="25" t="s">
        <v>169</v>
      </c>
      <c r="G29" s="25" t="s">
        <v>170</v>
      </c>
      <c r="H29" s="441" t="s">
        <v>169</v>
      </c>
      <c r="I29" s="442"/>
      <c r="J29" s="445" t="s">
        <v>170</v>
      </c>
      <c r="K29" s="434"/>
      <c r="L29" s="441" t="s">
        <v>169</v>
      </c>
      <c r="M29" s="442"/>
      <c r="N29" s="441" t="s">
        <v>170</v>
      </c>
      <c r="O29" s="442"/>
      <c r="P29" s="445" t="s">
        <v>169</v>
      </c>
      <c r="Q29" s="434"/>
      <c r="R29" s="441" t="s">
        <v>170</v>
      </c>
      <c r="S29" s="442"/>
      <c r="T29" s="441" t="s">
        <v>169</v>
      </c>
      <c r="U29" s="442"/>
      <c r="V29" s="441" t="s">
        <v>170</v>
      </c>
      <c r="W29" s="442"/>
    </row>
    <row r="30" spans="1:23" s="11" customFormat="1" ht="16.5" customHeight="1" thickBot="1">
      <c r="A30" s="256"/>
      <c r="B30" s="257"/>
      <c r="C30" s="257"/>
      <c r="D30" s="258"/>
      <c r="E30" s="181">
        <v>2017</v>
      </c>
      <c r="F30" s="340">
        <f>'Перечень мероприятий'!E565</f>
        <v>21802.2</v>
      </c>
      <c r="G30" s="341">
        <f>'Перечень мероприятий'!F565</f>
        <v>21802.128</v>
      </c>
      <c r="H30" s="342"/>
      <c r="I30" s="343">
        <f>'Перечень мероприятий'!G565</f>
        <v>21280.4</v>
      </c>
      <c r="J30" s="342"/>
      <c r="K30" s="344">
        <f>'Перечень мероприятий'!H565</f>
        <v>21280.328</v>
      </c>
      <c r="L30" s="471"/>
      <c r="M30" s="472"/>
      <c r="N30" s="322"/>
      <c r="O30" s="471"/>
      <c r="P30" s="342"/>
      <c r="Q30" s="345">
        <f>'Перечень мероприятий'!K565</f>
        <v>521.8</v>
      </c>
      <c r="R30" s="342"/>
      <c r="S30" s="345">
        <f>'Перечень мероприятий'!L575</f>
        <v>521.8</v>
      </c>
      <c r="T30" s="432"/>
      <c r="U30" s="433"/>
      <c r="V30" s="443"/>
      <c r="W30" s="444"/>
    </row>
    <row r="31" spans="1:23" s="11" customFormat="1" ht="16.5" customHeight="1" thickBot="1">
      <c r="A31" s="256"/>
      <c r="B31" s="257"/>
      <c r="C31" s="257"/>
      <c r="D31" s="258"/>
      <c r="E31" s="181">
        <v>2018</v>
      </c>
      <c r="F31" s="340">
        <f>'Перечень мероприятий'!E566</f>
        <v>52066.799999999996</v>
      </c>
      <c r="G31" s="341">
        <f>'Перечень мероприятий'!F566</f>
        <v>52058</v>
      </c>
      <c r="H31" s="342"/>
      <c r="I31" s="343">
        <f>'Перечень мероприятий'!G566</f>
        <v>52066.799999999996</v>
      </c>
      <c r="J31" s="342"/>
      <c r="K31" s="344">
        <f>'Перечень мероприятий'!H566</f>
        <v>52058</v>
      </c>
      <c r="L31" s="471"/>
      <c r="M31" s="472"/>
      <c r="N31" s="322"/>
      <c r="O31" s="471"/>
      <c r="P31" s="342"/>
      <c r="Q31" s="345">
        <f>'Перечень мероприятий'!K566</f>
        <v>0</v>
      </c>
      <c r="R31" s="342"/>
      <c r="S31" s="345">
        <f>'Перечень мероприятий'!L576</f>
        <v>0</v>
      </c>
      <c r="T31" s="432"/>
      <c r="U31" s="433"/>
      <c r="V31" s="443"/>
      <c r="W31" s="444"/>
    </row>
    <row r="32" spans="1:23" s="11" customFormat="1" ht="15" customHeight="1" thickBot="1">
      <c r="A32" s="256"/>
      <c r="B32" s="257"/>
      <c r="C32" s="257"/>
      <c r="D32" s="258"/>
      <c r="E32" s="181">
        <v>2019</v>
      </c>
      <c r="F32" s="340">
        <f>'Перечень мероприятий'!E567</f>
        <v>29697.6</v>
      </c>
      <c r="G32" s="341">
        <f>'Перечень мероприятий'!F567</f>
        <v>28580.6</v>
      </c>
      <c r="H32" s="342"/>
      <c r="I32" s="343">
        <f>'Перечень мероприятий'!G567</f>
        <v>29697.6</v>
      </c>
      <c r="J32" s="342"/>
      <c r="K32" s="344">
        <f>'Перечень мероприятий'!H567</f>
        <v>28580.6</v>
      </c>
      <c r="L32" s="471"/>
      <c r="M32" s="472"/>
      <c r="N32" s="322"/>
      <c r="O32" s="471"/>
      <c r="P32" s="342"/>
      <c r="Q32" s="345">
        <f>'Перечень мероприятий'!K567</f>
        <v>0</v>
      </c>
      <c r="R32" s="342"/>
      <c r="S32" s="345">
        <f>'Перечень мероприятий'!L577</f>
        <v>0</v>
      </c>
      <c r="T32" s="432"/>
      <c r="U32" s="433"/>
      <c r="V32" s="443"/>
      <c r="W32" s="444"/>
    </row>
    <row r="33" spans="1:23" s="11" customFormat="1" ht="15.75" customHeight="1" thickBot="1">
      <c r="A33" s="256"/>
      <c r="B33" s="257"/>
      <c r="C33" s="257"/>
      <c r="D33" s="258"/>
      <c r="E33" s="181">
        <v>2020</v>
      </c>
      <c r="F33" s="340">
        <f>'Перечень мероприятий'!E568</f>
        <v>47012.7</v>
      </c>
      <c r="G33" s="341">
        <f>'Перечень мероприятий'!F568</f>
        <v>27311.500000000004</v>
      </c>
      <c r="H33" s="342"/>
      <c r="I33" s="343">
        <f>'Перечень мероприятий'!G568</f>
        <v>47012.7</v>
      </c>
      <c r="J33" s="342"/>
      <c r="K33" s="344">
        <f>'Перечень мероприятий'!H568</f>
        <v>27311.500000000004</v>
      </c>
      <c r="L33" s="471"/>
      <c r="M33" s="472"/>
      <c r="N33" s="322"/>
      <c r="O33" s="471"/>
      <c r="P33" s="342"/>
      <c r="Q33" s="345">
        <f>'Перечень мероприятий'!K568</f>
        <v>0</v>
      </c>
      <c r="R33" s="342"/>
      <c r="S33" s="345">
        <f>'Перечень мероприятий'!L578</f>
        <v>0</v>
      </c>
      <c r="T33" s="432"/>
      <c r="U33" s="433"/>
      <c r="V33" s="443"/>
      <c r="W33" s="444"/>
    </row>
    <row r="34" spans="1:23" s="11" customFormat="1" ht="15" customHeight="1" thickBot="1">
      <c r="A34" s="256"/>
      <c r="B34" s="257"/>
      <c r="C34" s="257"/>
      <c r="D34" s="258"/>
      <c r="E34" s="181">
        <v>2021</v>
      </c>
      <c r="F34" s="340">
        <f>'Перечень мероприятий'!E569</f>
        <v>44419.3</v>
      </c>
      <c r="G34" s="341">
        <f>'Перечень мероприятий'!F569</f>
        <v>25919.3</v>
      </c>
      <c r="H34" s="342"/>
      <c r="I34" s="343">
        <f>'Перечень мероприятий'!G569</f>
        <v>44419.3</v>
      </c>
      <c r="J34" s="342"/>
      <c r="K34" s="344">
        <f>'Перечень мероприятий'!H569</f>
        <v>25919.3</v>
      </c>
      <c r="L34" s="471"/>
      <c r="M34" s="472"/>
      <c r="N34" s="322"/>
      <c r="O34" s="471"/>
      <c r="P34" s="342"/>
      <c r="Q34" s="345">
        <f>'Перечень мероприятий'!K569</f>
        <v>0</v>
      </c>
      <c r="R34" s="342"/>
      <c r="S34" s="345">
        <f>'Перечень мероприятий'!L579</f>
        <v>0</v>
      </c>
      <c r="T34" s="432"/>
      <c r="U34" s="433"/>
      <c r="V34" s="443"/>
      <c r="W34" s="444"/>
    </row>
    <row r="35" spans="1:23" s="11" customFormat="1" ht="15" customHeight="1" thickBot="1">
      <c r="A35" s="256"/>
      <c r="B35" s="257"/>
      <c r="C35" s="257"/>
      <c r="D35" s="258"/>
      <c r="E35" s="181">
        <v>2022</v>
      </c>
      <c r="F35" s="340">
        <f>'Перечень мероприятий'!E570</f>
        <v>44419.3</v>
      </c>
      <c r="G35" s="341">
        <f>'Перечень мероприятий'!F570</f>
        <v>25919.3</v>
      </c>
      <c r="H35" s="342"/>
      <c r="I35" s="343">
        <f>'Перечень мероприятий'!G570</f>
        <v>44419.3</v>
      </c>
      <c r="J35" s="342"/>
      <c r="K35" s="344">
        <f>'Перечень мероприятий'!H570</f>
        <v>25919.3</v>
      </c>
      <c r="L35" s="471"/>
      <c r="M35" s="472"/>
      <c r="N35" s="322"/>
      <c r="O35" s="471"/>
      <c r="P35" s="342"/>
      <c r="Q35" s="345">
        <f>'Перечень мероприятий'!K570</f>
        <v>0</v>
      </c>
      <c r="R35" s="342"/>
      <c r="S35" s="345">
        <f>'Перечень мероприятий'!L580</f>
        <v>0</v>
      </c>
      <c r="T35" s="436"/>
      <c r="U35" s="437"/>
      <c r="V35" s="480"/>
      <c r="W35" s="481"/>
    </row>
    <row r="36" spans="1:23" s="11" customFormat="1" ht="15" customHeight="1" thickBot="1">
      <c r="A36" s="256"/>
      <c r="B36" s="257"/>
      <c r="C36" s="257"/>
      <c r="D36" s="258"/>
      <c r="E36" s="181">
        <v>2023</v>
      </c>
      <c r="F36" s="340">
        <f>'Перечень мероприятий'!E571</f>
        <v>2843</v>
      </c>
      <c r="G36" s="341">
        <f>'Перечень мероприятий'!F571</f>
        <v>0</v>
      </c>
      <c r="H36" s="342"/>
      <c r="I36" s="343">
        <f>'Перечень мероприятий'!G571</f>
        <v>2843</v>
      </c>
      <c r="J36" s="342"/>
      <c r="K36" s="344">
        <f>'Перечень мероприятий'!H571</f>
        <v>0</v>
      </c>
      <c r="L36" s="194"/>
      <c r="M36" s="477"/>
      <c r="N36" s="322"/>
      <c r="O36" s="471"/>
      <c r="P36" s="342"/>
      <c r="Q36" s="345">
        <f>'Перечень мероприятий'!K571</f>
        <v>0</v>
      </c>
      <c r="R36" s="342"/>
      <c r="S36" s="345">
        <f>'Перечень мероприятий'!L581</f>
        <v>0</v>
      </c>
      <c r="T36" s="436"/>
      <c r="U36" s="437"/>
      <c r="V36" s="480"/>
      <c r="W36" s="481"/>
    </row>
    <row r="37" spans="1:23" s="11" customFormat="1" ht="15" customHeight="1" thickBot="1">
      <c r="A37" s="256"/>
      <c r="B37" s="257"/>
      <c r="C37" s="257"/>
      <c r="D37" s="258"/>
      <c r="E37" s="181">
        <v>2024</v>
      </c>
      <c r="F37" s="340">
        <f>'Перечень мероприятий'!E572</f>
        <v>2843</v>
      </c>
      <c r="G37" s="341">
        <f>'Перечень мероприятий'!F572</f>
        <v>0</v>
      </c>
      <c r="H37" s="342"/>
      <c r="I37" s="343">
        <f>'Перечень мероприятий'!G572</f>
        <v>2843</v>
      </c>
      <c r="J37" s="342"/>
      <c r="K37" s="344">
        <f>'Перечень мероприятий'!H572</f>
        <v>0</v>
      </c>
      <c r="L37" s="471"/>
      <c r="M37" s="472"/>
      <c r="N37" s="322"/>
      <c r="O37" s="471"/>
      <c r="P37" s="342"/>
      <c r="Q37" s="345">
        <f>'Перечень мероприятий'!K572</f>
        <v>0</v>
      </c>
      <c r="R37" s="342"/>
      <c r="S37" s="345">
        <f>'Перечень мероприятий'!L582</f>
        <v>0</v>
      </c>
      <c r="T37" s="436"/>
      <c r="U37" s="437"/>
      <c r="V37" s="480"/>
      <c r="W37" s="481"/>
    </row>
    <row r="38" spans="1:23" s="11" customFormat="1" ht="15" customHeight="1" thickBot="1">
      <c r="A38" s="256"/>
      <c r="B38" s="257"/>
      <c r="C38" s="257"/>
      <c r="D38" s="258"/>
      <c r="E38" s="181">
        <v>2025</v>
      </c>
      <c r="F38" s="346">
        <f>'Перечень мероприятий'!E573</f>
        <v>2843</v>
      </c>
      <c r="G38" s="347">
        <f>'Перечень мероприятий'!F573</f>
        <v>0</v>
      </c>
      <c r="H38" s="348"/>
      <c r="I38" s="349">
        <f>'Перечень мероприятий'!G573</f>
        <v>2843</v>
      </c>
      <c r="J38" s="342"/>
      <c r="K38" s="344">
        <f>'Перечень мероприятий'!H573</f>
        <v>0</v>
      </c>
      <c r="L38" s="471"/>
      <c r="M38" s="472"/>
      <c r="N38" s="322"/>
      <c r="O38" s="471"/>
      <c r="P38" s="342"/>
      <c r="Q38" s="345">
        <f>'Перечень мероприятий'!K573</f>
        <v>0</v>
      </c>
      <c r="R38" s="342"/>
      <c r="S38" s="345">
        <f>'Перечень мероприятий'!L583</f>
        <v>0</v>
      </c>
      <c r="T38" s="436"/>
      <c r="U38" s="437"/>
      <c r="V38" s="480"/>
      <c r="W38" s="481"/>
    </row>
    <row r="39" spans="1:23" s="11" customFormat="1" ht="24" customHeight="1" thickBot="1">
      <c r="A39" s="449"/>
      <c r="B39" s="450"/>
      <c r="C39" s="450"/>
      <c r="D39" s="451"/>
      <c r="E39" s="181" t="s">
        <v>181</v>
      </c>
      <c r="F39" s="350">
        <f>SUM(F30:F38)</f>
        <v>247946.89999999997</v>
      </c>
      <c r="G39" s="351">
        <f>SUM(G30:G38)</f>
        <v>181590.82799999998</v>
      </c>
      <c r="H39" s="342"/>
      <c r="I39" s="352">
        <f>SUM(I30:I38)</f>
        <v>247425.09999999998</v>
      </c>
      <c r="J39" s="342"/>
      <c r="K39" s="353">
        <f>SUM(K30:K38)</f>
        <v>181069.028</v>
      </c>
      <c r="L39" s="478"/>
      <c r="M39" s="479"/>
      <c r="N39" s="484"/>
      <c r="O39" s="478"/>
      <c r="P39" s="342"/>
      <c r="Q39" s="354">
        <f>SUM(Q30:Q38)</f>
        <v>521.8</v>
      </c>
      <c r="R39" s="342"/>
      <c r="S39" s="354">
        <f>SUM(S30:S38)</f>
        <v>521.8</v>
      </c>
      <c r="T39" s="482"/>
      <c r="U39" s="483"/>
      <c r="V39" s="482"/>
      <c r="W39" s="483"/>
    </row>
    <row r="40" spans="1:23" s="11" customFormat="1" ht="17.25" customHeight="1" thickBot="1">
      <c r="A40" s="468" t="s">
        <v>182</v>
      </c>
      <c r="B40" s="469"/>
      <c r="C40" s="469"/>
      <c r="D40" s="470"/>
      <c r="E40" s="431" t="s">
        <v>219</v>
      </c>
      <c r="F40" s="417"/>
      <c r="G40" s="417"/>
      <c r="H40" s="418"/>
      <c r="I40" s="418"/>
      <c r="J40" s="418"/>
      <c r="K40" s="418"/>
      <c r="L40" s="417"/>
      <c r="M40" s="417"/>
      <c r="N40" s="417"/>
      <c r="O40" s="417"/>
      <c r="P40" s="418"/>
      <c r="Q40" s="418"/>
      <c r="R40" s="417"/>
      <c r="S40" s="417"/>
      <c r="T40" s="417"/>
      <c r="U40" s="417"/>
      <c r="V40" s="417"/>
      <c r="W40" s="386"/>
    </row>
    <row r="41" spans="1:23" s="11" customFormat="1" ht="18" customHeight="1" thickBot="1">
      <c r="A41" s="468" t="s">
        <v>183</v>
      </c>
      <c r="B41" s="469"/>
      <c r="C41" s="469"/>
      <c r="D41" s="470"/>
      <c r="E41" s="468" t="s">
        <v>239</v>
      </c>
      <c r="F41" s="469"/>
      <c r="G41" s="469"/>
      <c r="H41" s="469"/>
      <c r="I41" s="469"/>
      <c r="J41" s="469"/>
      <c r="K41" s="469"/>
      <c r="L41" s="469"/>
      <c r="M41" s="469"/>
      <c r="N41" s="469"/>
      <c r="O41" s="469"/>
      <c r="P41" s="469"/>
      <c r="Q41" s="469"/>
      <c r="R41" s="469"/>
      <c r="S41" s="469"/>
      <c r="T41" s="469"/>
      <c r="U41" s="469"/>
      <c r="V41" s="469"/>
      <c r="W41" s="470"/>
    </row>
    <row r="42" spans="1:23" s="11" customFormat="1" ht="16.5" customHeight="1" thickBot="1">
      <c r="A42" s="468" t="s">
        <v>184</v>
      </c>
      <c r="B42" s="469"/>
      <c r="C42" s="469"/>
      <c r="D42" s="469"/>
      <c r="E42" s="469"/>
      <c r="F42" s="469"/>
      <c r="G42" s="469"/>
      <c r="H42" s="469"/>
      <c r="I42" s="469"/>
      <c r="J42" s="469"/>
      <c r="K42" s="469"/>
      <c r="L42" s="469"/>
      <c r="M42" s="469"/>
      <c r="N42" s="469"/>
      <c r="O42" s="469"/>
      <c r="P42" s="469"/>
      <c r="Q42" s="469"/>
      <c r="R42" s="469"/>
      <c r="S42" s="469"/>
      <c r="T42" s="469"/>
      <c r="U42" s="469"/>
      <c r="V42" s="469"/>
      <c r="W42" s="470"/>
    </row>
    <row r="43" spans="1:23" s="11" customFormat="1" ht="16.5" customHeight="1" thickBot="1">
      <c r="A43" s="468" t="s">
        <v>185</v>
      </c>
      <c r="B43" s="469"/>
      <c r="C43" s="469"/>
      <c r="D43" s="470"/>
      <c r="E43" s="468" t="s">
        <v>412</v>
      </c>
      <c r="F43" s="469"/>
      <c r="G43" s="469"/>
      <c r="H43" s="469"/>
      <c r="I43" s="469"/>
      <c r="J43" s="469"/>
      <c r="K43" s="469"/>
      <c r="L43" s="469"/>
      <c r="M43" s="469"/>
      <c r="N43" s="469"/>
      <c r="O43" s="469"/>
      <c r="P43" s="469"/>
      <c r="Q43" s="469"/>
      <c r="R43" s="469"/>
      <c r="S43" s="469"/>
      <c r="T43" s="469"/>
      <c r="U43" s="469"/>
      <c r="V43" s="469"/>
      <c r="W43" s="470"/>
    </row>
    <row r="44" spans="1:23" s="11" customFormat="1" ht="81.75" customHeight="1" thickBot="1">
      <c r="A44" s="468" t="s">
        <v>186</v>
      </c>
      <c r="B44" s="469"/>
      <c r="C44" s="469"/>
      <c r="D44" s="470"/>
      <c r="E44" s="468" t="s">
        <v>271</v>
      </c>
      <c r="F44" s="469"/>
      <c r="G44" s="469"/>
      <c r="H44" s="469"/>
      <c r="I44" s="469"/>
      <c r="J44" s="469"/>
      <c r="K44" s="469"/>
      <c r="L44" s="469"/>
      <c r="M44" s="469"/>
      <c r="N44" s="469"/>
      <c r="O44" s="469"/>
      <c r="P44" s="469"/>
      <c r="Q44" s="469"/>
      <c r="R44" s="469"/>
      <c r="S44" s="469"/>
      <c r="T44" s="469"/>
      <c r="U44" s="469"/>
      <c r="V44" s="469"/>
      <c r="W44" s="470"/>
    </row>
  </sheetData>
  <sheetProtection/>
  <mergeCells count="102">
    <mergeCell ref="T28:W28"/>
    <mergeCell ref="P28:S28"/>
    <mergeCell ref="E27:G27"/>
    <mergeCell ref="A26:D26"/>
    <mergeCell ref="N33:O33"/>
    <mergeCell ref="V30:W30"/>
    <mergeCell ref="V31:W31"/>
    <mergeCell ref="V32:W32"/>
    <mergeCell ref="V33:W33"/>
    <mergeCell ref="T30:U30"/>
    <mergeCell ref="T31:U31"/>
    <mergeCell ref="T32:U32"/>
    <mergeCell ref="T33:U33"/>
    <mergeCell ref="A27:D27"/>
    <mergeCell ref="H29:I29"/>
    <mergeCell ref="J29:K29"/>
    <mergeCell ref="L29:M29"/>
    <mergeCell ref="V39:W39"/>
    <mergeCell ref="N39:O39"/>
    <mergeCell ref="T39:U39"/>
    <mergeCell ref="V35:W35"/>
    <mergeCell ref="V36:W36"/>
    <mergeCell ref="V38:W38"/>
    <mergeCell ref="N31:O31"/>
    <mergeCell ref="L38:M38"/>
    <mergeCell ref="V37:W37"/>
    <mergeCell ref="N37:O37"/>
    <mergeCell ref="N34:O34"/>
    <mergeCell ref="N32:O32"/>
    <mergeCell ref="L32:M32"/>
    <mergeCell ref="L33:M33"/>
    <mergeCell ref="L34:M34"/>
    <mergeCell ref="L31:M31"/>
    <mergeCell ref="E18:W18"/>
    <mergeCell ref="E19:W19"/>
    <mergeCell ref="A28:D39"/>
    <mergeCell ref="N35:O35"/>
    <mergeCell ref="N38:O38"/>
    <mergeCell ref="N36:O36"/>
    <mergeCell ref="L35:M35"/>
    <mergeCell ref="L36:M36"/>
    <mergeCell ref="L39:M39"/>
    <mergeCell ref="A43:D43"/>
    <mergeCell ref="A44:D44"/>
    <mergeCell ref="E40:W40"/>
    <mergeCell ref="E41:W41"/>
    <mergeCell ref="A42:W42"/>
    <mergeCell ref="E43:W43"/>
    <mergeCell ref="E44:W44"/>
    <mergeCell ref="A40:D40"/>
    <mergeCell ref="A41:D41"/>
    <mergeCell ref="E16:W16"/>
    <mergeCell ref="E17:W17"/>
    <mergeCell ref="T38:U38"/>
    <mergeCell ref="V29:W29"/>
    <mergeCell ref="V34:W34"/>
    <mergeCell ref="P29:Q29"/>
    <mergeCell ref="R29:S29"/>
    <mergeCell ref="T29:U29"/>
    <mergeCell ref="T34:U34"/>
    <mergeCell ref="N30:O30"/>
    <mergeCell ref="T35:U35"/>
    <mergeCell ref="T36:U36"/>
    <mergeCell ref="T37:U37"/>
    <mergeCell ref="A23:D23"/>
    <mergeCell ref="N29:O29"/>
    <mergeCell ref="E28:E29"/>
    <mergeCell ref="H28:K28"/>
    <mergeCell ref="L28:O28"/>
    <mergeCell ref="L30:M30"/>
    <mergeCell ref="F28:G28"/>
    <mergeCell ref="R20:S20"/>
    <mergeCell ref="A25:D25"/>
    <mergeCell ref="L20:M20"/>
    <mergeCell ref="F20:G20"/>
    <mergeCell ref="H20:I20"/>
    <mergeCell ref="J20:K20"/>
    <mergeCell ref="A24:W24"/>
    <mergeCell ref="N20:O20"/>
    <mergeCell ref="L37:M37"/>
    <mergeCell ref="A16:D16"/>
    <mergeCell ref="A18:D18"/>
    <mergeCell ref="A19:D19"/>
    <mergeCell ref="A22:W22"/>
    <mergeCell ref="A20:D21"/>
    <mergeCell ref="T20:U20"/>
    <mergeCell ref="V20:W20"/>
    <mergeCell ref="A17:D17"/>
    <mergeCell ref="P20:Q20"/>
    <mergeCell ref="A15:D15"/>
    <mergeCell ref="E14:W14"/>
    <mergeCell ref="E15:W15"/>
    <mergeCell ref="A11:W11"/>
    <mergeCell ref="A12:W12"/>
    <mergeCell ref="S6:W6"/>
    <mergeCell ref="A8:W8"/>
    <mergeCell ref="A9:W9"/>
    <mergeCell ref="A14:D14"/>
    <mergeCell ref="S1:W1"/>
    <mergeCell ref="S2:W2"/>
    <mergeCell ref="S3:W3"/>
    <mergeCell ref="S5:W5"/>
  </mergeCells>
  <printOptions/>
  <pageMargins left="0.7" right="0.7" top="0.75" bottom="0.75" header="0.3" footer="0.3"/>
  <pageSetup horizontalDpi="180" verticalDpi="180" orientation="landscape" paperSize="9" scale="38" r:id="rId1"/>
</worksheet>
</file>

<file path=xl/worksheets/sheet2.xml><?xml version="1.0" encoding="utf-8"?>
<worksheet xmlns="http://schemas.openxmlformats.org/spreadsheetml/2006/main" xmlns:r="http://schemas.openxmlformats.org/officeDocument/2006/relationships">
  <dimension ref="A1:L57"/>
  <sheetViews>
    <sheetView tabSelected="1" zoomScalePageLayoutView="0" workbookViewId="0" topLeftCell="A28">
      <selection activeCell="N29" sqref="N29"/>
    </sheetView>
  </sheetViews>
  <sheetFormatPr defaultColWidth="9.140625" defaultRowHeight="15"/>
  <cols>
    <col min="1" max="1" width="11.28125" style="0" customWidth="1"/>
  </cols>
  <sheetData>
    <row r="1" spans="1:12" ht="15.75">
      <c r="A1" s="506" t="s">
        <v>10</v>
      </c>
      <c r="B1" s="506"/>
      <c r="C1" s="506"/>
      <c r="D1" s="506"/>
      <c r="E1" s="506"/>
      <c r="F1" s="506"/>
      <c r="G1" s="506"/>
      <c r="H1" s="506"/>
      <c r="I1" s="506"/>
      <c r="J1" s="506"/>
      <c r="K1" s="506"/>
      <c r="L1" s="506"/>
    </row>
    <row r="2" spans="1:12" ht="18.75">
      <c r="A2" s="521"/>
      <c r="B2" s="521"/>
      <c r="C2" s="521"/>
      <c r="D2" s="521"/>
      <c r="E2" s="521"/>
      <c r="F2" s="521"/>
      <c r="G2" s="521"/>
      <c r="H2" s="521"/>
      <c r="I2" s="521"/>
      <c r="J2" s="521"/>
      <c r="K2" s="521"/>
      <c r="L2" s="521"/>
    </row>
    <row r="3" spans="1:12" ht="135" customHeight="1">
      <c r="A3" s="488" t="s">
        <v>11</v>
      </c>
      <c r="B3" s="488"/>
      <c r="C3" s="488"/>
      <c r="D3" s="488"/>
      <c r="E3" s="488"/>
      <c r="F3" s="488"/>
      <c r="G3" s="488"/>
      <c r="H3" s="488"/>
      <c r="I3" s="488"/>
      <c r="J3" s="488"/>
      <c r="K3" s="488"/>
      <c r="L3" s="488"/>
    </row>
    <row r="4" spans="1:12" ht="86.25" customHeight="1">
      <c r="A4" s="508" t="s">
        <v>12</v>
      </c>
      <c r="B4" s="508"/>
      <c r="C4" s="508"/>
      <c r="D4" s="508"/>
      <c r="E4" s="508"/>
      <c r="F4" s="508"/>
      <c r="G4" s="508"/>
      <c r="H4" s="508"/>
      <c r="I4" s="508"/>
      <c r="J4" s="508"/>
      <c r="K4" s="508"/>
      <c r="L4" s="508"/>
    </row>
    <row r="5" spans="1:12" ht="39" customHeight="1" thickBot="1">
      <c r="A5" s="508" t="s">
        <v>13</v>
      </c>
      <c r="B5" s="508"/>
      <c r="C5" s="508"/>
      <c r="D5" s="508"/>
      <c r="E5" s="508"/>
      <c r="F5" s="508"/>
      <c r="G5" s="508"/>
      <c r="H5" s="508"/>
      <c r="I5" s="508"/>
      <c r="J5" s="508"/>
      <c r="K5" s="508"/>
      <c r="L5" s="508"/>
    </row>
    <row r="6" spans="1:11" ht="15.75" thickBot="1">
      <c r="A6" s="522" t="s">
        <v>14</v>
      </c>
      <c r="B6" s="524" t="s">
        <v>15</v>
      </c>
      <c r="C6" s="525"/>
      <c r="D6" s="525"/>
      <c r="E6" s="525"/>
      <c r="F6" s="525"/>
      <c r="G6" s="525"/>
      <c r="H6" s="525"/>
      <c r="I6" s="525"/>
      <c r="J6" s="525"/>
      <c r="K6" s="526"/>
    </row>
    <row r="7" spans="1:11" ht="72.75" thickBot="1">
      <c r="A7" s="523"/>
      <c r="B7" s="182" t="s">
        <v>16</v>
      </c>
      <c r="C7" s="6" t="s">
        <v>17</v>
      </c>
      <c r="D7" s="527" t="s">
        <v>18</v>
      </c>
      <c r="E7" s="528"/>
      <c r="F7" s="529" t="s">
        <v>19</v>
      </c>
      <c r="G7" s="530"/>
      <c r="H7" s="527" t="s">
        <v>20</v>
      </c>
      <c r="I7" s="528"/>
      <c r="J7" s="529" t="s">
        <v>21</v>
      </c>
      <c r="K7" s="530"/>
    </row>
    <row r="8" spans="1:11" ht="15.75" thickBot="1">
      <c r="A8" s="396" t="s">
        <v>22</v>
      </c>
      <c r="B8" s="397">
        <v>11087</v>
      </c>
      <c r="C8" s="398">
        <v>186.5</v>
      </c>
      <c r="D8" s="511">
        <v>45.6</v>
      </c>
      <c r="E8" s="512"/>
      <c r="F8" s="509">
        <v>226</v>
      </c>
      <c r="G8" s="510"/>
      <c r="H8" s="509">
        <v>2.4</v>
      </c>
      <c r="I8" s="510"/>
      <c r="J8" s="511">
        <v>14.4</v>
      </c>
      <c r="K8" s="510"/>
    </row>
    <row r="9" spans="1:11" ht="18.75" customHeight="1" thickBot="1">
      <c r="A9" s="399" t="s">
        <v>23</v>
      </c>
      <c r="B9" s="400">
        <v>11390</v>
      </c>
      <c r="C9" s="156">
        <v>207</v>
      </c>
      <c r="D9" s="517">
        <v>58.6</v>
      </c>
      <c r="E9" s="518"/>
      <c r="F9" s="519">
        <v>310</v>
      </c>
      <c r="G9" s="520"/>
      <c r="H9" s="519">
        <v>4.7</v>
      </c>
      <c r="I9" s="520"/>
      <c r="J9" s="517">
        <v>22.7</v>
      </c>
      <c r="K9" s="520"/>
    </row>
    <row r="10" spans="1:11" ht="15.75" thickBot="1">
      <c r="A10" s="399" t="s">
        <v>24</v>
      </c>
      <c r="B10" s="397">
        <v>13916</v>
      </c>
      <c r="C10" s="398">
        <v>223.4</v>
      </c>
      <c r="D10" s="511">
        <v>47.3</v>
      </c>
      <c r="E10" s="512"/>
      <c r="F10" s="509">
        <v>466</v>
      </c>
      <c r="G10" s="510"/>
      <c r="H10" s="509">
        <v>3.3</v>
      </c>
      <c r="I10" s="510"/>
      <c r="J10" s="511">
        <v>13.8</v>
      </c>
      <c r="K10" s="510"/>
    </row>
    <row r="11" spans="1:11" ht="15.75" thickBot="1">
      <c r="A11" s="399" t="s">
        <v>25</v>
      </c>
      <c r="B11" s="401">
        <v>14276</v>
      </c>
      <c r="C11" s="30">
        <v>224.6</v>
      </c>
      <c r="D11" s="513">
        <v>54.4</v>
      </c>
      <c r="E11" s="514"/>
      <c r="F11" s="515">
        <v>571</v>
      </c>
      <c r="G11" s="516"/>
      <c r="H11" s="515">
        <v>4</v>
      </c>
      <c r="I11" s="516"/>
      <c r="J11" s="513">
        <v>48.1</v>
      </c>
      <c r="K11" s="516"/>
    </row>
    <row r="12" spans="1:12" ht="72" customHeight="1">
      <c r="A12" s="488" t="s">
        <v>26</v>
      </c>
      <c r="B12" s="488"/>
      <c r="C12" s="488"/>
      <c r="D12" s="488"/>
      <c r="E12" s="488"/>
      <c r="F12" s="488"/>
      <c r="G12" s="488"/>
      <c r="H12" s="488"/>
      <c r="I12" s="488"/>
      <c r="J12" s="488"/>
      <c r="K12" s="488"/>
      <c r="L12" s="488"/>
    </row>
    <row r="13" spans="1:12" ht="142.5" customHeight="1">
      <c r="A13" s="488" t="s">
        <v>27</v>
      </c>
      <c r="B13" s="488"/>
      <c r="C13" s="488"/>
      <c r="D13" s="488"/>
      <c r="E13" s="488"/>
      <c r="F13" s="488"/>
      <c r="G13" s="488"/>
      <c r="H13" s="488"/>
      <c r="I13" s="488"/>
      <c r="J13" s="488"/>
      <c r="K13" s="488"/>
      <c r="L13" s="488"/>
    </row>
    <row r="14" spans="1:12" ht="145.5" customHeight="1">
      <c r="A14" s="488" t="s">
        <v>7</v>
      </c>
      <c r="B14" s="488"/>
      <c r="C14" s="488"/>
      <c r="D14" s="488"/>
      <c r="E14" s="488"/>
      <c r="F14" s="488"/>
      <c r="G14" s="488"/>
      <c r="H14" s="488"/>
      <c r="I14" s="488"/>
      <c r="J14" s="488"/>
      <c r="K14" s="488"/>
      <c r="L14" s="488"/>
    </row>
    <row r="15" spans="1:12" ht="116.25" customHeight="1">
      <c r="A15" s="488" t="s">
        <v>8</v>
      </c>
      <c r="B15" s="488"/>
      <c r="C15" s="488"/>
      <c r="D15" s="488"/>
      <c r="E15" s="488"/>
      <c r="F15" s="488"/>
      <c r="G15" s="488"/>
      <c r="H15" s="488"/>
      <c r="I15" s="488"/>
      <c r="J15" s="488"/>
      <c r="K15" s="488"/>
      <c r="L15" s="488"/>
    </row>
    <row r="16" spans="1:12" ht="129" customHeight="1">
      <c r="A16" s="507" t="s">
        <v>28</v>
      </c>
      <c r="B16" s="507"/>
      <c r="C16" s="507"/>
      <c r="D16" s="507"/>
      <c r="E16" s="507"/>
      <c r="F16" s="507"/>
      <c r="G16" s="507"/>
      <c r="H16" s="507"/>
      <c r="I16" s="507"/>
      <c r="J16" s="507"/>
      <c r="K16" s="507"/>
      <c r="L16" s="507"/>
    </row>
    <row r="17" spans="1:12" ht="141" customHeight="1">
      <c r="A17" s="488" t="s">
        <v>29</v>
      </c>
      <c r="B17" s="488"/>
      <c r="C17" s="488"/>
      <c r="D17" s="488"/>
      <c r="E17" s="488"/>
      <c r="F17" s="488"/>
      <c r="G17" s="488"/>
      <c r="H17" s="488"/>
      <c r="I17" s="488"/>
      <c r="J17" s="488"/>
      <c r="K17" s="488"/>
      <c r="L17" s="488"/>
    </row>
    <row r="18" spans="1:12" ht="142.5" customHeight="1">
      <c r="A18" s="508" t="s">
        <v>30</v>
      </c>
      <c r="B18" s="508"/>
      <c r="C18" s="508"/>
      <c r="D18" s="508"/>
      <c r="E18" s="508"/>
      <c r="F18" s="508"/>
      <c r="G18" s="508"/>
      <c r="H18" s="508"/>
      <c r="I18" s="508"/>
      <c r="J18" s="508"/>
      <c r="K18" s="508"/>
      <c r="L18" s="508"/>
    </row>
    <row r="19" spans="1:12" ht="154.5" customHeight="1">
      <c r="A19" s="508" t="s">
        <v>31</v>
      </c>
      <c r="B19" s="508"/>
      <c r="C19" s="508"/>
      <c r="D19" s="508"/>
      <c r="E19" s="508"/>
      <c r="F19" s="508"/>
      <c r="G19" s="508"/>
      <c r="H19" s="508"/>
      <c r="I19" s="508"/>
      <c r="J19" s="508"/>
      <c r="K19" s="508"/>
      <c r="L19" s="508"/>
    </row>
    <row r="20" spans="1:12" ht="147" customHeight="1">
      <c r="A20" s="508" t="s">
        <v>32</v>
      </c>
      <c r="B20" s="508"/>
      <c r="C20" s="508"/>
      <c r="D20" s="508"/>
      <c r="E20" s="508"/>
      <c r="F20" s="508"/>
      <c r="G20" s="508"/>
      <c r="H20" s="508"/>
      <c r="I20" s="508"/>
      <c r="J20" s="508"/>
      <c r="K20" s="508"/>
      <c r="L20" s="508"/>
    </row>
    <row r="21" spans="1:12" ht="15.75">
      <c r="A21" s="488" t="s">
        <v>33</v>
      </c>
      <c r="B21" s="488"/>
      <c r="C21" s="488"/>
      <c r="D21" s="488"/>
      <c r="E21" s="488"/>
      <c r="F21" s="488"/>
      <c r="G21" s="488"/>
      <c r="H21" s="488"/>
      <c r="I21" s="488"/>
      <c r="J21" s="488"/>
      <c r="K21" s="488"/>
      <c r="L21" s="488"/>
    </row>
    <row r="22" spans="1:12" ht="15.75">
      <c r="A22" s="506" t="s">
        <v>34</v>
      </c>
      <c r="B22" s="506"/>
      <c r="C22" s="506"/>
      <c r="D22" s="506"/>
      <c r="E22" s="506"/>
      <c r="F22" s="506"/>
      <c r="G22" s="506"/>
      <c r="H22" s="506"/>
      <c r="I22" s="506"/>
      <c r="J22" s="506"/>
      <c r="K22" s="506"/>
      <c r="L22" s="506"/>
    </row>
    <row r="23" spans="1:12" ht="15.75">
      <c r="A23" s="488"/>
      <c r="B23" s="488"/>
      <c r="C23" s="488"/>
      <c r="D23" s="488"/>
      <c r="E23" s="488"/>
      <c r="F23" s="488"/>
      <c r="G23" s="488"/>
      <c r="H23" s="488"/>
      <c r="I23" s="488"/>
      <c r="J23" s="488"/>
      <c r="K23" s="488"/>
      <c r="L23" s="488"/>
    </row>
    <row r="24" spans="1:12" ht="18.75" customHeight="1">
      <c r="A24" s="488" t="s">
        <v>35</v>
      </c>
      <c r="B24" s="488"/>
      <c r="C24" s="488"/>
      <c r="D24" s="488"/>
      <c r="E24" s="488"/>
      <c r="F24" s="488"/>
      <c r="G24" s="488"/>
      <c r="H24" s="488"/>
      <c r="I24" s="488"/>
      <c r="J24" s="488"/>
      <c r="K24" s="488"/>
      <c r="L24" s="488"/>
    </row>
    <row r="25" spans="1:12" ht="15">
      <c r="A25" s="488"/>
      <c r="B25" s="488"/>
      <c r="C25" s="488"/>
      <c r="D25" s="488"/>
      <c r="E25" s="488"/>
      <c r="F25" s="488"/>
      <c r="G25" s="488"/>
      <c r="H25" s="488"/>
      <c r="I25" s="488"/>
      <c r="J25" s="488"/>
      <c r="K25" s="488"/>
      <c r="L25" s="488"/>
    </row>
    <row r="26" spans="1:12" ht="15">
      <c r="A26" s="488"/>
      <c r="B26" s="488"/>
      <c r="C26" s="488"/>
      <c r="D26" s="488"/>
      <c r="E26" s="488"/>
      <c r="F26" s="488"/>
      <c r="G26" s="488"/>
      <c r="H26" s="488"/>
      <c r="I26" s="488"/>
      <c r="J26" s="488"/>
      <c r="K26" s="488"/>
      <c r="L26" s="488"/>
    </row>
    <row r="27" spans="1:12" ht="15">
      <c r="A27" s="488"/>
      <c r="B27" s="488"/>
      <c r="C27" s="488"/>
      <c r="D27" s="488"/>
      <c r="E27" s="488"/>
      <c r="F27" s="488"/>
      <c r="G27" s="488"/>
      <c r="H27" s="488"/>
      <c r="I27" s="488"/>
      <c r="J27" s="488"/>
      <c r="K27" s="488"/>
      <c r="L27" s="488"/>
    </row>
    <row r="28" spans="1:12" ht="15">
      <c r="A28" s="488"/>
      <c r="B28" s="488"/>
      <c r="C28" s="488"/>
      <c r="D28" s="488"/>
      <c r="E28" s="488"/>
      <c r="F28" s="488"/>
      <c r="G28" s="488"/>
      <c r="H28" s="488"/>
      <c r="I28" s="488"/>
      <c r="J28" s="488"/>
      <c r="K28" s="488"/>
      <c r="L28" s="488"/>
    </row>
    <row r="29" spans="1:12" ht="141" customHeight="1">
      <c r="A29" s="488"/>
      <c r="B29" s="488"/>
      <c r="C29" s="488"/>
      <c r="D29" s="488"/>
      <c r="E29" s="488"/>
      <c r="F29" s="488"/>
      <c r="G29" s="488"/>
      <c r="H29" s="488"/>
      <c r="I29" s="488"/>
      <c r="J29" s="488"/>
      <c r="K29" s="488"/>
      <c r="L29" s="488"/>
    </row>
    <row r="30" spans="1:12" ht="15.75">
      <c r="A30" s="402"/>
      <c r="B30" s="402"/>
      <c r="C30" s="402"/>
      <c r="D30" s="402"/>
      <c r="E30" s="402"/>
      <c r="F30" s="402"/>
      <c r="G30" s="402"/>
      <c r="H30" s="402"/>
      <c r="I30" s="402"/>
      <c r="J30" s="402"/>
      <c r="K30" s="402"/>
      <c r="L30" s="402"/>
    </row>
    <row r="31" spans="1:12" ht="15.75">
      <c r="A31" s="506" t="s">
        <v>36</v>
      </c>
      <c r="B31" s="506"/>
      <c r="C31" s="506"/>
      <c r="D31" s="506"/>
      <c r="E31" s="506"/>
      <c r="F31" s="506"/>
      <c r="G31" s="506"/>
      <c r="H31" s="506"/>
      <c r="I31" s="506"/>
      <c r="J31" s="506"/>
      <c r="K31" s="506"/>
      <c r="L31" s="506"/>
    </row>
    <row r="32" spans="1:12" ht="15.75">
      <c r="A32" s="488"/>
      <c r="B32" s="488"/>
      <c r="C32" s="488"/>
      <c r="D32" s="488"/>
      <c r="E32" s="488"/>
      <c r="F32" s="488"/>
      <c r="G32" s="488"/>
      <c r="H32" s="488"/>
      <c r="I32" s="488"/>
      <c r="J32" s="488"/>
      <c r="K32" s="488"/>
      <c r="L32" s="488"/>
    </row>
    <row r="33" spans="1:12" ht="15.75">
      <c r="A33" s="488" t="s">
        <v>37</v>
      </c>
      <c r="B33" s="488"/>
      <c r="C33" s="488"/>
      <c r="D33" s="488"/>
      <c r="E33" s="488"/>
      <c r="F33" s="488"/>
      <c r="G33" s="488"/>
      <c r="H33" s="488"/>
      <c r="I33" s="488"/>
      <c r="J33" s="488"/>
      <c r="K33" s="488"/>
      <c r="L33" s="488"/>
    </row>
    <row r="34" spans="1:12" ht="15.75">
      <c r="A34" s="506"/>
      <c r="B34" s="506"/>
      <c r="C34" s="506"/>
      <c r="D34" s="506"/>
      <c r="E34" s="506"/>
      <c r="F34" s="506"/>
      <c r="G34" s="506"/>
      <c r="H34" s="506"/>
      <c r="I34" s="506"/>
      <c r="J34" s="506"/>
      <c r="K34" s="506"/>
      <c r="L34" s="506"/>
    </row>
    <row r="35" spans="1:12" ht="24" customHeight="1">
      <c r="A35" s="506" t="s">
        <v>38</v>
      </c>
      <c r="B35" s="506"/>
      <c r="C35" s="506"/>
      <c r="D35" s="506"/>
      <c r="E35" s="506"/>
      <c r="F35" s="506"/>
      <c r="G35" s="506"/>
      <c r="H35" s="506"/>
      <c r="I35" s="506"/>
      <c r="J35" s="506"/>
      <c r="K35" s="506"/>
      <c r="L35" s="506"/>
    </row>
    <row r="36" spans="1:11" ht="29.25" customHeight="1">
      <c r="A36" s="403" t="s">
        <v>39</v>
      </c>
      <c r="B36" s="489" t="s">
        <v>40</v>
      </c>
      <c r="C36" s="490"/>
      <c r="D36" s="490"/>
      <c r="E36" s="491"/>
      <c r="F36" s="492" t="s">
        <v>41</v>
      </c>
      <c r="G36" s="492"/>
      <c r="H36" s="492"/>
      <c r="I36" s="492"/>
      <c r="J36" s="492"/>
      <c r="K36" s="492"/>
    </row>
    <row r="37" spans="1:11" ht="95.25" customHeight="1">
      <c r="A37" s="404">
        <v>1</v>
      </c>
      <c r="B37" s="489" t="s">
        <v>42</v>
      </c>
      <c r="C37" s="490"/>
      <c r="D37" s="490"/>
      <c r="E37" s="491"/>
      <c r="F37" s="493" t="s">
        <v>43</v>
      </c>
      <c r="G37" s="493"/>
      <c r="H37" s="493"/>
      <c r="I37" s="493"/>
      <c r="J37" s="493"/>
      <c r="K37" s="493"/>
    </row>
    <row r="38" spans="1:12" ht="72" customHeight="1">
      <c r="A38" s="404">
        <v>2</v>
      </c>
      <c r="B38" s="489" t="s">
        <v>44</v>
      </c>
      <c r="C38" s="490"/>
      <c r="D38" s="490"/>
      <c r="E38" s="491"/>
      <c r="F38" s="494" t="s">
        <v>1</v>
      </c>
      <c r="G38" s="495"/>
      <c r="H38" s="495"/>
      <c r="I38" s="495"/>
      <c r="J38" s="495"/>
      <c r="K38" s="496"/>
      <c r="L38" s="430"/>
    </row>
    <row r="39" spans="1:11" ht="72" customHeight="1">
      <c r="A39" s="404">
        <v>3</v>
      </c>
      <c r="B39" s="489" t="s">
        <v>45</v>
      </c>
      <c r="C39" s="490"/>
      <c r="D39" s="490"/>
      <c r="E39" s="491"/>
      <c r="F39" s="497"/>
      <c r="G39" s="498"/>
      <c r="H39" s="498"/>
      <c r="I39" s="498"/>
      <c r="J39" s="498"/>
      <c r="K39" s="499"/>
    </row>
    <row r="40" spans="1:11" ht="54.75" customHeight="1">
      <c r="A40" s="404">
        <v>4</v>
      </c>
      <c r="B40" s="489" t="s">
        <v>46</v>
      </c>
      <c r="C40" s="490"/>
      <c r="D40" s="490"/>
      <c r="E40" s="491"/>
      <c r="F40" s="497"/>
      <c r="G40" s="498"/>
      <c r="H40" s="498"/>
      <c r="I40" s="498"/>
      <c r="J40" s="498"/>
      <c r="K40" s="499"/>
    </row>
    <row r="41" spans="1:11" ht="43.5" customHeight="1">
      <c r="A41" s="404">
        <v>5</v>
      </c>
      <c r="B41" s="503" t="s">
        <v>47</v>
      </c>
      <c r="C41" s="504"/>
      <c r="D41" s="504"/>
      <c r="E41" s="505"/>
      <c r="F41" s="497"/>
      <c r="G41" s="498"/>
      <c r="H41" s="498"/>
      <c r="I41" s="498"/>
      <c r="J41" s="498"/>
      <c r="K41" s="499"/>
    </row>
    <row r="42" spans="1:11" ht="80.25" customHeight="1">
      <c r="A42" s="404">
        <v>6</v>
      </c>
      <c r="B42" s="489" t="s">
        <v>48</v>
      </c>
      <c r="C42" s="490"/>
      <c r="D42" s="490"/>
      <c r="E42" s="491"/>
      <c r="F42" s="497"/>
      <c r="G42" s="498"/>
      <c r="H42" s="498"/>
      <c r="I42" s="498"/>
      <c r="J42" s="498"/>
      <c r="K42" s="499"/>
    </row>
    <row r="43" spans="1:11" ht="43.5" customHeight="1">
      <c r="A43" s="404">
        <v>7</v>
      </c>
      <c r="B43" s="489" t="s">
        <v>49</v>
      </c>
      <c r="C43" s="490"/>
      <c r="D43" s="490"/>
      <c r="E43" s="491"/>
      <c r="F43" s="497"/>
      <c r="G43" s="498"/>
      <c r="H43" s="498"/>
      <c r="I43" s="498"/>
      <c r="J43" s="498"/>
      <c r="K43" s="499"/>
    </row>
    <row r="44" spans="1:11" ht="70.5" customHeight="1">
      <c r="A44" s="404">
        <v>8</v>
      </c>
      <c r="B44" s="489" t="s">
        <v>50</v>
      </c>
      <c r="C44" s="490"/>
      <c r="D44" s="490"/>
      <c r="E44" s="491"/>
      <c r="F44" s="500"/>
      <c r="G44" s="501"/>
      <c r="H44" s="501"/>
      <c r="I44" s="501"/>
      <c r="J44" s="501"/>
      <c r="K44" s="502"/>
    </row>
    <row r="46" spans="1:12" ht="15.75">
      <c r="A46" s="506" t="s">
        <v>51</v>
      </c>
      <c r="B46" s="506"/>
      <c r="C46" s="506"/>
      <c r="D46" s="506"/>
      <c r="E46" s="506"/>
      <c r="F46" s="506"/>
      <c r="G46" s="506"/>
      <c r="H46" s="506"/>
      <c r="I46" s="506"/>
      <c r="J46" s="506"/>
      <c r="K46" s="506"/>
      <c r="L46" s="506"/>
    </row>
    <row r="47" spans="1:12" ht="15.75">
      <c r="A47" s="402"/>
      <c r="B47" s="405"/>
      <c r="C47" s="405"/>
      <c r="D47" s="405"/>
      <c r="E47" s="402"/>
      <c r="F47" s="402"/>
      <c r="G47" s="402"/>
      <c r="H47" s="402"/>
      <c r="I47" s="402"/>
      <c r="J47" s="402"/>
      <c r="K47" s="402"/>
      <c r="L47" s="402"/>
    </row>
    <row r="48" spans="1:12" ht="61.5" customHeight="1">
      <c r="A48" s="488" t="s">
        <v>52</v>
      </c>
      <c r="B48" s="488"/>
      <c r="C48" s="488"/>
      <c r="D48" s="488"/>
      <c r="E48" s="488"/>
      <c r="F48" s="488"/>
      <c r="G48" s="488"/>
      <c r="H48" s="488"/>
      <c r="I48" s="488"/>
      <c r="J48" s="488"/>
      <c r="K48" s="488"/>
      <c r="L48" s="488"/>
    </row>
    <row r="49" spans="1:12" ht="15.75">
      <c r="A49" s="402"/>
      <c r="B49" s="405"/>
      <c r="C49" s="405"/>
      <c r="D49" s="405"/>
      <c r="E49" s="402"/>
      <c r="F49" s="402"/>
      <c r="G49" s="402"/>
      <c r="H49" s="402"/>
      <c r="I49" s="402"/>
      <c r="J49" s="402"/>
      <c r="K49" s="402"/>
      <c r="L49" s="402"/>
    </row>
    <row r="50" spans="1:12" ht="15.75">
      <c r="A50" s="506" t="s">
        <v>53</v>
      </c>
      <c r="B50" s="506"/>
      <c r="C50" s="506"/>
      <c r="D50" s="506"/>
      <c r="E50" s="506"/>
      <c r="F50" s="506"/>
      <c r="G50" s="506"/>
      <c r="H50" s="506"/>
      <c r="I50" s="506"/>
      <c r="J50" s="506"/>
      <c r="K50" s="506"/>
      <c r="L50" s="506"/>
    </row>
    <row r="51" spans="1:12" ht="15.75">
      <c r="A51" s="402"/>
      <c r="B51" s="405"/>
      <c r="C51" s="405"/>
      <c r="D51" s="405"/>
      <c r="E51" s="402"/>
      <c r="F51" s="402"/>
      <c r="G51" s="402"/>
      <c r="H51" s="402"/>
      <c r="I51" s="402"/>
      <c r="J51" s="402"/>
      <c r="K51" s="402"/>
      <c r="L51" s="402"/>
    </row>
    <row r="52" spans="1:12" ht="63" customHeight="1">
      <c r="A52" s="488" t="s">
        <v>54</v>
      </c>
      <c r="B52" s="488"/>
      <c r="C52" s="488"/>
      <c r="D52" s="488"/>
      <c r="E52" s="488"/>
      <c r="F52" s="488"/>
      <c r="G52" s="488"/>
      <c r="H52" s="488"/>
      <c r="I52" s="488"/>
      <c r="J52" s="488"/>
      <c r="K52" s="488"/>
      <c r="L52" s="488"/>
    </row>
    <row r="53" spans="1:12" ht="108" customHeight="1">
      <c r="A53" s="488" t="s">
        <v>55</v>
      </c>
      <c r="B53" s="488"/>
      <c r="C53" s="488"/>
      <c r="D53" s="488"/>
      <c r="E53" s="488"/>
      <c r="F53" s="488"/>
      <c r="G53" s="488"/>
      <c r="H53" s="488"/>
      <c r="I53" s="488"/>
      <c r="J53" s="488"/>
      <c r="K53" s="488"/>
      <c r="L53" s="488"/>
    </row>
    <row r="54" spans="1:12" ht="75.75" customHeight="1">
      <c r="A54" s="488" t="s">
        <v>56</v>
      </c>
      <c r="B54" s="488"/>
      <c r="C54" s="488"/>
      <c r="D54" s="488"/>
      <c r="E54" s="488"/>
      <c r="F54" s="488"/>
      <c r="G54" s="488"/>
      <c r="H54" s="488"/>
      <c r="I54" s="488"/>
      <c r="J54" s="488"/>
      <c r="K54" s="488"/>
      <c r="L54" s="488"/>
    </row>
    <row r="55" spans="1:12" ht="135.75" customHeight="1">
      <c r="A55" s="488" t="s">
        <v>57</v>
      </c>
      <c r="B55" s="488"/>
      <c r="C55" s="488"/>
      <c r="D55" s="488"/>
      <c r="E55" s="488"/>
      <c r="F55" s="488"/>
      <c r="G55" s="488"/>
      <c r="H55" s="488"/>
      <c r="I55" s="488"/>
      <c r="J55" s="488"/>
      <c r="K55" s="488"/>
      <c r="L55" s="488"/>
    </row>
    <row r="56" spans="1:12" ht="93.75" customHeight="1">
      <c r="A56" s="488" t="s">
        <v>58</v>
      </c>
      <c r="B56" s="488"/>
      <c r="C56" s="488"/>
      <c r="D56" s="488"/>
      <c r="E56" s="488"/>
      <c r="F56" s="488"/>
      <c r="G56" s="488"/>
      <c r="H56" s="488"/>
      <c r="I56" s="488"/>
      <c r="J56" s="488"/>
      <c r="K56" s="488"/>
      <c r="L56" s="488"/>
    </row>
    <row r="57" spans="1:12" ht="119.25" customHeight="1">
      <c r="A57" s="488" t="s">
        <v>59</v>
      </c>
      <c r="B57" s="488"/>
      <c r="C57" s="488"/>
      <c r="D57" s="488"/>
      <c r="E57" s="488"/>
      <c r="F57" s="488"/>
      <c r="G57" s="488"/>
      <c r="H57" s="488"/>
      <c r="I57" s="488"/>
      <c r="J57" s="488"/>
      <c r="K57" s="488"/>
      <c r="L57" s="488"/>
    </row>
  </sheetData>
  <sheetProtection/>
  <mergeCells count="66">
    <mergeCell ref="D8:E8"/>
    <mergeCell ref="A5:L5"/>
    <mergeCell ref="A6:A7"/>
    <mergeCell ref="B6:K6"/>
    <mergeCell ref="D7:E7"/>
    <mergeCell ref="F7:G7"/>
    <mergeCell ref="H7:I7"/>
    <mergeCell ref="J7:K7"/>
    <mergeCell ref="A1:L1"/>
    <mergeCell ref="A2:L2"/>
    <mergeCell ref="A3:L3"/>
    <mergeCell ref="A4:L4"/>
    <mergeCell ref="D9:E9"/>
    <mergeCell ref="F9:G9"/>
    <mergeCell ref="H9:I9"/>
    <mergeCell ref="J9:K9"/>
    <mergeCell ref="A12:L12"/>
    <mergeCell ref="A13:L13"/>
    <mergeCell ref="A14:L14"/>
    <mergeCell ref="A15:L15"/>
    <mergeCell ref="D11:E11"/>
    <mergeCell ref="F11:G11"/>
    <mergeCell ref="H11:I11"/>
    <mergeCell ref="J11:K11"/>
    <mergeCell ref="A33:L33"/>
    <mergeCell ref="A34:L34"/>
    <mergeCell ref="F8:G8"/>
    <mergeCell ref="H8:I8"/>
    <mergeCell ref="J8:K8"/>
    <mergeCell ref="A17:L17"/>
    <mergeCell ref="D10:E10"/>
    <mergeCell ref="F10:G10"/>
    <mergeCell ref="H10:I10"/>
    <mergeCell ref="J10:K10"/>
    <mergeCell ref="A23:L23"/>
    <mergeCell ref="A24:L29"/>
    <mergeCell ref="A31:L31"/>
    <mergeCell ref="A32:L32"/>
    <mergeCell ref="A46:L46"/>
    <mergeCell ref="A48:L48"/>
    <mergeCell ref="A50:L50"/>
    <mergeCell ref="A16:L16"/>
    <mergeCell ref="A35:L35"/>
    <mergeCell ref="A18:L18"/>
    <mergeCell ref="A19:L19"/>
    <mergeCell ref="A20:L20"/>
    <mergeCell ref="A21:L21"/>
    <mergeCell ref="A22:L22"/>
    <mergeCell ref="B41:E41"/>
    <mergeCell ref="B42:E42"/>
    <mergeCell ref="B43:E43"/>
    <mergeCell ref="B44:E44"/>
    <mergeCell ref="A57:L57"/>
    <mergeCell ref="A52:L52"/>
    <mergeCell ref="B36:E36"/>
    <mergeCell ref="F36:K36"/>
    <mergeCell ref="B37:E37"/>
    <mergeCell ref="F37:K37"/>
    <mergeCell ref="B38:E38"/>
    <mergeCell ref="F38:K44"/>
    <mergeCell ref="B39:E39"/>
    <mergeCell ref="B40:E40"/>
    <mergeCell ref="A53:L53"/>
    <mergeCell ref="A54:L54"/>
    <mergeCell ref="A55:L55"/>
    <mergeCell ref="A56:L5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AE39"/>
  <sheetViews>
    <sheetView view="pageBreakPreview" zoomScale="75" zoomScaleSheetLayoutView="75" zoomScalePageLayoutView="0" workbookViewId="0" topLeftCell="B10">
      <selection activeCell="R24" sqref="R24"/>
    </sheetView>
  </sheetViews>
  <sheetFormatPr defaultColWidth="8.8515625" defaultRowHeight="15"/>
  <cols>
    <col min="1" max="1" width="6.7109375" style="28" customWidth="1"/>
    <col min="2" max="2" width="53.421875" style="27" customWidth="1"/>
    <col min="3" max="3" width="39.140625" style="27" customWidth="1"/>
    <col min="4" max="4" width="18.57421875" style="27" customWidth="1"/>
    <col min="5" max="5" width="24.7109375" style="27" customWidth="1"/>
    <col min="6" max="10" width="8.8515625" style="27" customWidth="1"/>
    <col min="11" max="24" width="8.8515625" style="59" customWidth="1"/>
    <col min="25" max="16384" width="8.8515625" style="27" customWidth="1"/>
  </cols>
  <sheetData>
    <row r="2" spans="2:30" ht="12.75">
      <c r="B2" s="564" t="s">
        <v>189</v>
      </c>
      <c r="C2" s="564"/>
      <c r="D2" s="564"/>
      <c r="E2" s="564"/>
      <c r="F2" s="564"/>
      <c r="G2" s="564"/>
      <c r="H2" s="564"/>
      <c r="I2" s="564"/>
      <c r="J2" s="564"/>
      <c r="K2" s="564"/>
      <c r="L2" s="564"/>
      <c r="M2" s="564"/>
      <c r="N2" s="564"/>
      <c r="O2" s="564"/>
      <c r="P2" s="564"/>
      <c r="Q2" s="564"/>
      <c r="R2" s="564"/>
      <c r="S2" s="564"/>
      <c r="T2" s="564"/>
      <c r="U2" s="564"/>
      <c r="V2" s="564"/>
      <c r="W2" s="564"/>
      <c r="X2" s="564"/>
      <c r="Y2" s="1"/>
      <c r="Z2" s="1"/>
      <c r="AA2" s="1"/>
      <c r="AB2" s="1"/>
      <c r="AC2" s="1"/>
      <c r="AD2" s="1"/>
    </row>
    <row r="3" spans="2:30" ht="12.75">
      <c r="B3" s="564" t="s">
        <v>409</v>
      </c>
      <c r="C3" s="564"/>
      <c r="D3" s="564"/>
      <c r="E3" s="564"/>
      <c r="F3" s="564"/>
      <c r="G3" s="564"/>
      <c r="H3" s="564"/>
      <c r="I3" s="564"/>
      <c r="J3" s="564"/>
      <c r="K3" s="564"/>
      <c r="L3" s="564"/>
      <c r="M3" s="564"/>
      <c r="N3" s="564"/>
      <c r="O3" s="564"/>
      <c r="P3" s="564"/>
      <c r="Q3" s="564"/>
      <c r="R3" s="564"/>
      <c r="S3" s="564"/>
      <c r="T3" s="564"/>
      <c r="U3" s="564"/>
      <c r="V3" s="564"/>
      <c r="W3" s="564"/>
      <c r="X3" s="564"/>
      <c r="Y3" s="1"/>
      <c r="Z3" s="1"/>
      <c r="AA3" s="1"/>
      <c r="AB3" s="1"/>
      <c r="AC3" s="1"/>
      <c r="AD3" s="1"/>
    </row>
    <row r="4" spans="2:30" ht="13.5" thickBot="1">
      <c r="B4" s="564" t="s">
        <v>221</v>
      </c>
      <c r="C4" s="564"/>
      <c r="D4" s="564"/>
      <c r="E4" s="564"/>
      <c r="F4" s="564"/>
      <c r="G4" s="564"/>
      <c r="H4" s="564"/>
      <c r="I4" s="564"/>
      <c r="J4" s="564"/>
      <c r="K4" s="564"/>
      <c r="L4" s="564"/>
      <c r="M4" s="564"/>
      <c r="N4" s="564"/>
      <c r="O4" s="564"/>
      <c r="P4" s="564"/>
      <c r="Q4" s="564"/>
      <c r="R4" s="564"/>
      <c r="S4" s="564"/>
      <c r="T4" s="564"/>
      <c r="U4" s="564"/>
      <c r="V4" s="564"/>
      <c r="W4" s="564"/>
      <c r="X4" s="564"/>
      <c r="Y4" s="1"/>
      <c r="Z4" s="1"/>
      <c r="AA4" s="1"/>
      <c r="AB4" s="1"/>
      <c r="AC4" s="1"/>
      <c r="AD4" s="1"/>
    </row>
    <row r="5" spans="1:31" ht="24" customHeight="1" thickBot="1">
      <c r="A5" s="554" t="s">
        <v>190</v>
      </c>
      <c r="B5" s="554" t="s">
        <v>268</v>
      </c>
      <c r="C5" s="566" t="s">
        <v>191</v>
      </c>
      <c r="D5" s="569" t="s">
        <v>192</v>
      </c>
      <c r="E5" s="554" t="s">
        <v>193</v>
      </c>
      <c r="F5" s="572" t="s">
        <v>78</v>
      </c>
      <c r="G5" s="560" t="s">
        <v>269</v>
      </c>
      <c r="H5" s="565"/>
      <c r="I5" s="565"/>
      <c r="J5" s="565"/>
      <c r="K5" s="565"/>
      <c r="L5" s="565"/>
      <c r="M5" s="565"/>
      <c r="N5" s="565"/>
      <c r="O5" s="565"/>
      <c r="P5" s="565"/>
      <c r="Q5" s="565"/>
      <c r="R5" s="565"/>
      <c r="S5" s="565"/>
      <c r="T5" s="565"/>
      <c r="U5" s="565"/>
      <c r="V5" s="565"/>
      <c r="W5" s="565"/>
      <c r="X5" s="561"/>
      <c r="Y5" s="1"/>
      <c r="Z5" s="1"/>
      <c r="AA5" s="1"/>
      <c r="AB5" s="1"/>
      <c r="AC5" s="1"/>
      <c r="AD5" s="1"/>
      <c r="AE5" s="1"/>
    </row>
    <row r="6" spans="1:31" ht="24" customHeight="1" thickBot="1">
      <c r="A6" s="555"/>
      <c r="B6" s="555"/>
      <c r="C6" s="567"/>
      <c r="D6" s="570"/>
      <c r="E6" s="555"/>
      <c r="F6" s="573"/>
      <c r="G6" s="560">
        <v>2017</v>
      </c>
      <c r="H6" s="561"/>
      <c r="I6" s="560">
        <v>2018</v>
      </c>
      <c r="J6" s="561"/>
      <c r="K6" s="562">
        <v>2019</v>
      </c>
      <c r="L6" s="563"/>
      <c r="M6" s="562">
        <v>2020</v>
      </c>
      <c r="N6" s="563"/>
      <c r="O6" s="562">
        <v>2021</v>
      </c>
      <c r="P6" s="563"/>
      <c r="Q6" s="562">
        <v>2022</v>
      </c>
      <c r="R6" s="563"/>
      <c r="S6" s="562">
        <v>2023</v>
      </c>
      <c r="T6" s="563"/>
      <c r="U6" s="562">
        <v>2024</v>
      </c>
      <c r="V6" s="563"/>
      <c r="W6" s="562">
        <v>2025</v>
      </c>
      <c r="X6" s="563"/>
      <c r="Y6" s="1"/>
      <c r="Z6" s="1"/>
      <c r="AA6" s="1"/>
      <c r="AB6" s="1"/>
      <c r="AC6" s="1"/>
      <c r="AD6" s="1"/>
      <c r="AE6" s="1"/>
    </row>
    <row r="7" spans="1:31" ht="111" customHeight="1" thickBot="1">
      <c r="A7" s="556"/>
      <c r="B7" s="556"/>
      <c r="C7" s="568"/>
      <c r="D7" s="571"/>
      <c r="E7" s="556"/>
      <c r="F7" s="574"/>
      <c r="G7" s="29" t="s">
        <v>169</v>
      </c>
      <c r="H7" s="29" t="s">
        <v>170</v>
      </c>
      <c r="I7" s="29" t="s">
        <v>169</v>
      </c>
      <c r="J7" s="29" t="s">
        <v>170</v>
      </c>
      <c r="K7" s="153" t="s">
        <v>169</v>
      </c>
      <c r="L7" s="153" t="s">
        <v>194</v>
      </c>
      <c r="M7" s="153" t="s">
        <v>169</v>
      </c>
      <c r="N7" s="153" t="s">
        <v>195</v>
      </c>
      <c r="O7" s="153" t="s">
        <v>169</v>
      </c>
      <c r="P7" s="153" t="s">
        <v>194</v>
      </c>
      <c r="Q7" s="153" t="s">
        <v>169</v>
      </c>
      <c r="R7" s="153" t="s">
        <v>195</v>
      </c>
      <c r="S7" s="153" t="s">
        <v>169</v>
      </c>
      <c r="T7" s="153" t="s">
        <v>194</v>
      </c>
      <c r="U7" s="153" t="s">
        <v>169</v>
      </c>
      <c r="V7" s="153" t="s">
        <v>195</v>
      </c>
      <c r="W7" s="153" t="s">
        <v>169</v>
      </c>
      <c r="X7" s="153" t="s">
        <v>195</v>
      </c>
      <c r="Y7" s="1"/>
      <c r="Z7" s="1"/>
      <c r="AA7" s="1"/>
      <c r="AB7" s="1"/>
      <c r="AC7" s="1"/>
      <c r="AD7" s="1"/>
      <c r="AE7" s="1"/>
    </row>
    <row r="8" spans="1:31" ht="13.5" thickBot="1">
      <c r="A8" s="30">
        <v>1</v>
      </c>
      <c r="B8" s="31">
        <v>2</v>
      </c>
      <c r="C8" s="31">
        <v>3</v>
      </c>
      <c r="D8" s="31">
        <v>4</v>
      </c>
      <c r="E8" s="31">
        <v>5</v>
      </c>
      <c r="F8" s="31">
        <v>6</v>
      </c>
      <c r="G8" s="31">
        <v>6</v>
      </c>
      <c r="H8" s="31">
        <v>7</v>
      </c>
      <c r="I8" s="31">
        <v>8</v>
      </c>
      <c r="J8" s="31">
        <v>9</v>
      </c>
      <c r="K8" s="31">
        <v>10</v>
      </c>
      <c r="L8" s="31">
        <v>11</v>
      </c>
      <c r="M8" s="365">
        <v>12</v>
      </c>
      <c r="N8" s="365">
        <v>13</v>
      </c>
      <c r="O8" s="365">
        <v>14</v>
      </c>
      <c r="P8" s="365">
        <v>15</v>
      </c>
      <c r="Q8" s="365">
        <v>16</v>
      </c>
      <c r="R8" s="365">
        <v>17</v>
      </c>
      <c r="S8" s="31">
        <v>18</v>
      </c>
      <c r="T8" s="31">
        <v>19</v>
      </c>
      <c r="U8" s="31">
        <v>20</v>
      </c>
      <c r="V8" s="31">
        <v>21</v>
      </c>
      <c r="W8" s="31">
        <v>22</v>
      </c>
      <c r="X8" s="31">
        <v>23</v>
      </c>
      <c r="Y8" s="1"/>
      <c r="Z8" s="1"/>
      <c r="AA8" s="1"/>
      <c r="AB8" s="1"/>
      <c r="AC8" s="1"/>
      <c r="AD8" s="1"/>
      <c r="AE8" s="1"/>
    </row>
    <row r="9" spans="1:31" ht="129.75" customHeight="1" thickBot="1">
      <c r="A9" s="33">
        <v>1</v>
      </c>
      <c r="B9" s="44" t="s">
        <v>287</v>
      </c>
      <c r="C9" s="45" t="s">
        <v>241</v>
      </c>
      <c r="D9" s="157" t="s">
        <v>273</v>
      </c>
      <c r="E9" s="32" t="s">
        <v>274</v>
      </c>
      <c r="F9" s="47">
        <v>8</v>
      </c>
      <c r="G9" s="49" t="s">
        <v>236</v>
      </c>
      <c r="H9" s="49" t="s">
        <v>236</v>
      </c>
      <c r="I9" s="49" t="s">
        <v>236</v>
      </c>
      <c r="J9" s="49" t="s">
        <v>236</v>
      </c>
      <c r="K9" s="291" t="s">
        <v>236</v>
      </c>
      <c r="L9" s="291" t="s">
        <v>236</v>
      </c>
      <c r="M9" s="291" t="s">
        <v>236</v>
      </c>
      <c r="N9" s="291" t="s">
        <v>236</v>
      </c>
      <c r="O9" s="291" t="s">
        <v>236</v>
      </c>
      <c r="P9" s="291" t="s">
        <v>236</v>
      </c>
      <c r="Q9" s="291" t="s">
        <v>236</v>
      </c>
      <c r="R9" s="291" t="s">
        <v>236</v>
      </c>
      <c r="S9" s="49" t="s">
        <v>236</v>
      </c>
      <c r="T9" s="54"/>
      <c r="U9" s="49" t="s">
        <v>236</v>
      </c>
      <c r="V9" s="54"/>
      <c r="W9" s="49" t="s">
        <v>236</v>
      </c>
      <c r="X9" s="54"/>
      <c r="Y9" s="1"/>
      <c r="Z9" s="1"/>
      <c r="AA9" s="1"/>
      <c r="AB9" s="1"/>
      <c r="AC9" s="1"/>
      <c r="AD9" s="1"/>
      <c r="AE9" s="1"/>
    </row>
    <row r="10" spans="1:31" ht="63" customHeight="1" thickBot="1">
      <c r="A10" s="548" t="s">
        <v>196</v>
      </c>
      <c r="B10" s="557" t="s">
        <v>240</v>
      </c>
      <c r="C10" s="46" t="s">
        <v>242</v>
      </c>
      <c r="D10" s="157" t="s">
        <v>273</v>
      </c>
      <c r="E10" s="32" t="s">
        <v>275</v>
      </c>
      <c r="F10" s="48">
        <v>36</v>
      </c>
      <c r="G10" s="50">
        <f>SUM(G13+G16+G19+G27+G30)</f>
        <v>11</v>
      </c>
      <c r="H10" s="50">
        <f aca="true" t="shared" si="0" ref="H10:X10">SUM(H13+H16+H19+H27+H30)</f>
        <v>11</v>
      </c>
      <c r="I10" s="50">
        <f t="shared" si="0"/>
        <v>24</v>
      </c>
      <c r="J10" s="50">
        <f t="shared" si="0"/>
        <v>24</v>
      </c>
      <c r="K10" s="289">
        <f t="shared" si="0"/>
        <v>0</v>
      </c>
      <c r="L10" s="289">
        <f t="shared" si="0"/>
        <v>0</v>
      </c>
      <c r="M10" s="358">
        <f t="shared" si="0"/>
        <v>20</v>
      </c>
      <c r="N10" s="358">
        <f t="shared" si="0"/>
        <v>20</v>
      </c>
      <c r="O10" s="358">
        <f t="shared" si="0"/>
        <v>14</v>
      </c>
      <c r="P10" s="358">
        <f t="shared" si="0"/>
        <v>14</v>
      </c>
      <c r="Q10" s="358">
        <f t="shared" si="0"/>
        <v>8</v>
      </c>
      <c r="R10" s="358">
        <f t="shared" si="0"/>
        <v>8</v>
      </c>
      <c r="S10" s="50">
        <f t="shared" si="0"/>
        <v>0</v>
      </c>
      <c r="T10" s="50">
        <f t="shared" si="0"/>
        <v>0</v>
      </c>
      <c r="U10" s="50">
        <f t="shared" si="0"/>
        <v>0</v>
      </c>
      <c r="V10" s="50">
        <f t="shared" si="0"/>
        <v>0</v>
      </c>
      <c r="W10" s="50">
        <f t="shared" si="0"/>
        <v>0</v>
      </c>
      <c r="X10" s="50">
        <f t="shared" si="0"/>
        <v>0</v>
      </c>
      <c r="Y10" s="1"/>
      <c r="Z10" s="1"/>
      <c r="AA10" s="1"/>
      <c r="AB10" s="1"/>
      <c r="AC10" s="1"/>
      <c r="AD10" s="1"/>
      <c r="AE10" s="1"/>
    </row>
    <row r="11" spans="1:31" ht="93.75" customHeight="1" thickBot="1">
      <c r="A11" s="549"/>
      <c r="B11" s="558"/>
      <c r="C11" s="213" t="s">
        <v>247</v>
      </c>
      <c r="D11" s="157" t="s">
        <v>277</v>
      </c>
      <c r="E11" s="211" t="s">
        <v>276</v>
      </c>
      <c r="F11" s="214">
        <v>48</v>
      </c>
      <c r="G11" s="215">
        <f>SUM(G22+G23+G24+G25+G26)</f>
        <v>50</v>
      </c>
      <c r="H11" s="215">
        <f aca="true" t="shared" si="1" ref="H11:X11">SUM(H22+H23+H24+H25+H26)</f>
        <v>50</v>
      </c>
      <c r="I11" s="215">
        <f t="shared" si="1"/>
        <v>60</v>
      </c>
      <c r="J11" s="215">
        <f t="shared" si="1"/>
        <v>60</v>
      </c>
      <c r="K11" s="292">
        <f t="shared" si="1"/>
        <v>32</v>
      </c>
      <c r="L11" s="292">
        <f t="shared" si="1"/>
        <v>32</v>
      </c>
      <c r="M11" s="292">
        <f t="shared" si="1"/>
        <v>7</v>
      </c>
      <c r="N11" s="292">
        <f t="shared" si="1"/>
        <v>7</v>
      </c>
      <c r="O11" s="292">
        <f t="shared" si="1"/>
        <v>8</v>
      </c>
      <c r="P11" s="292">
        <f t="shared" si="1"/>
        <v>8</v>
      </c>
      <c r="Q11" s="292">
        <f t="shared" si="1"/>
        <v>8</v>
      </c>
      <c r="R11" s="292">
        <f t="shared" si="1"/>
        <v>8</v>
      </c>
      <c r="S11" s="215">
        <f t="shared" si="1"/>
        <v>3</v>
      </c>
      <c r="T11" s="215">
        <f t="shared" si="1"/>
        <v>0</v>
      </c>
      <c r="U11" s="215">
        <f t="shared" si="1"/>
        <v>3</v>
      </c>
      <c r="V11" s="215">
        <f t="shared" si="1"/>
        <v>0</v>
      </c>
      <c r="W11" s="215">
        <f t="shared" si="1"/>
        <v>2</v>
      </c>
      <c r="X11" s="215">
        <f t="shared" si="1"/>
        <v>0</v>
      </c>
      <c r="Y11" s="1"/>
      <c r="Z11" s="1"/>
      <c r="AA11" s="1"/>
      <c r="AB11" s="1"/>
      <c r="AC11" s="1"/>
      <c r="AD11" s="1"/>
      <c r="AE11" s="1"/>
    </row>
    <row r="12" spans="1:31" ht="66" customHeight="1" thickBot="1">
      <c r="A12" s="550"/>
      <c r="B12" s="559"/>
      <c r="C12" s="45" t="s">
        <v>264</v>
      </c>
      <c r="D12" s="216" t="s">
        <v>279</v>
      </c>
      <c r="E12" s="212" t="s">
        <v>278</v>
      </c>
      <c r="F12" s="551" t="s">
        <v>267</v>
      </c>
      <c r="G12" s="552"/>
      <c r="H12" s="553"/>
      <c r="I12" s="217">
        <f>SUM(I33:I35)</f>
        <v>38</v>
      </c>
      <c r="J12" s="217">
        <f aca="true" t="shared" si="2" ref="J12:X12">SUM(J33:J35)</f>
        <v>38</v>
      </c>
      <c r="K12" s="220">
        <f t="shared" si="2"/>
        <v>35</v>
      </c>
      <c r="L12" s="220">
        <f t="shared" si="2"/>
        <v>35</v>
      </c>
      <c r="M12" s="220">
        <f t="shared" si="2"/>
        <v>37</v>
      </c>
      <c r="N12" s="220">
        <f t="shared" si="2"/>
        <v>0</v>
      </c>
      <c r="O12" s="220">
        <f t="shared" si="2"/>
        <v>37</v>
      </c>
      <c r="P12" s="220">
        <f t="shared" si="2"/>
        <v>0</v>
      </c>
      <c r="Q12" s="220">
        <f t="shared" si="2"/>
        <v>37</v>
      </c>
      <c r="R12" s="220">
        <f t="shared" si="2"/>
        <v>0</v>
      </c>
      <c r="S12" s="217">
        <f t="shared" si="2"/>
        <v>5</v>
      </c>
      <c r="T12" s="217">
        <f t="shared" si="2"/>
        <v>0</v>
      </c>
      <c r="U12" s="217">
        <f t="shared" si="2"/>
        <v>5</v>
      </c>
      <c r="V12" s="217">
        <f t="shared" si="2"/>
        <v>0</v>
      </c>
      <c r="W12" s="217">
        <f t="shared" si="2"/>
        <v>5</v>
      </c>
      <c r="X12" s="217">
        <f t="shared" si="2"/>
        <v>0</v>
      </c>
      <c r="Y12" s="1"/>
      <c r="Z12" s="1"/>
      <c r="AA12" s="1"/>
      <c r="AB12" s="1"/>
      <c r="AC12" s="1"/>
      <c r="AD12" s="1"/>
      <c r="AE12" s="1"/>
    </row>
    <row r="13" spans="1:31" ht="34.5" customHeight="1" thickBot="1">
      <c r="A13" s="548" t="s">
        <v>197</v>
      </c>
      <c r="B13" s="545" t="s">
        <v>281</v>
      </c>
      <c r="C13" s="45" t="s">
        <v>244</v>
      </c>
      <c r="D13" s="541" t="s">
        <v>280</v>
      </c>
      <c r="E13" s="541" t="s">
        <v>275</v>
      </c>
      <c r="F13" s="51">
        <v>2</v>
      </c>
      <c r="G13" s="51">
        <v>5</v>
      </c>
      <c r="H13" s="51">
        <v>5</v>
      </c>
      <c r="I13" s="51">
        <v>5</v>
      </c>
      <c r="J13" s="51">
        <v>5</v>
      </c>
      <c r="K13" s="220">
        <v>0</v>
      </c>
      <c r="L13" s="220">
        <v>0</v>
      </c>
      <c r="M13" s="359">
        <v>11</v>
      </c>
      <c r="N13" s="359">
        <v>11</v>
      </c>
      <c r="O13" s="360">
        <v>7</v>
      </c>
      <c r="P13" s="360">
        <v>7</v>
      </c>
      <c r="Q13" s="360">
        <v>4</v>
      </c>
      <c r="R13" s="360">
        <v>4</v>
      </c>
      <c r="S13" s="54"/>
      <c r="T13" s="54"/>
      <c r="U13" s="54"/>
      <c r="V13" s="54"/>
      <c r="W13" s="54"/>
      <c r="X13" s="54"/>
      <c r="Y13" s="1"/>
      <c r="Z13" s="1"/>
      <c r="AA13" s="1"/>
      <c r="AB13" s="1"/>
      <c r="AC13" s="1"/>
      <c r="AD13" s="1"/>
      <c r="AE13" s="1"/>
    </row>
    <row r="14" spans="1:31" ht="35.25" customHeight="1" thickBot="1">
      <c r="A14" s="549"/>
      <c r="B14" s="546"/>
      <c r="C14" s="45" t="s">
        <v>284</v>
      </c>
      <c r="D14" s="542"/>
      <c r="E14" s="542"/>
      <c r="F14" s="538" t="s">
        <v>286</v>
      </c>
      <c r="G14" s="539"/>
      <c r="H14" s="540"/>
      <c r="I14" s="51">
        <v>0</v>
      </c>
      <c r="J14" s="51">
        <v>0</v>
      </c>
      <c r="K14" s="220">
        <v>0</v>
      </c>
      <c r="L14" s="220">
        <v>0</v>
      </c>
      <c r="M14" s="359">
        <v>0</v>
      </c>
      <c r="N14" s="359">
        <v>0</v>
      </c>
      <c r="O14" s="359">
        <v>0</v>
      </c>
      <c r="P14" s="360">
        <v>0</v>
      </c>
      <c r="Q14" s="360">
        <v>0</v>
      </c>
      <c r="R14" s="360">
        <v>0</v>
      </c>
      <c r="S14" s="54"/>
      <c r="T14" s="54"/>
      <c r="U14" s="54"/>
      <c r="V14" s="54"/>
      <c r="W14" s="54"/>
      <c r="X14" s="54"/>
      <c r="Y14" s="1"/>
      <c r="Z14" s="1"/>
      <c r="AA14" s="1"/>
      <c r="AB14" s="1"/>
      <c r="AC14" s="1"/>
      <c r="AD14" s="1"/>
      <c r="AE14" s="1"/>
    </row>
    <row r="15" spans="1:31" ht="47.25" customHeight="1" thickBot="1">
      <c r="A15" s="550"/>
      <c r="B15" s="547"/>
      <c r="C15" s="45" t="s">
        <v>285</v>
      </c>
      <c r="D15" s="543"/>
      <c r="E15" s="543"/>
      <c r="F15" s="538" t="s">
        <v>286</v>
      </c>
      <c r="G15" s="539"/>
      <c r="H15" s="540"/>
      <c r="I15" s="51">
        <v>5</v>
      </c>
      <c r="J15" s="51">
        <v>5</v>
      </c>
      <c r="K15" s="220">
        <v>0</v>
      </c>
      <c r="L15" s="220">
        <v>0</v>
      </c>
      <c r="M15" s="359">
        <v>11</v>
      </c>
      <c r="N15" s="359">
        <v>11</v>
      </c>
      <c r="O15" s="360">
        <v>7</v>
      </c>
      <c r="P15" s="360">
        <v>7</v>
      </c>
      <c r="Q15" s="360">
        <v>4</v>
      </c>
      <c r="R15" s="360">
        <v>4</v>
      </c>
      <c r="S15" s="54"/>
      <c r="T15" s="54"/>
      <c r="U15" s="54"/>
      <c r="V15" s="54"/>
      <c r="W15" s="54"/>
      <c r="X15" s="54"/>
      <c r="Y15" s="1"/>
      <c r="Z15" s="1"/>
      <c r="AA15" s="1"/>
      <c r="AB15" s="1"/>
      <c r="AC15" s="1"/>
      <c r="AD15" s="1"/>
      <c r="AE15" s="1"/>
    </row>
    <row r="16" spans="1:31" ht="33" customHeight="1" thickBot="1">
      <c r="A16" s="548" t="s">
        <v>198</v>
      </c>
      <c r="B16" s="545" t="s">
        <v>282</v>
      </c>
      <c r="C16" s="45" t="s">
        <v>244</v>
      </c>
      <c r="D16" s="541" t="s">
        <v>280</v>
      </c>
      <c r="E16" s="541" t="s">
        <v>275</v>
      </c>
      <c r="F16" s="51"/>
      <c r="G16" s="51">
        <v>1</v>
      </c>
      <c r="H16" s="51">
        <v>1</v>
      </c>
      <c r="I16" s="51">
        <v>4</v>
      </c>
      <c r="J16" s="51">
        <v>4</v>
      </c>
      <c r="K16" s="220">
        <v>0</v>
      </c>
      <c r="L16" s="220">
        <v>0</v>
      </c>
      <c r="M16" s="359">
        <v>1</v>
      </c>
      <c r="N16" s="359">
        <v>1</v>
      </c>
      <c r="O16" s="360">
        <v>2</v>
      </c>
      <c r="P16" s="360">
        <v>2</v>
      </c>
      <c r="Q16" s="360">
        <v>2</v>
      </c>
      <c r="R16" s="360">
        <v>2</v>
      </c>
      <c r="S16" s="54"/>
      <c r="T16" s="58"/>
      <c r="U16" s="54"/>
      <c r="V16" s="58"/>
      <c r="W16" s="54"/>
      <c r="X16" s="58"/>
      <c r="Y16" s="1"/>
      <c r="Z16" s="1"/>
      <c r="AA16" s="1"/>
      <c r="AB16" s="1"/>
      <c r="AC16" s="1"/>
      <c r="AD16" s="1"/>
      <c r="AE16" s="1"/>
    </row>
    <row r="17" spans="1:31" ht="39" customHeight="1" thickBot="1">
      <c r="A17" s="549"/>
      <c r="B17" s="546"/>
      <c r="C17" s="45" t="s">
        <v>284</v>
      </c>
      <c r="D17" s="542"/>
      <c r="E17" s="542"/>
      <c r="F17" s="538" t="s">
        <v>286</v>
      </c>
      <c r="G17" s="539"/>
      <c r="H17" s="540"/>
      <c r="I17" s="51">
        <v>0</v>
      </c>
      <c r="J17" s="51">
        <v>0</v>
      </c>
      <c r="K17" s="220">
        <v>0</v>
      </c>
      <c r="L17" s="220">
        <v>0</v>
      </c>
      <c r="M17" s="359">
        <v>0</v>
      </c>
      <c r="N17" s="359">
        <v>0</v>
      </c>
      <c r="O17" s="360">
        <v>0</v>
      </c>
      <c r="P17" s="360">
        <v>0</v>
      </c>
      <c r="Q17" s="360">
        <v>0</v>
      </c>
      <c r="R17" s="360">
        <v>0</v>
      </c>
      <c r="S17" s="54"/>
      <c r="T17" s="58"/>
      <c r="U17" s="54"/>
      <c r="V17" s="58"/>
      <c r="W17" s="54"/>
      <c r="X17" s="58"/>
      <c r="Y17" s="1"/>
      <c r="Z17" s="1"/>
      <c r="AA17" s="1"/>
      <c r="AB17" s="1"/>
      <c r="AC17" s="1"/>
      <c r="AD17" s="1"/>
      <c r="AE17" s="1"/>
    </row>
    <row r="18" spans="1:31" ht="40.5" customHeight="1" thickBot="1">
      <c r="A18" s="550"/>
      <c r="B18" s="547"/>
      <c r="C18" s="45" t="s">
        <v>285</v>
      </c>
      <c r="D18" s="543"/>
      <c r="E18" s="543"/>
      <c r="F18" s="538" t="s">
        <v>286</v>
      </c>
      <c r="G18" s="539"/>
      <c r="H18" s="540"/>
      <c r="I18" s="52">
        <v>3</v>
      </c>
      <c r="J18" s="52">
        <v>3</v>
      </c>
      <c r="K18" s="293">
        <v>0</v>
      </c>
      <c r="L18" s="293">
        <v>0</v>
      </c>
      <c r="M18" s="359">
        <v>1</v>
      </c>
      <c r="N18" s="359">
        <v>1</v>
      </c>
      <c r="O18" s="362">
        <v>2</v>
      </c>
      <c r="P18" s="362">
        <v>2</v>
      </c>
      <c r="Q18" s="362">
        <v>2</v>
      </c>
      <c r="R18" s="362">
        <v>2</v>
      </c>
      <c r="S18" s="54"/>
      <c r="T18" s="58"/>
      <c r="U18" s="54"/>
      <c r="V18" s="58"/>
      <c r="W18" s="54"/>
      <c r="X18" s="58"/>
      <c r="Y18" s="1"/>
      <c r="Z18" s="1"/>
      <c r="AA18" s="1"/>
      <c r="AB18" s="1"/>
      <c r="AC18" s="1"/>
      <c r="AD18" s="1"/>
      <c r="AE18" s="1"/>
    </row>
    <row r="19" spans="1:31" ht="35.25" customHeight="1" thickBot="1">
      <c r="A19" s="548" t="s">
        <v>199</v>
      </c>
      <c r="B19" s="545" t="s">
        <v>283</v>
      </c>
      <c r="C19" s="45" t="s">
        <v>244</v>
      </c>
      <c r="D19" s="541" t="s">
        <v>280</v>
      </c>
      <c r="E19" s="541" t="s">
        <v>275</v>
      </c>
      <c r="F19" s="52">
        <v>24</v>
      </c>
      <c r="G19" s="52">
        <v>5</v>
      </c>
      <c r="H19" s="52">
        <v>5</v>
      </c>
      <c r="I19" s="52">
        <v>13</v>
      </c>
      <c r="J19" s="52">
        <v>13</v>
      </c>
      <c r="K19" s="293">
        <v>0</v>
      </c>
      <c r="L19" s="293">
        <v>0</v>
      </c>
      <c r="M19" s="361">
        <v>0</v>
      </c>
      <c r="N19" s="361">
        <v>0</v>
      </c>
      <c r="O19" s="361">
        <v>0</v>
      </c>
      <c r="P19" s="361">
        <v>0</v>
      </c>
      <c r="Q19" s="361">
        <v>0</v>
      </c>
      <c r="R19" s="361">
        <v>0</v>
      </c>
      <c r="S19" s="54"/>
      <c r="T19" s="58"/>
      <c r="U19" s="54"/>
      <c r="V19" s="58"/>
      <c r="W19" s="54"/>
      <c r="X19" s="58"/>
      <c r="Y19" s="1"/>
      <c r="Z19" s="1"/>
      <c r="AA19" s="1"/>
      <c r="AB19" s="1"/>
      <c r="AC19" s="1"/>
      <c r="AD19" s="1"/>
      <c r="AE19" s="1"/>
    </row>
    <row r="20" spans="1:31" ht="31.5" customHeight="1" thickBot="1">
      <c r="A20" s="549"/>
      <c r="B20" s="546"/>
      <c r="C20" s="45" t="s">
        <v>284</v>
      </c>
      <c r="D20" s="542"/>
      <c r="E20" s="542"/>
      <c r="F20" s="538" t="s">
        <v>286</v>
      </c>
      <c r="G20" s="539"/>
      <c r="H20" s="540"/>
      <c r="I20" s="51">
        <v>0</v>
      </c>
      <c r="J20" s="51">
        <v>0</v>
      </c>
      <c r="K20" s="220">
        <v>0</v>
      </c>
      <c r="L20" s="220">
        <v>0</v>
      </c>
      <c r="M20" s="359">
        <v>0</v>
      </c>
      <c r="N20" s="359">
        <v>0</v>
      </c>
      <c r="O20" s="359">
        <v>0</v>
      </c>
      <c r="P20" s="359">
        <v>0</v>
      </c>
      <c r="Q20" s="359">
        <v>0</v>
      </c>
      <c r="R20" s="359">
        <v>0</v>
      </c>
      <c r="S20" s="54"/>
      <c r="T20" s="58"/>
      <c r="U20" s="54"/>
      <c r="V20" s="58"/>
      <c r="W20" s="54"/>
      <c r="X20" s="58"/>
      <c r="Y20" s="1"/>
      <c r="Z20" s="1"/>
      <c r="AA20" s="1"/>
      <c r="AB20" s="1"/>
      <c r="AC20" s="1"/>
      <c r="AD20" s="1"/>
      <c r="AE20" s="1"/>
    </row>
    <row r="21" spans="1:31" ht="48" customHeight="1" thickBot="1">
      <c r="A21" s="550"/>
      <c r="B21" s="547"/>
      <c r="C21" s="45" t="s">
        <v>285</v>
      </c>
      <c r="D21" s="543"/>
      <c r="E21" s="543"/>
      <c r="F21" s="538" t="s">
        <v>286</v>
      </c>
      <c r="G21" s="539"/>
      <c r="H21" s="540"/>
      <c r="I21" s="52">
        <v>13</v>
      </c>
      <c r="J21" s="52">
        <v>13</v>
      </c>
      <c r="K21" s="293">
        <v>0</v>
      </c>
      <c r="L21" s="293">
        <v>0</v>
      </c>
      <c r="M21" s="361">
        <v>0</v>
      </c>
      <c r="N21" s="361">
        <v>0</v>
      </c>
      <c r="O21" s="361">
        <v>0</v>
      </c>
      <c r="P21" s="361">
        <v>0</v>
      </c>
      <c r="Q21" s="361">
        <v>0</v>
      </c>
      <c r="R21" s="361">
        <v>0</v>
      </c>
      <c r="S21" s="54"/>
      <c r="T21" s="58"/>
      <c r="U21" s="54"/>
      <c r="V21" s="58"/>
      <c r="W21" s="54"/>
      <c r="X21" s="58"/>
      <c r="Y21" s="1"/>
      <c r="Z21" s="1"/>
      <c r="AA21" s="1"/>
      <c r="AB21" s="1"/>
      <c r="AC21" s="1"/>
      <c r="AD21" s="1"/>
      <c r="AE21" s="1"/>
    </row>
    <row r="22" spans="1:31" s="59" customFormat="1" ht="62.25" customHeight="1" thickBot="1">
      <c r="A22" s="54" t="s">
        <v>200</v>
      </c>
      <c r="B22" s="218" t="s">
        <v>289</v>
      </c>
      <c r="C22" s="219" t="s">
        <v>248</v>
      </c>
      <c r="D22" s="220" t="s">
        <v>273</v>
      </c>
      <c r="E22" s="51" t="s">
        <v>278</v>
      </c>
      <c r="F22" s="220">
        <v>14</v>
      </c>
      <c r="G22" s="220">
        <v>9</v>
      </c>
      <c r="H22" s="220">
        <v>9</v>
      </c>
      <c r="I22" s="220">
        <v>23</v>
      </c>
      <c r="J22" s="220">
        <v>23</v>
      </c>
      <c r="K22" s="220">
        <v>15</v>
      </c>
      <c r="L22" s="220">
        <v>15</v>
      </c>
      <c r="M22" s="220">
        <v>0</v>
      </c>
      <c r="N22" s="220">
        <v>0</v>
      </c>
      <c r="O22" s="54"/>
      <c r="P22" s="58"/>
      <c r="Q22" s="54"/>
      <c r="R22" s="58"/>
      <c r="S22" s="54"/>
      <c r="T22" s="58"/>
      <c r="U22" s="54"/>
      <c r="V22" s="58"/>
      <c r="W22" s="54"/>
      <c r="X22" s="58"/>
      <c r="Y22" s="221"/>
      <c r="Z22" s="221"/>
      <c r="AA22" s="221"/>
      <c r="AB22" s="221"/>
      <c r="AC22" s="221"/>
      <c r="AD22" s="221"/>
      <c r="AE22" s="221"/>
    </row>
    <row r="23" spans="1:31" s="59" customFormat="1" ht="70.5" customHeight="1" thickBot="1">
      <c r="A23" s="54" t="s">
        <v>222</v>
      </c>
      <c r="B23" s="219" t="s">
        <v>290</v>
      </c>
      <c r="C23" s="219" t="s">
        <v>248</v>
      </c>
      <c r="D23" s="220" t="s">
        <v>273</v>
      </c>
      <c r="E23" s="51" t="s">
        <v>278</v>
      </c>
      <c r="F23" s="220">
        <v>30</v>
      </c>
      <c r="G23" s="220">
        <v>28</v>
      </c>
      <c r="H23" s="220">
        <v>28</v>
      </c>
      <c r="I23" s="220">
        <v>0</v>
      </c>
      <c r="J23" s="220">
        <v>0</v>
      </c>
      <c r="K23" s="220">
        <v>0</v>
      </c>
      <c r="L23" s="220">
        <v>0</v>
      </c>
      <c r="M23" s="220">
        <v>0</v>
      </c>
      <c r="N23" s="220">
        <v>0</v>
      </c>
      <c r="O23" s="54"/>
      <c r="P23" s="58"/>
      <c r="Q23" s="54"/>
      <c r="R23" s="58"/>
      <c r="S23" s="54"/>
      <c r="T23" s="58"/>
      <c r="U23" s="54"/>
      <c r="V23" s="58"/>
      <c r="W23" s="54"/>
      <c r="X23" s="58"/>
      <c r="Y23" s="221"/>
      <c r="Z23" s="221"/>
      <c r="AA23" s="221"/>
      <c r="AB23" s="221"/>
      <c r="AC23" s="221"/>
      <c r="AD23" s="221"/>
      <c r="AE23" s="221"/>
    </row>
    <row r="24" spans="1:31" s="59" customFormat="1" ht="78.75" customHeight="1" thickBot="1">
      <c r="A24" s="54" t="s">
        <v>223</v>
      </c>
      <c r="B24" s="219" t="s">
        <v>291</v>
      </c>
      <c r="C24" s="219" t="s">
        <v>248</v>
      </c>
      <c r="D24" s="220" t="s">
        <v>273</v>
      </c>
      <c r="E24" s="51" t="s">
        <v>278</v>
      </c>
      <c r="F24" s="220">
        <v>0</v>
      </c>
      <c r="G24" s="220">
        <v>0</v>
      </c>
      <c r="H24" s="220">
        <v>0</v>
      </c>
      <c r="I24" s="220">
        <v>27</v>
      </c>
      <c r="J24" s="220">
        <v>27</v>
      </c>
      <c r="K24" s="220">
        <v>14</v>
      </c>
      <c r="L24" s="220">
        <v>14</v>
      </c>
      <c r="M24" s="220">
        <v>0</v>
      </c>
      <c r="N24" s="220">
        <v>0</v>
      </c>
      <c r="O24" s="54"/>
      <c r="P24" s="58"/>
      <c r="Q24" s="54"/>
      <c r="R24" s="58"/>
      <c r="S24" s="54"/>
      <c r="T24" s="58"/>
      <c r="U24" s="54"/>
      <c r="V24" s="58"/>
      <c r="W24" s="54"/>
      <c r="X24" s="58"/>
      <c r="Y24" s="221"/>
      <c r="Z24" s="221"/>
      <c r="AA24" s="221"/>
      <c r="AB24" s="221"/>
      <c r="AC24" s="221"/>
      <c r="AD24" s="221"/>
      <c r="AE24" s="221"/>
    </row>
    <row r="25" spans="1:31" s="227" customFormat="1" ht="61.5" customHeight="1" thickBot="1">
      <c r="A25" s="222" t="s">
        <v>224</v>
      </c>
      <c r="B25" s="223" t="s">
        <v>294</v>
      </c>
      <c r="C25" s="223" t="s">
        <v>248</v>
      </c>
      <c r="D25" s="224" t="s">
        <v>292</v>
      </c>
      <c r="E25" s="224" t="s">
        <v>293</v>
      </c>
      <c r="F25" s="224">
        <v>0</v>
      </c>
      <c r="G25" s="224">
        <v>4</v>
      </c>
      <c r="H25" s="224">
        <v>4</v>
      </c>
      <c r="I25" s="224">
        <v>3</v>
      </c>
      <c r="J25" s="224">
        <v>3</v>
      </c>
      <c r="K25" s="220">
        <v>2</v>
      </c>
      <c r="L25" s="220">
        <v>2</v>
      </c>
      <c r="M25" s="394">
        <v>2</v>
      </c>
      <c r="N25" s="394">
        <v>2</v>
      </c>
      <c r="O25" s="395">
        <v>3</v>
      </c>
      <c r="P25" s="395">
        <v>3</v>
      </c>
      <c r="Q25" s="395">
        <v>3</v>
      </c>
      <c r="R25" s="395">
        <v>3</v>
      </c>
      <c r="S25" s="222">
        <v>3</v>
      </c>
      <c r="T25" s="225"/>
      <c r="U25" s="222">
        <v>3</v>
      </c>
      <c r="V25" s="222"/>
      <c r="W25" s="222">
        <v>2</v>
      </c>
      <c r="X25" s="222"/>
      <c r="Y25" s="226"/>
      <c r="Z25" s="226"/>
      <c r="AA25" s="226"/>
      <c r="AB25" s="226"/>
      <c r="AC25" s="226"/>
      <c r="AD25" s="226"/>
      <c r="AE25" s="226"/>
    </row>
    <row r="26" spans="1:24" s="59" customFormat="1" ht="79.5" customHeight="1" thickBot="1">
      <c r="A26" s="54" t="s">
        <v>225</v>
      </c>
      <c r="B26" s="219" t="s">
        <v>295</v>
      </c>
      <c r="C26" s="219" t="s">
        <v>248</v>
      </c>
      <c r="D26" s="220" t="s">
        <v>296</v>
      </c>
      <c r="E26" s="220" t="s">
        <v>297</v>
      </c>
      <c r="F26" s="220">
        <v>4</v>
      </c>
      <c r="G26" s="220">
        <v>9</v>
      </c>
      <c r="H26" s="220">
        <v>9</v>
      </c>
      <c r="I26" s="220">
        <v>7</v>
      </c>
      <c r="J26" s="220">
        <v>7</v>
      </c>
      <c r="K26" s="220">
        <v>1</v>
      </c>
      <c r="L26" s="220">
        <v>1</v>
      </c>
      <c r="M26" s="394">
        <v>5</v>
      </c>
      <c r="N26" s="394">
        <v>5</v>
      </c>
      <c r="O26" s="394">
        <v>5</v>
      </c>
      <c r="P26" s="394">
        <v>5</v>
      </c>
      <c r="Q26" s="394">
        <v>5</v>
      </c>
      <c r="R26" s="394">
        <v>5</v>
      </c>
      <c r="S26" s="54"/>
      <c r="T26" s="58"/>
      <c r="U26" s="54"/>
      <c r="V26" s="58"/>
      <c r="W26" s="54"/>
      <c r="X26" s="58"/>
    </row>
    <row r="27" spans="1:24" ht="33" customHeight="1" thickBot="1">
      <c r="A27" s="548" t="s">
        <v>226</v>
      </c>
      <c r="B27" s="545" t="s">
        <v>298</v>
      </c>
      <c r="C27" s="45" t="s">
        <v>244</v>
      </c>
      <c r="D27" s="541" t="s">
        <v>280</v>
      </c>
      <c r="E27" s="541" t="s">
        <v>275</v>
      </c>
      <c r="F27" s="51">
        <v>0</v>
      </c>
      <c r="G27" s="51">
        <v>0</v>
      </c>
      <c r="H27" s="51">
        <v>0</v>
      </c>
      <c r="I27" s="51">
        <v>0</v>
      </c>
      <c r="J27" s="51">
        <v>0</v>
      </c>
      <c r="K27" s="220">
        <v>0</v>
      </c>
      <c r="L27" s="220">
        <v>0</v>
      </c>
      <c r="M27" s="359">
        <v>6</v>
      </c>
      <c r="N27" s="359">
        <v>6</v>
      </c>
      <c r="O27" s="360">
        <v>5</v>
      </c>
      <c r="P27" s="360">
        <v>5</v>
      </c>
      <c r="Q27" s="360">
        <v>2</v>
      </c>
      <c r="R27" s="360">
        <v>2</v>
      </c>
      <c r="S27" s="54"/>
      <c r="T27" s="58"/>
      <c r="U27" s="54"/>
      <c r="V27" s="58"/>
      <c r="W27" s="54"/>
      <c r="X27" s="58"/>
    </row>
    <row r="28" spans="1:24" ht="36.75" customHeight="1" thickBot="1">
      <c r="A28" s="549"/>
      <c r="B28" s="546"/>
      <c r="C28" s="45" t="s">
        <v>284</v>
      </c>
      <c r="D28" s="542"/>
      <c r="E28" s="542"/>
      <c r="F28" s="538" t="s">
        <v>286</v>
      </c>
      <c r="G28" s="539"/>
      <c r="H28" s="540"/>
      <c r="I28" s="51">
        <v>0</v>
      </c>
      <c r="J28" s="51">
        <v>0</v>
      </c>
      <c r="K28" s="220">
        <v>0</v>
      </c>
      <c r="L28" s="220">
        <v>0</v>
      </c>
      <c r="M28" s="359">
        <v>0</v>
      </c>
      <c r="N28" s="359">
        <v>0</v>
      </c>
      <c r="O28" s="363">
        <v>0</v>
      </c>
      <c r="P28" s="360">
        <v>0</v>
      </c>
      <c r="Q28" s="363">
        <v>0</v>
      </c>
      <c r="R28" s="360">
        <v>0</v>
      </c>
      <c r="S28" s="229"/>
      <c r="T28" s="58"/>
      <c r="U28" s="229"/>
      <c r="V28" s="58"/>
      <c r="W28" s="229"/>
      <c r="X28" s="58"/>
    </row>
    <row r="29" spans="1:24" ht="46.5" customHeight="1" thickBot="1">
      <c r="A29" s="550"/>
      <c r="B29" s="547"/>
      <c r="C29" s="45" t="s">
        <v>285</v>
      </c>
      <c r="D29" s="543"/>
      <c r="E29" s="543"/>
      <c r="F29" s="538" t="s">
        <v>286</v>
      </c>
      <c r="G29" s="539"/>
      <c r="H29" s="540"/>
      <c r="I29" s="51">
        <v>0</v>
      </c>
      <c r="J29" s="51">
        <v>0</v>
      </c>
      <c r="K29" s="220">
        <v>0</v>
      </c>
      <c r="L29" s="220">
        <v>0</v>
      </c>
      <c r="M29" s="359">
        <v>6</v>
      </c>
      <c r="N29" s="359">
        <v>6</v>
      </c>
      <c r="O29" s="363">
        <v>4</v>
      </c>
      <c r="P29" s="360">
        <v>4</v>
      </c>
      <c r="Q29" s="363">
        <v>2</v>
      </c>
      <c r="R29" s="360">
        <v>2</v>
      </c>
      <c r="S29" s="229"/>
      <c r="T29" s="58"/>
      <c r="U29" s="229"/>
      <c r="V29" s="58"/>
      <c r="W29" s="229"/>
      <c r="X29" s="58"/>
    </row>
    <row r="30" spans="1:24" s="59" customFormat="1" ht="37.5" customHeight="1" thickBot="1">
      <c r="A30" s="531" t="s">
        <v>227</v>
      </c>
      <c r="B30" s="545" t="s">
        <v>299</v>
      </c>
      <c r="C30" s="45" t="s">
        <v>244</v>
      </c>
      <c r="D30" s="541" t="s">
        <v>280</v>
      </c>
      <c r="E30" s="541" t="s">
        <v>275</v>
      </c>
      <c r="F30" s="51">
        <v>0</v>
      </c>
      <c r="G30" s="51">
        <v>0</v>
      </c>
      <c r="H30" s="51">
        <v>0</v>
      </c>
      <c r="I30" s="51">
        <v>2</v>
      </c>
      <c r="J30" s="51">
        <v>2</v>
      </c>
      <c r="K30" s="220">
        <v>0</v>
      </c>
      <c r="L30" s="220">
        <v>0</v>
      </c>
      <c r="M30" s="359">
        <v>2</v>
      </c>
      <c r="N30" s="359">
        <v>2</v>
      </c>
      <c r="O30" s="364">
        <v>0</v>
      </c>
      <c r="P30" s="364">
        <v>0</v>
      </c>
      <c r="Q30" s="364">
        <v>0</v>
      </c>
      <c r="R30" s="364">
        <v>0</v>
      </c>
      <c r="S30" s="57"/>
      <c r="T30" s="58"/>
      <c r="U30" s="57"/>
      <c r="V30" s="58"/>
      <c r="W30" s="57"/>
      <c r="X30" s="58"/>
    </row>
    <row r="31" spans="1:24" s="59" customFormat="1" ht="38.25" customHeight="1" thickBot="1">
      <c r="A31" s="544"/>
      <c r="B31" s="546"/>
      <c r="C31" s="45" t="s">
        <v>284</v>
      </c>
      <c r="D31" s="542"/>
      <c r="E31" s="542"/>
      <c r="F31" s="538" t="s">
        <v>286</v>
      </c>
      <c r="G31" s="539"/>
      <c r="H31" s="540"/>
      <c r="I31" s="51">
        <v>0</v>
      </c>
      <c r="J31" s="51">
        <v>0</v>
      </c>
      <c r="K31" s="220">
        <v>0</v>
      </c>
      <c r="L31" s="220">
        <v>0</v>
      </c>
      <c r="M31" s="359">
        <v>0</v>
      </c>
      <c r="N31" s="359">
        <v>0</v>
      </c>
      <c r="O31" s="364">
        <v>0</v>
      </c>
      <c r="P31" s="364">
        <v>0</v>
      </c>
      <c r="Q31" s="364">
        <v>0</v>
      </c>
      <c r="R31" s="364">
        <v>0</v>
      </c>
      <c r="S31" s="57"/>
      <c r="T31" s="58"/>
      <c r="U31" s="57"/>
      <c r="V31" s="58"/>
      <c r="W31" s="57"/>
      <c r="X31" s="58"/>
    </row>
    <row r="32" spans="1:24" s="59" customFormat="1" ht="47.25" customHeight="1" thickBot="1">
      <c r="A32" s="532"/>
      <c r="B32" s="547"/>
      <c r="C32" s="45" t="s">
        <v>285</v>
      </c>
      <c r="D32" s="543"/>
      <c r="E32" s="543"/>
      <c r="F32" s="538" t="s">
        <v>286</v>
      </c>
      <c r="G32" s="539"/>
      <c r="H32" s="540"/>
      <c r="I32" s="51">
        <v>2</v>
      </c>
      <c r="J32" s="51">
        <v>2</v>
      </c>
      <c r="K32" s="220">
        <v>0</v>
      </c>
      <c r="L32" s="220">
        <v>0</v>
      </c>
      <c r="M32" s="359">
        <v>2</v>
      </c>
      <c r="N32" s="359">
        <v>2</v>
      </c>
      <c r="O32" s="364">
        <v>0</v>
      </c>
      <c r="P32" s="364">
        <v>0</v>
      </c>
      <c r="Q32" s="364">
        <v>0</v>
      </c>
      <c r="R32" s="364">
        <v>0</v>
      </c>
      <c r="S32" s="57"/>
      <c r="T32" s="58"/>
      <c r="U32" s="57"/>
      <c r="V32" s="58"/>
      <c r="W32" s="57"/>
      <c r="X32" s="58"/>
    </row>
    <row r="33" spans="1:24" ht="47.25" customHeight="1" thickBot="1">
      <c r="A33" s="33" t="s">
        <v>228</v>
      </c>
      <c r="B33" s="45" t="s">
        <v>300</v>
      </c>
      <c r="C33" s="53" t="s">
        <v>109</v>
      </c>
      <c r="D33" s="220" t="s">
        <v>273</v>
      </c>
      <c r="E33" s="51" t="s">
        <v>278</v>
      </c>
      <c r="F33" s="51">
        <v>0</v>
      </c>
      <c r="G33" s="51">
        <v>0</v>
      </c>
      <c r="H33" s="51">
        <v>0</v>
      </c>
      <c r="I33" s="51">
        <v>28</v>
      </c>
      <c r="J33" s="51">
        <v>28</v>
      </c>
      <c r="K33" s="220">
        <v>22</v>
      </c>
      <c r="L33" s="220">
        <v>22</v>
      </c>
      <c r="M33" s="220">
        <v>18</v>
      </c>
      <c r="N33" s="220">
        <v>0</v>
      </c>
      <c r="O33" s="294">
        <v>18</v>
      </c>
      <c r="P33" s="54">
        <v>0</v>
      </c>
      <c r="Q33" s="57">
        <v>18</v>
      </c>
      <c r="R33" s="58"/>
      <c r="S33" s="57"/>
      <c r="T33" s="58"/>
      <c r="U33" s="57"/>
      <c r="V33" s="58"/>
      <c r="W33" s="57"/>
      <c r="X33" s="58"/>
    </row>
    <row r="34" spans="1:24" s="59" customFormat="1" ht="48.75" customHeight="1" thickBot="1">
      <c r="A34" s="54" t="s">
        <v>229</v>
      </c>
      <c r="B34" s="158" t="s">
        <v>301</v>
      </c>
      <c r="C34" s="159" t="s">
        <v>109</v>
      </c>
      <c r="D34" s="220" t="s">
        <v>273</v>
      </c>
      <c r="E34" s="51" t="s">
        <v>278</v>
      </c>
      <c r="F34" s="160">
        <v>0</v>
      </c>
      <c r="G34" s="160">
        <v>0</v>
      </c>
      <c r="H34" s="160">
        <v>0</v>
      </c>
      <c r="I34" s="160">
        <v>10</v>
      </c>
      <c r="J34" s="160">
        <v>10</v>
      </c>
      <c r="K34" s="295">
        <v>12</v>
      </c>
      <c r="L34" s="295">
        <v>12</v>
      </c>
      <c r="M34" s="295">
        <v>17</v>
      </c>
      <c r="N34" s="295">
        <v>0</v>
      </c>
      <c r="O34" s="161">
        <v>16</v>
      </c>
      <c r="P34" s="54">
        <v>0</v>
      </c>
      <c r="Q34" s="161">
        <v>16</v>
      </c>
      <c r="R34" s="296"/>
      <c r="S34" s="161">
        <v>5</v>
      </c>
      <c r="T34" s="162"/>
      <c r="U34" s="161">
        <v>5</v>
      </c>
      <c r="V34" s="162"/>
      <c r="W34" s="161">
        <v>5</v>
      </c>
      <c r="X34" s="206"/>
    </row>
    <row r="35" spans="1:24" s="164" customFormat="1" ht="50.25" customHeight="1" thickBot="1">
      <c r="A35" s="56" t="s">
        <v>230</v>
      </c>
      <c r="B35" s="45" t="s">
        <v>302</v>
      </c>
      <c r="C35" s="45" t="s">
        <v>109</v>
      </c>
      <c r="D35" s="220" t="s">
        <v>273</v>
      </c>
      <c r="E35" s="51" t="s">
        <v>278</v>
      </c>
      <c r="F35" s="165">
        <v>0</v>
      </c>
      <c r="G35" s="165">
        <v>0</v>
      </c>
      <c r="H35" s="165">
        <v>0</v>
      </c>
      <c r="I35" s="165">
        <v>0</v>
      </c>
      <c r="J35" s="165">
        <v>0</v>
      </c>
      <c r="K35" s="297">
        <v>1</v>
      </c>
      <c r="L35" s="297">
        <v>1</v>
      </c>
      <c r="M35" s="297">
        <v>2</v>
      </c>
      <c r="N35" s="297">
        <v>0</v>
      </c>
      <c r="O35" s="297">
        <v>3</v>
      </c>
      <c r="P35" s="56">
        <v>0</v>
      </c>
      <c r="Q35" s="166">
        <v>3</v>
      </c>
      <c r="R35" s="55"/>
      <c r="S35" s="166"/>
      <c r="T35" s="55"/>
      <c r="U35" s="166"/>
      <c r="V35" s="55"/>
      <c r="W35" s="166"/>
      <c r="X35" s="163"/>
    </row>
    <row r="36" spans="1:24" ht="69" customHeight="1" thickBot="1">
      <c r="A36" s="156" t="s">
        <v>149</v>
      </c>
      <c r="B36" s="207" t="s">
        <v>303</v>
      </c>
      <c r="C36" s="208" t="s">
        <v>245</v>
      </c>
      <c r="D36" s="209" t="s">
        <v>280</v>
      </c>
      <c r="E36" s="210" t="s">
        <v>275</v>
      </c>
      <c r="F36" s="50">
        <v>0</v>
      </c>
      <c r="G36" s="50">
        <v>0</v>
      </c>
      <c r="H36" s="50">
        <v>0</v>
      </c>
      <c r="I36" s="50">
        <v>0</v>
      </c>
      <c r="J36" s="50">
        <v>0</v>
      </c>
      <c r="K36" s="535" t="s">
        <v>72</v>
      </c>
      <c r="L36" s="536"/>
      <c r="M36" s="536"/>
      <c r="N36" s="536"/>
      <c r="O36" s="536"/>
      <c r="P36" s="536"/>
      <c r="Q36" s="536"/>
      <c r="R36" s="536"/>
      <c r="S36" s="536"/>
      <c r="T36" s="536"/>
      <c r="U36" s="536"/>
      <c r="V36" s="536"/>
      <c r="W36" s="536"/>
      <c r="X36" s="537"/>
    </row>
    <row r="37" spans="1:24" s="59" customFormat="1" ht="60" customHeight="1" thickBot="1">
      <c r="A37" s="54" t="s">
        <v>150</v>
      </c>
      <c r="B37" s="207" t="s">
        <v>304</v>
      </c>
      <c r="C37" s="208" t="s">
        <v>245</v>
      </c>
      <c r="D37" s="209" t="s">
        <v>280</v>
      </c>
      <c r="E37" s="210" t="s">
        <v>275</v>
      </c>
      <c r="F37" s="50">
        <v>0</v>
      </c>
      <c r="G37" s="50">
        <v>0</v>
      </c>
      <c r="H37" s="50">
        <v>0</v>
      </c>
      <c r="I37" s="50">
        <v>0</v>
      </c>
      <c r="J37" s="50">
        <v>0</v>
      </c>
      <c r="K37" s="535" t="s">
        <v>72</v>
      </c>
      <c r="L37" s="536"/>
      <c r="M37" s="536"/>
      <c r="N37" s="536"/>
      <c r="O37" s="536"/>
      <c r="P37" s="536"/>
      <c r="Q37" s="536"/>
      <c r="R37" s="536"/>
      <c r="S37" s="536"/>
      <c r="T37" s="536"/>
      <c r="U37" s="536"/>
      <c r="V37" s="536"/>
      <c r="W37" s="536"/>
      <c r="X37" s="537"/>
    </row>
    <row r="38" spans="1:24" s="59" customFormat="1" ht="43.5" customHeight="1" thickBot="1">
      <c r="A38" s="531" t="s">
        <v>151</v>
      </c>
      <c r="B38" s="533" t="s">
        <v>305</v>
      </c>
      <c r="C38" s="208" t="s">
        <v>76</v>
      </c>
      <c r="D38" s="209" t="s">
        <v>280</v>
      </c>
      <c r="E38" s="210" t="s">
        <v>275</v>
      </c>
      <c r="F38" s="50">
        <v>0</v>
      </c>
      <c r="G38" s="50">
        <v>0</v>
      </c>
      <c r="H38" s="50">
        <v>0</v>
      </c>
      <c r="I38" s="50">
        <v>0</v>
      </c>
      <c r="J38" s="50">
        <v>0</v>
      </c>
      <c r="K38" s="287">
        <v>1</v>
      </c>
      <c r="L38" s="289">
        <v>1</v>
      </c>
      <c r="M38" s="535" t="s">
        <v>72</v>
      </c>
      <c r="N38" s="536"/>
      <c r="O38" s="536"/>
      <c r="P38" s="536"/>
      <c r="Q38" s="536"/>
      <c r="R38" s="536"/>
      <c r="S38" s="536"/>
      <c r="T38" s="536"/>
      <c r="U38" s="536"/>
      <c r="V38" s="536"/>
      <c r="W38" s="536"/>
      <c r="X38" s="537"/>
    </row>
    <row r="39" spans="1:24" s="164" customFormat="1" ht="43.5" customHeight="1" thickBot="1">
      <c r="A39" s="532"/>
      <c r="B39" s="534"/>
      <c r="C39" s="208" t="s">
        <v>75</v>
      </c>
      <c r="D39" s="209" t="s">
        <v>280</v>
      </c>
      <c r="E39" s="210" t="s">
        <v>275</v>
      </c>
      <c r="F39" s="50">
        <v>0</v>
      </c>
      <c r="G39" s="50">
        <v>0</v>
      </c>
      <c r="H39" s="50">
        <v>0</v>
      </c>
      <c r="I39" s="50">
        <v>0</v>
      </c>
      <c r="J39" s="50">
        <v>0</v>
      </c>
      <c r="K39" s="289">
        <v>0</v>
      </c>
      <c r="L39" s="289">
        <v>0</v>
      </c>
      <c r="M39" s="535" t="s">
        <v>72</v>
      </c>
      <c r="N39" s="536"/>
      <c r="O39" s="536"/>
      <c r="P39" s="536"/>
      <c r="Q39" s="536"/>
      <c r="R39" s="536"/>
      <c r="S39" s="536"/>
      <c r="T39" s="536"/>
      <c r="U39" s="536"/>
      <c r="V39" s="536"/>
      <c r="W39" s="536"/>
      <c r="X39" s="537"/>
    </row>
    <row r="40" ht="15" customHeight="1"/>
  </sheetData>
  <sheetProtection/>
  <mergeCells count="58">
    <mergeCell ref="D5:D7"/>
    <mergeCell ref="F5:F7"/>
    <mergeCell ref="I6:J6"/>
    <mergeCell ref="K6:L6"/>
    <mergeCell ref="W6:X6"/>
    <mergeCell ref="B2:X2"/>
    <mergeCell ref="B3:X3"/>
    <mergeCell ref="B4:X4"/>
    <mergeCell ref="M6:N6"/>
    <mergeCell ref="O6:P6"/>
    <mergeCell ref="Q6:R6"/>
    <mergeCell ref="G6:H6"/>
    <mergeCell ref="F12:H12"/>
    <mergeCell ref="B5:B7"/>
    <mergeCell ref="E5:E7"/>
    <mergeCell ref="A5:A7"/>
    <mergeCell ref="A10:A12"/>
    <mergeCell ref="B10:B12"/>
    <mergeCell ref="G5:X5"/>
    <mergeCell ref="S6:T6"/>
    <mergeCell ref="U6:V6"/>
    <mergeCell ref="C5:C7"/>
    <mergeCell ref="F17:H17"/>
    <mergeCell ref="F18:H18"/>
    <mergeCell ref="A13:A15"/>
    <mergeCell ref="B13:B15"/>
    <mergeCell ref="D13:D15"/>
    <mergeCell ref="E13:E15"/>
    <mergeCell ref="F14:H14"/>
    <mergeCell ref="F15:H15"/>
    <mergeCell ref="A16:A18"/>
    <mergeCell ref="B16:B18"/>
    <mergeCell ref="D16:D18"/>
    <mergeCell ref="E16:E18"/>
    <mergeCell ref="F28:H28"/>
    <mergeCell ref="F29:H29"/>
    <mergeCell ref="A19:A21"/>
    <mergeCell ref="B19:B21"/>
    <mergeCell ref="D19:D21"/>
    <mergeCell ref="E19:E21"/>
    <mergeCell ref="F20:H20"/>
    <mergeCell ref="F21:H21"/>
    <mergeCell ref="F31:H31"/>
    <mergeCell ref="F32:H32"/>
    <mergeCell ref="E27:E29"/>
    <mergeCell ref="A30:A32"/>
    <mergeCell ref="B30:B32"/>
    <mergeCell ref="D30:D32"/>
    <mergeCell ref="E30:E32"/>
    <mergeCell ref="A27:A29"/>
    <mergeCell ref="B27:B29"/>
    <mergeCell ref="D27:D29"/>
    <mergeCell ref="A38:A39"/>
    <mergeCell ref="B38:B39"/>
    <mergeCell ref="K36:X36"/>
    <mergeCell ref="K37:X37"/>
    <mergeCell ref="M39:X39"/>
    <mergeCell ref="M38:X38"/>
  </mergeCells>
  <printOptions/>
  <pageMargins left="0.7" right="0.7" top="0.75" bottom="0.75" header="0.3" footer="0.3"/>
  <pageSetup horizontalDpi="180" verticalDpi="180" orientation="landscape" paperSize="9" scale="41" r:id="rId1"/>
</worksheet>
</file>

<file path=xl/worksheets/sheet4.xml><?xml version="1.0" encoding="utf-8"?>
<worksheet xmlns="http://schemas.openxmlformats.org/spreadsheetml/2006/main" xmlns:r="http://schemas.openxmlformats.org/officeDocument/2006/relationships">
  <sheetPr>
    <pageSetUpPr fitToPage="1"/>
  </sheetPr>
  <dimension ref="A2:V630"/>
  <sheetViews>
    <sheetView view="pageBreakPreview" zoomScale="95" zoomScaleSheetLayoutView="95" zoomScalePageLayoutView="0" workbookViewId="0" topLeftCell="A374">
      <selection activeCell="D430" sqref="D430"/>
    </sheetView>
  </sheetViews>
  <sheetFormatPr defaultColWidth="9.140625" defaultRowHeight="15"/>
  <cols>
    <col min="1" max="1" width="5.421875" style="0" customWidth="1"/>
    <col min="2" max="2" width="49.8515625" style="0" customWidth="1"/>
    <col min="3" max="3" width="12.8515625" style="0" customWidth="1"/>
    <col min="4" max="4" width="9.28125" style="0" customWidth="1"/>
    <col min="5" max="5" width="11.140625" style="0" customWidth="1"/>
    <col min="6" max="6" width="11.421875" style="0" customWidth="1"/>
    <col min="7" max="7" width="10.421875" style="0" customWidth="1"/>
    <col min="8" max="8" width="11.7109375" style="0" customWidth="1"/>
    <col min="9" max="9" width="12.7109375" style="0" customWidth="1"/>
    <col min="10" max="10" width="11.28125" style="0" customWidth="1"/>
    <col min="11" max="11" width="11.7109375" style="0" customWidth="1"/>
    <col min="12" max="12" width="10.421875" style="0" customWidth="1"/>
    <col min="13" max="13" width="10.7109375" style="0" customWidth="1"/>
    <col min="14" max="14" width="9.28125" style="0" customWidth="1"/>
    <col min="15" max="15" width="15.00390625" style="0" customWidth="1"/>
    <col min="16" max="21" width="9.140625" style="171" customWidth="1"/>
    <col min="22" max="22" width="9.140625" style="43" customWidth="1"/>
  </cols>
  <sheetData>
    <row r="2" spans="1:15" ht="15.75">
      <c r="A2" s="464" t="s">
        <v>201</v>
      </c>
      <c r="B2" s="464"/>
      <c r="C2" s="464"/>
      <c r="D2" s="464"/>
      <c r="E2" s="464"/>
      <c r="F2" s="464"/>
      <c r="G2" s="464"/>
      <c r="H2" s="464"/>
      <c r="I2" s="464"/>
      <c r="J2" s="464"/>
      <c r="K2" s="464"/>
      <c r="L2" s="464"/>
      <c r="M2" s="464"/>
      <c r="N2" s="464"/>
      <c r="O2" s="464"/>
    </row>
    <row r="3" spans="1:15" ht="15.75">
      <c r="A3" s="464" t="s">
        <v>409</v>
      </c>
      <c r="B3" s="464"/>
      <c r="C3" s="464"/>
      <c r="D3" s="464"/>
      <c r="E3" s="464"/>
      <c r="F3" s="464"/>
      <c r="G3" s="464"/>
      <c r="H3" s="464"/>
      <c r="I3" s="464"/>
      <c r="J3" s="464"/>
      <c r="K3" s="464"/>
      <c r="L3" s="464"/>
      <c r="M3" s="464"/>
      <c r="N3" s="464"/>
      <c r="O3" s="464"/>
    </row>
    <row r="4" spans="1:15" ht="15.75" thickBot="1">
      <c r="A4" s="634" t="s">
        <v>187</v>
      </c>
      <c r="B4" s="634"/>
      <c r="C4" s="634"/>
      <c r="D4" s="634"/>
      <c r="E4" s="634"/>
      <c r="F4" s="634"/>
      <c r="G4" s="634"/>
      <c r="H4" s="634"/>
      <c r="I4" s="634"/>
      <c r="J4" s="634"/>
      <c r="K4" s="634"/>
      <c r="L4" s="634"/>
      <c r="M4" s="634"/>
      <c r="N4" s="634"/>
      <c r="O4" s="635"/>
    </row>
    <row r="5" spans="1:15" ht="16.5" customHeight="1" thickBot="1">
      <c r="A5" s="648" t="s">
        <v>190</v>
      </c>
      <c r="B5" s="572" t="s">
        <v>202</v>
      </c>
      <c r="C5" s="572" t="s">
        <v>220</v>
      </c>
      <c r="D5" s="572" t="s">
        <v>210</v>
      </c>
      <c r="E5" s="636" t="s">
        <v>211</v>
      </c>
      <c r="F5" s="592"/>
      <c r="G5" s="641" t="s">
        <v>203</v>
      </c>
      <c r="H5" s="642"/>
      <c r="I5" s="642"/>
      <c r="J5" s="642"/>
      <c r="K5" s="642"/>
      <c r="L5" s="642"/>
      <c r="M5" s="642"/>
      <c r="N5" s="642"/>
      <c r="O5" s="643" t="s">
        <v>215</v>
      </c>
    </row>
    <row r="6" spans="1:15" ht="15" customHeight="1">
      <c r="A6" s="649"/>
      <c r="B6" s="573"/>
      <c r="C6" s="573"/>
      <c r="D6" s="573"/>
      <c r="E6" s="639"/>
      <c r="F6" s="640"/>
      <c r="G6" s="636" t="s">
        <v>204</v>
      </c>
      <c r="H6" s="592"/>
      <c r="I6" s="636" t="s">
        <v>212</v>
      </c>
      <c r="J6" s="592"/>
      <c r="K6" s="636" t="s">
        <v>213</v>
      </c>
      <c r="L6" s="592"/>
      <c r="M6" s="636" t="s">
        <v>214</v>
      </c>
      <c r="N6" s="646"/>
      <c r="O6" s="644"/>
    </row>
    <row r="7" spans="1:15" ht="6" customHeight="1" thickBot="1">
      <c r="A7" s="649"/>
      <c r="B7" s="573"/>
      <c r="C7" s="573"/>
      <c r="D7" s="573"/>
      <c r="E7" s="637"/>
      <c r="F7" s="638"/>
      <c r="G7" s="637"/>
      <c r="H7" s="638"/>
      <c r="I7" s="637"/>
      <c r="J7" s="638"/>
      <c r="K7" s="637"/>
      <c r="L7" s="638"/>
      <c r="M7" s="637"/>
      <c r="N7" s="647"/>
      <c r="O7" s="644"/>
    </row>
    <row r="8" spans="1:15" ht="15.75" thickBot="1">
      <c r="A8" s="650"/>
      <c r="B8" s="574"/>
      <c r="C8" s="574"/>
      <c r="D8" s="574"/>
      <c r="E8" s="18" t="s">
        <v>178</v>
      </c>
      <c r="F8" s="185" t="s">
        <v>179</v>
      </c>
      <c r="G8" s="185" t="s">
        <v>178</v>
      </c>
      <c r="H8" s="26" t="s">
        <v>179</v>
      </c>
      <c r="I8" s="18" t="s">
        <v>178</v>
      </c>
      <c r="J8" s="18" t="s">
        <v>179</v>
      </c>
      <c r="K8" s="18" t="s">
        <v>178</v>
      </c>
      <c r="L8" s="18" t="s">
        <v>179</v>
      </c>
      <c r="M8" s="18" t="s">
        <v>178</v>
      </c>
      <c r="N8" s="186" t="s">
        <v>180</v>
      </c>
      <c r="O8" s="645"/>
    </row>
    <row r="9" spans="1:22" s="4" customFormat="1" ht="15.75" thickBot="1">
      <c r="A9" s="7">
        <v>1</v>
      </c>
      <c r="B9" s="5">
        <v>2</v>
      </c>
      <c r="C9" s="5">
        <v>3</v>
      </c>
      <c r="D9" s="5">
        <v>4</v>
      </c>
      <c r="E9" s="5">
        <v>5</v>
      </c>
      <c r="F9" s="182">
        <v>6</v>
      </c>
      <c r="G9" s="182">
        <v>7</v>
      </c>
      <c r="H9" s="6">
        <v>8</v>
      </c>
      <c r="I9" s="5">
        <v>9</v>
      </c>
      <c r="J9" s="5">
        <v>10</v>
      </c>
      <c r="K9" s="5">
        <v>11</v>
      </c>
      <c r="L9" s="5">
        <v>12</v>
      </c>
      <c r="M9" s="5">
        <v>13</v>
      </c>
      <c r="N9" s="170">
        <v>14</v>
      </c>
      <c r="O9" s="6">
        <v>15</v>
      </c>
      <c r="P9" s="172"/>
      <c r="Q9" s="172"/>
      <c r="R9" s="172"/>
      <c r="S9" s="172"/>
      <c r="T9" s="172"/>
      <c r="U9" s="172"/>
      <c r="V9" s="173"/>
    </row>
    <row r="10" spans="1:22" s="20" customFormat="1" ht="15.75" thickBot="1">
      <c r="A10" s="19">
        <v>1</v>
      </c>
      <c r="B10" s="614" t="s">
        <v>288</v>
      </c>
      <c r="C10" s="615"/>
      <c r="D10" s="615"/>
      <c r="E10" s="615"/>
      <c r="F10" s="615"/>
      <c r="G10" s="615"/>
      <c r="H10" s="615"/>
      <c r="I10" s="615"/>
      <c r="J10" s="615"/>
      <c r="K10" s="615"/>
      <c r="L10" s="615"/>
      <c r="M10" s="615"/>
      <c r="N10" s="615"/>
      <c r="O10" s="616"/>
      <c r="P10" s="174"/>
      <c r="Q10" s="174"/>
      <c r="R10" s="174"/>
      <c r="S10" s="174"/>
      <c r="T10" s="174"/>
      <c r="U10" s="174"/>
      <c r="V10" s="175"/>
    </row>
    <row r="11" spans="1:22" s="20" customFormat="1" ht="12.75" customHeight="1" thickBot="1">
      <c r="A11" s="21"/>
      <c r="B11" s="614" t="s">
        <v>110</v>
      </c>
      <c r="C11" s="615"/>
      <c r="D11" s="615"/>
      <c r="E11" s="615"/>
      <c r="F11" s="615"/>
      <c r="G11" s="615"/>
      <c r="H11" s="615"/>
      <c r="I11" s="615"/>
      <c r="J11" s="615"/>
      <c r="K11" s="615"/>
      <c r="L11" s="615"/>
      <c r="M11" s="615"/>
      <c r="N11" s="615"/>
      <c r="O11" s="617"/>
      <c r="P11" s="174"/>
      <c r="Q11" s="174"/>
      <c r="R11" s="174"/>
      <c r="S11" s="174"/>
      <c r="T11" s="174"/>
      <c r="U11" s="174"/>
      <c r="V11" s="175"/>
    </row>
    <row r="12" spans="1:22" s="20" customFormat="1" ht="15" customHeight="1" thickBot="1">
      <c r="A12" s="22" t="s">
        <v>196</v>
      </c>
      <c r="B12" s="614" t="s">
        <v>240</v>
      </c>
      <c r="C12" s="615"/>
      <c r="D12" s="615"/>
      <c r="E12" s="615"/>
      <c r="F12" s="615"/>
      <c r="G12" s="615"/>
      <c r="H12" s="615"/>
      <c r="I12" s="615"/>
      <c r="J12" s="615"/>
      <c r="K12" s="615"/>
      <c r="L12" s="615"/>
      <c r="M12" s="615"/>
      <c r="N12" s="615"/>
      <c r="O12" s="618"/>
      <c r="P12" s="174"/>
      <c r="Q12" s="174"/>
      <c r="R12" s="174"/>
      <c r="S12" s="174"/>
      <c r="T12" s="174"/>
      <c r="U12" s="174"/>
      <c r="V12" s="175"/>
    </row>
    <row r="13" spans="1:22" s="60" customFormat="1" ht="24" customHeight="1">
      <c r="A13" s="602" t="s">
        <v>197</v>
      </c>
      <c r="B13" s="622" t="s">
        <v>145</v>
      </c>
      <c r="C13" s="602" t="s">
        <v>111</v>
      </c>
      <c r="D13" s="625" t="s">
        <v>205</v>
      </c>
      <c r="E13" s="626">
        <f>E31+E47+E48+E82+E104</f>
        <v>35145.8</v>
      </c>
      <c r="F13" s="626">
        <f>F31+F47+F48+F82+F104</f>
        <v>35145.8</v>
      </c>
      <c r="G13" s="626">
        <f>G31+G47+G48+G82+G104</f>
        <v>34624</v>
      </c>
      <c r="H13" s="626">
        <f>H31+H47+H48+H82+H104</f>
        <v>34624</v>
      </c>
      <c r="I13" s="626"/>
      <c r="J13" s="626"/>
      <c r="K13" s="626">
        <f>K31+K47+K48+K82+K104</f>
        <v>521.8</v>
      </c>
      <c r="L13" s="626">
        <f>L31+L47+L48+L82+L104</f>
        <v>521.8</v>
      </c>
      <c r="M13" s="619"/>
      <c r="N13" s="620"/>
      <c r="O13" s="628" t="s">
        <v>275</v>
      </c>
      <c r="P13" s="176"/>
      <c r="Q13" s="176"/>
      <c r="R13" s="176"/>
      <c r="S13" s="176"/>
      <c r="T13" s="176"/>
      <c r="U13" s="176"/>
      <c r="V13" s="177"/>
    </row>
    <row r="14" spans="1:22" s="60" customFormat="1" ht="14.25">
      <c r="A14" s="603"/>
      <c r="B14" s="623"/>
      <c r="C14" s="603"/>
      <c r="D14" s="625"/>
      <c r="E14" s="626"/>
      <c r="F14" s="626"/>
      <c r="G14" s="626"/>
      <c r="H14" s="626"/>
      <c r="I14" s="626"/>
      <c r="J14" s="626"/>
      <c r="K14" s="626"/>
      <c r="L14" s="626"/>
      <c r="M14" s="619"/>
      <c r="N14" s="620"/>
      <c r="O14" s="629"/>
      <c r="P14" s="176"/>
      <c r="Q14" s="176"/>
      <c r="R14" s="176"/>
      <c r="S14" s="176"/>
      <c r="T14" s="176"/>
      <c r="U14" s="176"/>
      <c r="V14" s="177"/>
    </row>
    <row r="15" spans="1:22" s="60" customFormat="1" ht="2.25" customHeight="1">
      <c r="A15" s="604"/>
      <c r="B15" s="624"/>
      <c r="C15" s="604"/>
      <c r="D15" s="625"/>
      <c r="E15" s="626"/>
      <c r="F15" s="626"/>
      <c r="G15" s="626"/>
      <c r="H15" s="626"/>
      <c r="I15" s="626"/>
      <c r="J15" s="626"/>
      <c r="K15" s="626"/>
      <c r="L15" s="626"/>
      <c r="M15" s="619"/>
      <c r="N15" s="620"/>
      <c r="O15" s="629"/>
      <c r="P15" s="176"/>
      <c r="Q15" s="176"/>
      <c r="R15" s="176"/>
      <c r="S15" s="176"/>
      <c r="T15" s="176"/>
      <c r="U15" s="176"/>
      <c r="V15" s="177"/>
    </row>
    <row r="16" spans="1:22" s="65" customFormat="1" ht="15">
      <c r="A16" s="61">
        <v>1</v>
      </c>
      <c r="B16" s="62" t="s">
        <v>112</v>
      </c>
      <c r="C16" s="63"/>
      <c r="D16" s="64">
        <v>2017</v>
      </c>
      <c r="E16" s="298">
        <f>G16+I16+K16+M16</f>
        <v>1779.1</v>
      </c>
      <c r="F16" s="298">
        <f>H16+J16+L16+N16</f>
        <v>1779.1</v>
      </c>
      <c r="G16" s="298">
        <f>2266.2-487.1</f>
        <v>1779.1</v>
      </c>
      <c r="H16" s="298">
        <f>2266.2-487.1</f>
        <v>1779.1</v>
      </c>
      <c r="I16" s="298"/>
      <c r="J16" s="298"/>
      <c r="K16" s="298"/>
      <c r="L16" s="298"/>
      <c r="M16" s="103"/>
      <c r="N16" s="187"/>
      <c r="O16" s="629"/>
      <c r="P16" s="145"/>
      <c r="Q16" s="145"/>
      <c r="R16" s="145"/>
      <c r="S16" s="145"/>
      <c r="T16" s="145"/>
      <c r="U16" s="145"/>
      <c r="V16" s="126"/>
    </row>
    <row r="17" spans="1:22" s="65" customFormat="1" ht="15">
      <c r="A17" s="61"/>
      <c r="B17" s="62" t="s">
        <v>113</v>
      </c>
      <c r="C17" s="63"/>
      <c r="D17" s="64">
        <v>2017</v>
      </c>
      <c r="E17" s="298">
        <f>G17+I17+K17+M17</f>
        <v>2.4</v>
      </c>
      <c r="F17" s="298">
        <f>H17+J17+L17+N17</f>
        <v>2.4</v>
      </c>
      <c r="G17" s="298">
        <v>2.4</v>
      </c>
      <c r="H17" s="298">
        <v>2.4</v>
      </c>
      <c r="I17" s="298"/>
      <c r="J17" s="298"/>
      <c r="K17" s="298"/>
      <c r="L17" s="298"/>
      <c r="M17" s="103"/>
      <c r="N17" s="187"/>
      <c r="O17" s="629"/>
      <c r="P17" s="145"/>
      <c r="Q17" s="145"/>
      <c r="R17" s="145"/>
      <c r="S17" s="145"/>
      <c r="T17" s="145"/>
      <c r="U17" s="145"/>
      <c r="V17" s="126"/>
    </row>
    <row r="18" spans="1:22" s="65" customFormat="1" ht="15">
      <c r="A18" s="61"/>
      <c r="B18" s="66" t="s">
        <v>114</v>
      </c>
      <c r="C18" s="67"/>
      <c r="D18" s="68"/>
      <c r="E18" s="299">
        <f>E16+E17</f>
        <v>1781.5</v>
      </c>
      <c r="F18" s="299">
        <f aca="true" t="shared" si="0" ref="F18:L18">F16+F17</f>
        <v>1781.5</v>
      </c>
      <c r="G18" s="299">
        <f t="shared" si="0"/>
        <v>1781.5</v>
      </c>
      <c r="H18" s="299">
        <f t="shared" si="0"/>
        <v>1781.5</v>
      </c>
      <c r="I18" s="299"/>
      <c r="J18" s="299"/>
      <c r="K18" s="299">
        <f t="shared" si="0"/>
        <v>0</v>
      </c>
      <c r="L18" s="299">
        <f t="shared" si="0"/>
        <v>0</v>
      </c>
      <c r="M18" s="104"/>
      <c r="N18" s="188"/>
      <c r="O18" s="629"/>
      <c r="P18" s="145"/>
      <c r="Q18" s="145"/>
      <c r="R18" s="145"/>
      <c r="S18" s="145"/>
      <c r="T18" s="145"/>
      <c r="U18" s="145"/>
      <c r="V18" s="126"/>
    </row>
    <row r="19" spans="1:22" s="65" customFormat="1" ht="15">
      <c r="A19" s="61">
        <v>2</v>
      </c>
      <c r="B19" s="62" t="s">
        <v>115</v>
      </c>
      <c r="C19" s="63"/>
      <c r="D19" s="64">
        <v>2017</v>
      </c>
      <c r="E19" s="298">
        <f>G19+I19+K19+M19</f>
        <v>876.2</v>
      </c>
      <c r="F19" s="298">
        <f>H19+J19+L19+N19</f>
        <v>876.2</v>
      </c>
      <c r="G19" s="298">
        <f>1216.7-340.5</f>
        <v>876.2</v>
      </c>
      <c r="H19" s="298">
        <f>1216.7-340.5</f>
        <v>876.2</v>
      </c>
      <c r="I19" s="298"/>
      <c r="J19" s="298"/>
      <c r="K19" s="298"/>
      <c r="L19" s="298"/>
      <c r="M19" s="103"/>
      <c r="N19" s="187"/>
      <c r="O19" s="629"/>
      <c r="P19" s="145"/>
      <c r="Q19" s="145"/>
      <c r="R19" s="145"/>
      <c r="S19" s="145"/>
      <c r="T19" s="145"/>
      <c r="U19" s="145"/>
      <c r="V19" s="126"/>
    </row>
    <row r="20" spans="1:22" s="65" customFormat="1" ht="15">
      <c r="A20" s="61"/>
      <c r="B20" s="62" t="s">
        <v>116</v>
      </c>
      <c r="C20" s="63"/>
      <c r="D20" s="64">
        <v>2017</v>
      </c>
      <c r="E20" s="298">
        <f>G20+I20+K20+M20</f>
        <v>0</v>
      </c>
      <c r="F20" s="298">
        <f>H20+J20+L20+N20</f>
        <v>0</v>
      </c>
      <c r="G20" s="298">
        <v>0</v>
      </c>
      <c r="H20" s="298">
        <v>0</v>
      </c>
      <c r="I20" s="298"/>
      <c r="J20" s="298"/>
      <c r="K20" s="298"/>
      <c r="L20" s="298"/>
      <c r="M20" s="103"/>
      <c r="N20" s="187"/>
      <c r="O20" s="629"/>
      <c r="P20" s="145"/>
      <c r="Q20" s="145"/>
      <c r="R20" s="145"/>
      <c r="S20" s="145"/>
      <c r="T20" s="145"/>
      <c r="U20" s="145"/>
      <c r="V20" s="126"/>
    </row>
    <row r="21" spans="1:22" s="65" customFormat="1" ht="15">
      <c r="A21" s="61"/>
      <c r="B21" s="66" t="s">
        <v>114</v>
      </c>
      <c r="C21" s="67"/>
      <c r="D21" s="68"/>
      <c r="E21" s="299">
        <f>E19+E20</f>
        <v>876.2</v>
      </c>
      <c r="F21" s="299">
        <f aca="true" t="shared" si="1" ref="F21:L21">F19+F20</f>
        <v>876.2</v>
      </c>
      <c r="G21" s="299">
        <f t="shared" si="1"/>
        <v>876.2</v>
      </c>
      <c r="H21" s="299">
        <f t="shared" si="1"/>
        <v>876.2</v>
      </c>
      <c r="I21" s="299"/>
      <c r="J21" s="299"/>
      <c r="K21" s="299">
        <f t="shared" si="1"/>
        <v>0</v>
      </c>
      <c r="L21" s="299">
        <f t="shared" si="1"/>
        <v>0</v>
      </c>
      <c r="M21" s="104"/>
      <c r="N21" s="188"/>
      <c r="O21" s="629"/>
      <c r="P21" s="145"/>
      <c r="Q21" s="145"/>
      <c r="R21" s="145"/>
      <c r="S21" s="145"/>
      <c r="T21" s="145"/>
      <c r="U21" s="145"/>
      <c r="V21" s="126"/>
    </row>
    <row r="22" spans="1:22" s="65" customFormat="1" ht="15">
      <c r="A22" s="61">
        <v>3</v>
      </c>
      <c r="B22" s="62" t="s">
        <v>117</v>
      </c>
      <c r="C22" s="63"/>
      <c r="D22" s="64">
        <v>2017</v>
      </c>
      <c r="E22" s="298">
        <f>G22+I22+K22+M22</f>
        <v>640.9</v>
      </c>
      <c r="F22" s="298">
        <f>H22+J22+L22+N22</f>
        <v>640.9</v>
      </c>
      <c r="G22" s="298">
        <v>640.9</v>
      </c>
      <c r="H22" s="298">
        <v>640.9</v>
      </c>
      <c r="I22" s="298"/>
      <c r="J22" s="298"/>
      <c r="K22" s="298"/>
      <c r="L22" s="298"/>
      <c r="M22" s="103"/>
      <c r="N22" s="187"/>
      <c r="O22" s="629"/>
      <c r="P22" s="145"/>
      <c r="Q22" s="145"/>
      <c r="R22" s="145"/>
      <c r="S22" s="145"/>
      <c r="T22" s="145"/>
      <c r="U22" s="145"/>
      <c r="V22" s="126"/>
    </row>
    <row r="23" spans="1:22" s="65" customFormat="1" ht="15">
      <c r="A23" s="61"/>
      <c r="B23" s="62" t="s">
        <v>118</v>
      </c>
      <c r="C23" s="63"/>
      <c r="D23" s="64">
        <v>2017</v>
      </c>
      <c r="E23" s="298">
        <f>G23+I23+K23+M23</f>
        <v>0</v>
      </c>
      <c r="F23" s="298">
        <f>H23+J23+L23+N23</f>
        <v>0</v>
      </c>
      <c r="G23" s="298">
        <v>0</v>
      </c>
      <c r="H23" s="298">
        <v>0</v>
      </c>
      <c r="I23" s="298"/>
      <c r="J23" s="298"/>
      <c r="K23" s="298"/>
      <c r="L23" s="298"/>
      <c r="M23" s="103"/>
      <c r="N23" s="187"/>
      <c r="O23" s="629"/>
      <c r="P23" s="145"/>
      <c r="Q23" s="145"/>
      <c r="R23" s="145"/>
      <c r="S23" s="145"/>
      <c r="T23" s="145"/>
      <c r="U23" s="145"/>
      <c r="V23" s="126"/>
    </row>
    <row r="24" spans="1:22" s="65" customFormat="1" ht="15">
      <c r="A24" s="61"/>
      <c r="B24" s="66" t="s">
        <v>114</v>
      </c>
      <c r="C24" s="67"/>
      <c r="D24" s="68"/>
      <c r="E24" s="299">
        <f>E22+E23</f>
        <v>640.9</v>
      </c>
      <c r="F24" s="299">
        <f aca="true" t="shared" si="2" ref="F24:L24">F22+F23</f>
        <v>640.9</v>
      </c>
      <c r="G24" s="299">
        <f t="shared" si="2"/>
        <v>640.9</v>
      </c>
      <c r="H24" s="299">
        <f t="shared" si="2"/>
        <v>640.9</v>
      </c>
      <c r="I24" s="299"/>
      <c r="J24" s="299"/>
      <c r="K24" s="299">
        <f t="shared" si="2"/>
        <v>0</v>
      </c>
      <c r="L24" s="299">
        <f t="shared" si="2"/>
        <v>0</v>
      </c>
      <c r="M24" s="104"/>
      <c r="N24" s="188"/>
      <c r="O24" s="629"/>
      <c r="P24" s="145"/>
      <c r="Q24" s="145"/>
      <c r="R24" s="145"/>
      <c r="S24" s="145"/>
      <c r="T24" s="145"/>
      <c r="U24" s="145"/>
      <c r="V24" s="126"/>
    </row>
    <row r="25" spans="1:22" s="65" customFormat="1" ht="15">
      <c r="A25" s="61">
        <v>4</v>
      </c>
      <c r="B25" s="62" t="s">
        <v>119</v>
      </c>
      <c r="C25" s="63"/>
      <c r="D25" s="64">
        <v>2017</v>
      </c>
      <c r="E25" s="298">
        <f>G25+I25+K25+M25</f>
        <v>208.3</v>
      </c>
      <c r="F25" s="298">
        <f>H25+J25+L25+N25</f>
        <v>208.3</v>
      </c>
      <c r="G25" s="298">
        <v>0</v>
      </c>
      <c r="H25" s="298">
        <v>0</v>
      </c>
      <c r="I25" s="299"/>
      <c r="J25" s="299"/>
      <c r="K25" s="298">
        <v>208.3</v>
      </c>
      <c r="L25" s="298">
        <v>208.3</v>
      </c>
      <c r="M25" s="104"/>
      <c r="N25" s="188"/>
      <c r="O25" s="629"/>
      <c r="P25" s="145"/>
      <c r="Q25" s="145"/>
      <c r="R25" s="145"/>
      <c r="S25" s="145"/>
      <c r="T25" s="145"/>
      <c r="U25" s="145"/>
      <c r="V25" s="126"/>
    </row>
    <row r="26" spans="1:22" s="65" customFormat="1" ht="15">
      <c r="A26" s="61"/>
      <c r="B26" s="62" t="s">
        <v>120</v>
      </c>
      <c r="C26" s="63"/>
      <c r="D26" s="64">
        <v>2017</v>
      </c>
      <c r="E26" s="298">
        <f>G26+I26+K26+M26</f>
        <v>0</v>
      </c>
      <c r="F26" s="298">
        <f>H26+J26+L26+N26</f>
        <v>0</v>
      </c>
      <c r="G26" s="298">
        <v>0</v>
      </c>
      <c r="H26" s="298">
        <v>0</v>
      </c>
      <c r="I26" s="299"/>
      <c r="J26" s="299"/>
      <c r="K26" s="298">
        <v>0</v>
      </c>
      <c r="L26" s="298">
        <v>0</v>
      </c>
      <c r="M26" s="104"/>
      <c r="N26" s="188"/>
      <c r="O26" s="629"/>
      <c r="P26" s="145"/>
      <c r="Q26" s="145"/>
      <c r="R26" s="145"/>
      <c r="S26" s="145"/>
      <c r="T26" s="145"/>
      <c r="U26" s="145"/>
      <c r="V26" s="126"/>
    </row>
    <row r="27" spans="1:22" s="65" customFormat="1" ht="15">
      <c r="A27" s="61"/>
      <c r="B27" s="66" t="s">
        <v>114</v>
      </c>
      <c r="C27" s="67"/>
      <c r="D27" s="68"/>
      <c r="E27" s="299">
        <f>E25+E26</f>
        <v>208.3</v>
      </c>
      <c r="F27" s="299">
        <f aca="true" t="shared" si="3" ref="F27:L27">F25+F26</f>
        <v>208.3</v>
      </c>
      <c r="G27" s="299">
        <f t="shared" si="3"/>
        <v>0</v>
      </c>
      <c r="H27" s="299">
        <f t="shared" si="3"/>
        <v>0</v>
      </c>
      <c r="I27" s="299"/>
      <c r="J27" s="299"/>
      <c r="K27" s="299">
        <f t="shared" si="3"/>
        <v>208.3</v>
      </c>
      <c r="L27" s="299">
        <f t="shared" si="3"/>
        <v>208.3</v>
      </c>
      <c r="M27" s="104"/>
      <c r="N27" s="188"/>
      <c r="O27" s="629"/>
      <c r="P27" s="145"/>
      <c r="Q27" s="145"/>
      <c r="R27" s="145"/>
      <c r="S27" s="145"/>
      <c r="T27" s="145"/>
      <c r="U27" s="145"/>
      <c r="V27" s="126"/>
    </row>
    <row r="28" spans="1:22" s="65" customFormat="1" ht="15">
      <c r="A28" s="61">
        <v>5</v>
      </c>
      <c r="B28" s="62" t="s">
        <v>121</v>
      </c>
      <c r="C28" s="63"/>
      <c r="D28" s="64">
        <v>2017</v>
      </c>
      <c r="E28" s="298">
        <f>G28+I28+K28+M28</f>
        <v>313.5</v>
      </c>
      <c r="F28" s="298">
        <f>H28+J28+L28+N28</f>
        <v>313.5</v>
      </c>
      <c r="G28" s="298">
        <v>0</v>
      </c>
      <c r="H28" s="298">
        <v>0</v>
      </c>
      <c r="I28" s="299"/>
      <c r="J28" s="299"/>
      <c r="K28" s="298">
        <v>313.5</v>
      </c>
      <c r="L28" s="298">
        <v>313.5</v>
      </c>
      <c r="M28" s="104"/>
      <c r="N28" s="188"/>
      <c r="O28" s="629"/>
      <c r="P28" s="145"/>
      <c r="Q28" s="145"/>
      <c r="R28" s="145"/>
      <c r="S28" s="145"/>
      <c r="T28" s="145"/>
      <c r="U28" s="145"/>
      <c r="V28" s="126"/>
    </row>
    <row r="29" spans="1:22" s="65" customFormat="1" ht="15">
      <c r="A29" s="61"/>
      <c r="B29" s="62" t="s">
        <v>122</v>
      </c>
      <c r="C29" s="63"/>
      <c r="D29" s="64">
        <v>2017</v>
      </c>
      <c r="E29" s="298">
        <f>G29+I29+K29+M29</f>
        <v>0</v>
      </c>
      <c r="F29" s="298">
        <f>H29+J29+L29+N29</f>
        <v>0</v>
      </c>
      <c r="G29" s="298">
        <v>0</v>
      </c>
      <c r="H29" s="298">
        <v>0</v>
      </c>
      <c r="I29" s="299"/>
      <c r="J29" s="299"/>
      <c r="K29" s="298">
        <v>0</v>
      </c>
      <c r="L29" s="298">
        <v>0</v>
      </c>
      <c r="M29" s="104"/>
      <c r="N29" s="188"/>
      <c r="O29" s="629"/>
      <c r="P29" s="145"/>
      <c r="Q29" s="145"/>
      <c r="R29" s="145"/>
      <c r="S29" s="145"/>
      <c r="T29" s="145"/>
      <c r="U29" s="145"/>
      <c r="V29" s="126"/>
    </row>
    <row r="30" spans="1:22" s="65" customFormat="1" ht="15">
      <c r="A30" s="61"/>
      <c r="B30" s="66" t="s">
        <v>114</v>
      </c>
      <c r="C30" s="67"/>
      <c r="D30" s="68"/>
      <c r="E30" s="299">
        <f>E28+E29</f>
        <v>313.5</v>
      </c>
      <c r="F30" s="299">
        <f aca="true" t="shared" si="4" ref="F30:L30">F28+F29</f>
        <v>313.5</v>
      </c>
      <c r="G30" s="299">
        <f t="shared" si="4"/>
        <v>0</v>
      </c>
      <c r="H30" s="299">
        <f t="shared" si="4"/>
        <v>0</v>
      </c>
      <c r="I30" s="299"/>
      <c r="J30" s="299"/>
      <c r="K30" s="299">
        <f t="shared" si="4"/>
        <v>313.5</v>
      </c>
      <c r="L30" s="299">
        <f t="shared" si="4"/>
        <v>313.5</v>
      </c>
      <c r="M30" s="104"/>
      <c r="N30" s="188"/>
      <c r="O30" s="629"/>
      <c r="P30" s="145"/>
      <c r="Q30" s="145"/>
      <c r="R30" s="145"/>
      <c r="S30" s="145"/>
      <c r="T30" s="145"/>
      <c r="U30" s="145"/>
      <c r="V30" s="126"/>
    </row>
    <row r="31" spans="1:22" s="65" customFormat="1" ht="15">
      <c r="A31" s="69"/>
      <c r="B31" s="70" t="s">
        <v>123</v>
      </c>
      <c r="C31" s="71"/>
      <c r="D31" s="72"/>
      <c r="E31" s="300">
        <f>E18+E21+E24+E27+E30</f>
        <v>3820.4</v>
      </c>
      <c r="F31" s="300">
        <f aca="true" t="shared" si="5" ref="F31:L31">F18+F21+F24+F27+F30</f>
        <v>3820.4</v>
      </c>
      <c r="G31" s="300">
        <f t="shared" si="5"/>
        <v>3298.6</v>
      </c>
      <c r="H31" s="300">
        <f t="shared" si="5"/>
        <v>3298.6</v>
      </c>
      <c r="I31" s="300"/>
      <c r="J31" s="300"/>
      <c r="K31" s="300">
        <f t="shared" si="5"/>
        <v>521.8</v>
      </c>
      <c r="L31" s="300">
        <f t="shared" si="5"/>
        <v>521.8</v>
      </c>
      <c r="M31" s="105"/>
      <c r="N31" s="189"/>
      <c r="O31" s="629"/>
      <c r="P31" s="145"/>
      <c r="Q31" s="145"/>
      <c r="R31" s="145"/>
      <c r="S31" s="145"/>
      <c r="T31" s="145"/>
      <c r="U31" s="145"/>
      <c r="V31" s="126"/>
    </row>
    <row r="32" spans="1:22" s="65" customFormat="1" ht="15">
      <c r="A32" s="61">
        <v>1</v>
      </c>
      <c r="B32" s="62" t="s">
        <v>306</v>
      </c>
      <c r="C32" s="63"/>
      <c r="D32" s="64">
        <v>2018</v>
      </c>
      <c r="E32" s="298">
        <v>1542.1</v>
      </c>
      <c r="F32" s="298">
        <v>1542.1</v>
      </c>
      <c r="G32" s="298">
        <v>1542.1</v>
      </c>
      <c r="H32" s="298">
        <v>1542.1</v>
      </c>
      <c r="I32" s="298"/>
      <c r="J32" s="298"/>
      <c r="K32" s="298"/>
      <c r="L32" s="298"/>
      <c r="M32" s="103"/>
      <c r="N32" s="187"/>
      <c r="O32" s="629"/>
      <c r="P32" s="145"/>
      <c r="Q32" s="145"/>
      <c r="R32" s="145"/>
      <c r="S32" s="145"/>
      <c r="T32" s="145"/>
      <c r="U32" s="145"/>
      <c r="V32" s="126"/>
    </row>
    <row r="33" spans="1:22" s="65" customFormat="1" ht="15">
      <c r="A33" s="61"/>
      <c r="B33" s="62" t="s">
        <v>307</v>
      </c>
      <c r="C33" s="63"/>
      <c r="D33" s="64">
        <v>2018</v>
      </c>
      <c r="E33" s="298">
        <f>G33+I33+K33+M33</f>
        <v>3.4</v>
      </c>
      <c r="F33" s="298">
        <f>H33+J33+L33+N33</f>
        <v>3.4</v>
      </c>
      <c r="G33" s="298">
        <v>3.4</v>
      </c>
      <c r="H33" s="298">
        <v>3.4</v>
      </c>
      <c r="I33" s="298"/>
      <c r="J33" s="298"/>
      <c r="K33" s="298"/>
      <c r="L33" s="298"/>
      <c r="M33" s="103"/>
      <c r="N33" s="187"/>
      <c r="O33" s="629"/>
      <c r="P33" s="145"/>
      <c r="Q33" s="145"/>
      <c r="R33" s="145"/>
      <c r="S33" s="145"/>
      <c r="T33" s="145"/>
      <c r="U33" s="145"/>
      <c r="V33" s="126"/>
    </row>
    <row r="34" spans="1:22" s="65" customFormat="1" ht="15">
      <c r="A34" s="61"/>
      <c r="B34" s="66" t="s">
        <v>114</v>
      </c>
      <c r="C34" s="67"/>
      <c r="D34" s="68"/>
      <c r="E34" s="299">
        <f>E32+E33</f>
        <v>1545.5</v>
      </c>
      <c r="F34" s="299">
        <f>F32+F33</f>
        <v>1545.5</v>
      </c>
      <c r="G34" s="299">
        <f>G32+G33</f>
        <v>1545.5</v>
      </c>
      <c r="H34" s="299">
        <f>H32+H33</f>
        <v>1545.5</v>
      </c>
      <c r="I34" s="299"/>
      <c r="J34" s="299"/>
      <c r="K34" s="299"/>
      <c r="L34" s="299"/>
      <c r="M34" s="104"/>
      <c r="N34" s="188"/>
      <c r="O34" s="629"/>
      <c r="P34" s="145"/>
      <c r="Q34" s="145"/>
      <c r="R34" s="145"/>
      <c r="S34" s="145"/>
      <c r="T34" s="145"/>
      <c r="U34" s="145"/>
      <c r="V34" s="126"/>
    </row>
    <row r="35" spans="1:22" s="65" customFormat="1" ht="15">
      <c r="A35" s="61">
        <v>2</v>
      </c>
      <c r="B35" s="62" t="s">
        <v>308</v>
      </c>
      <c r="C35" s="63"/>
      <c r="D35" s="64">
        <v>2018</v>
      </c>
      <c r="E35" s="298">
        <v>714.8</v>
      </c>
      <c r="F35" s="298">
        <v>714.8</v>
      </c>
      <c r="G35" s="298">
        <v>714.8</v>
      </c>
      <c r="H35" s="298">
        <v>714.8</v>
      </c>
      <c r="I35" s="298"/>
      <c r="J35" s="299"/>
      <c r="K35" s="299"/>
      <c r="L35" s="299"/>
      <c r="M35" s="104"/>
      <c r="N35" s="188"/>
      <c r="O35" s="629"/>
      <c r="P35" s="145"/>
      <c r="Q35" s="145"/>
      <c r="R35" s="145"/>
      <c r="S35" s="145"/>
      <c r="T35" s="145"/>
      <c r="U35" s="145"/>
      <c r="V35" s="126"/>
    </row>
    <row r="36" spans="1:22" s="65" customFormat="1" ht="15">
      <c r="A36" s="61"/>
      <c r="B36" s="62" t="s">
        <v>309</v>
      </c>
      <c r="C36" s="63"/>
      <c r="D36" s="64">
        <v>2018</v>
      </c>
      <c r="E36" s="298">
        <f>G36+I36+K36+M36</f>
        <v>3.5999999999999996</v>
      </c>
      <c r="F36" s="298">
        <f>H36+J36+L36+N36</f>
        <v>3.5999999999999996</v>
      </c>
      <c r="G36" s="298">
        <f>12-8.4</f>
        <v>3.5999999999999996</v>
      </c>
      <c r="H36" s="298">
        <f>12-8.4</f>
        <v>3.5999999999999996</v>
      </c>
      <c r="I36" s="298"/>
      <c r="J36" s="299"/>
      <c r="K36" s="299"/>
      <c r="L36" s="299"/>
      <c r="M36" s="104"/>
      <c r="N36" s="188"/>
      <c r="O36" s="629"/>
      <c r="P36" s="145"/>
      <c r="Q36" s="145"/>
      <c r="R36" s="145"/>
      <c r="S36" s="145"/>
      <c r="T36" s="145"/>
      <c r="U36" s="145"/>
      <c r="V36" s="126"/>
    </row>
    <row r="37" spans="1:22" s="65" customFormat="1" ht="15">
      <c r="A37" s="61"/>
      <c r="B37" s="66" t="s">
        <v>114</v>
      </c>
      <c r="C37" s="67"/>
      <c r="D37" s="68"/>
      <c r="E37" s="299">
        <f>E35+E36</f>
        <v>718.4</v>
      </c>
      <c r="F37" s="299">
        <f>F35+F36</f>
        <v>718.4</v>
      </c>
      <c r="G37" s="299">
        <f>G35+G36</f>
        <v>718.4</v>
      </c>
      <c r="H37" s="299">
        <f>H35+H36</f>
        <v>718.4</v>
      </c>
      <c r="I37" s="299"/>
      <c r="J37" s="299"/>
      <c r="K37" s="299"/>
      <c r="L37" s="299"/>
      <c r="M37" s="104"/>
      <c r="N37" s="188"/>
      <c r="O37" s="629"/>
      <c r="P37" s="145"/>
      <c r="Q37" s="145"/>
      <c r="R37" s="145"/>
      <c r="S37" s="145"/>
      <c r="T37" s="145"/>
      <c r="U37" s="145"/>
      <c r="V37" s="126"/>
    </row>
    <row r="38" spans="1:22" s="65" customFormat="1" ht="15">
      <c r="A38" s="61">
        <v>3</v>
      </c>
      <c r="B38" s="62" t="s">
        <v>310</v>
      </c>
      <c r="C38" s="63"/>
      <c r="D38" s="64">
        <v>2018</v>
      </c>
      <c r="E38" s="298">
        <v>352.4</v>
      </c>
      <c r="F38" s="298">
        <v>352.4</v>
      </c>
      <c r="G38" s="298">
        <v>352.4</v>
      </c>
      <c r="H38" s="298">
        <v>352.4</v>
      </c>
      <c r="I38" s="299"/>
      <c r="J38" s="299"/>
      <c r="K38" s="299"/>
      <c r="L38" s="299"/>
      <c r="M38" s="104"/>
      <c r="N38" s="188"/>
      <c r="O38" s="629"/>
      <c r="P38" s="145"/>
      <c r="Q38" s="145"/>
      <c r="R38" s="145"/>
      <c r="S38" s="145"/>
      <c r="T38" s="145"/>
      <c r="U38" s="145"/>
      <c r="V38" s="126"/>
    </row>
    <row r="39" spans="1:22" s="65" customFormat="1" ht="15">
      <c r="A39" s="61"/>
      <c r="B39" s="62" t="s">
        <v>311</v>
      </c>
      <c r="C39" s="63"/>
      <c r="D39" s="64">
        <v>2018</v>
      </c>
      <c r="E39" s="298">
        <f>G39+I39+K39+M39</f>
        <v>5</v>
      </c>
      <c r="F39" s="298">
        <f>H39+J39+L39+N39</f>
        <v>5</v>
      </c>
      <c r="G39" s="298">
        <v>5</v>
      </c>
      <c r="H39" s="298">
        <v>5</v>
      </c>
      <c r="I39" s="299"/>
      <c r="J39" s="299"/>
      <c r="K39" s="299"/>
      <c r="L39" s="299"/>
      <c r="M39" s="104"/>
      <c r="N39" s="188"/>
      <c r="O39" s="629"/>
      <c r="P39" s="145"/>
      <c r="Q39" s="145"/>
      <c r="R39" s="145"/>
      <c r="S39" s="145"/>
      <c r="T39" s="145"/>
      <c r="U39" s="145"/>
      <c r="V39" s="126"/>
    </row>
    <row r="40" spans="1:22" s="65" customFormat="1" ht="15">
      <c r="A40" s="61"/>
      <c r="B40" s="66" t="s">
        <v>114</v>
      </c>
      <c r="C40" s="67"/>
      <c r="D40" s="68"/>
      <c r="E40" s="299">
        <f>E38+E39</f>
        <v>357.4</v>
      </c>
      <c r="F40" s="299">
        <f>F38+F39</f>
        <v>357.4</v>
      </c>
      <c r="G40" s="299">
        <f>G38+G39</f>
        <v>357.4</v>
      </c>
      <c r="H40" s="299">
        <f>H38+H39</f>
        <v>357.4</v>
      </c>
      <c r="I40" s="299"/>
      <c r="J40" s="299"/>
      <c r="K40" s="299"/>
      <c r="L40" s="299"/>
      <c r="M40" s="104"/>
      <c r="N40" s="188"/>
      <c r="O40" s="629"/>
      <c r="P40" s="145"/>
      <c r="Q40" s="145"/>
      <c r="R40" s="145"/>
      <c r="S40" s="145"/>
      <c r="T40" s="145"/>
      <c r="U40" s="145"/>
      <c r="V40" s="126"/>
    </row>
    <row r="41" spans="1:22" s="65" customFormat="1" ht="15">
      <c r="A41" s="61">
        <v>4</v>
      </c>
      <c r="B41" s="62" t="s">
        <v>312</v>
      </c>
      <c r="C41" s="63"/>
      <c r="D41" s="64">
        <v>2018</v>
      </c>
      <c r="E41" s="298">
        <v>754.3</v>
      </c>
      <c r="F41" s="298">
        <v>754.3</v>
      </c>
      <c r="G41" s="298">
        <v>754.3</v>
      </c>
      <c r="H41" s="298">
        <v>754.3</v>
      </c>
      <c r="I41" s="298"/>
      <c r="J41" s="299"/>
      <c r="K41" s="299"/>
      <c r="L41" s="299"/>
      <c r="M41" s="104"/>
      <c r="N41" s="188"/>
      <c r="O41" s="629"/>
      <c r="P41" s="145"/>
      <c r="Q41" s="145"/>
      <c r="R41" s="145"/>
      <c r="S41" s="145"/>
      <c r="T41" s="145"/>
      <c r="U41" s="145"/>
      <c r="V41" s="126"/>
    </row>
    <row r="42" spans="1:22" s="65" customFormat="1" ht="24.75">
      <c r="A42" s="61"/>
      <c r="B42" s="62" t="s">
        <v>313</v>
      </c>
      <c r="C42" s="63"/>
      <c r="D42" s="64">
        <v>2018</v>
      </c>
      <c r="E42" s="298">
        <f>G42+I42+K42+M42</f>
        <v>3.5</v>
      </c>
      <c r="F42" s="298">
        <f>H42+J42+L42+N42</f>
        <v>3.5</v>
      </c>
      <c r="G42" s="298">
        <f>12-8.5</f>
        <v>3.5</v>
      </c>
      <c r="H42" s="298">
        <f>12-8.5</f>
        <v>3.5</v>
      </c>
      <c r="I42" s="298"/>
      <c r="J42" s="299"/>
      <c r="K42" s="299"/>
      <c r="L42" s="299"/>
      <c r="M42" s="104"/>
      <c r="N42" s="188"/>
      <c r="O42" s="629"/>
      <c r="P42" s="145"/>
      <c r="Q42" s="145"/>
      <c r="R42" s="145"/>
      <c r="S42" s="145"/>
      <c r="T42" s="145"/>
      <c r="U42" s="145"/>
      <c r="V42" s="126"/>
    </row>
    <row r="43" spans="1:22" s="65" customFormat="1" ht="15">
      <c r="A43" s="61"/>
      <c r="B43" s="66" t="s">
        <v>114</v>
      </c>
      <c r="C43" s="67"/>
      <c r="D43" s="68"/>
      <c r="E43" s="299">
        <f>E41+E42</f>
        <v>757.8</v>
      </c>
      <c r="F43" s="299">
        <f>F41+F42</f>
        <v>757.8</v>
      </c>
      <c r="G43" s="299">
        <f>G41+G42</f>
        <v>757.8</v>
      </c>
      <c r="H43" s="299">
        <f>H41+H42</f>
        <v>757.8</v>
      </c>
      <c r="I43" s="299"/>
      <c r="J43" s="299"/>
      <c r="K43" s="299"/>
      <c r="L43" s="299"/>
      <c r="M43" s="104"/>
      <c r="N43" s="188"/>
      <c r="O43" s="629"/>
      <c r="P43" s="145"/>
      <c r="Q43" s="145"/>
      <c r="R43" s="145"/>
      <c r="S43" s="145"/>
      <c r="T43" s="145"/>
      <c r="U43" s="145"/>
      <c r="V43" s="126"/>
    </row>
    <row r="44" spans="1:22" s="65" customFormat="1" ht="15">
      <c r="A44" s="61">
        <v>5</v>
      </c>
      <c r="B44" s="62" t="s">
        <v>314</v>
      </c>
      <c r="C44" s="63"/>
      <c r="D44" s="64">
        <v>2018</v>
      </c>
      <c r="E44" s="298">
        <v>282.2</v>
      </c>
      <c r="F44" s="298">
        <v>282.2</v>
      </c>
      <c r="G44" s="298">
        <v>282.2</v>
      </c>
      <c r="H44" s="298">
        <v>282.2</v>
      </c>
      <c r="I44" s="298"/>
      <c r="J44" s="299"/>
      <c r="K44" s="299"/>
      <c r="L44" s="299"/>
      <c r="M44" s="104"/>
      <c r="N44" s="188"/>
      <c r="O44" s="629"/>
      <c r="P44" s="145"/>
      <c r="Q44" s="145"/>
      <c r="R44" s="145"/>
      <c r="S44" s="145"/>
      <c r="T44" s="145"/>
      <c r="U44" s="145"/>
      <c r="V44" s="126"/>
    </row>
    <row r="45" spans="1:22" s="65" customFormat="1" ht="15">
      <c r="A45" s="61"/>
      <c r="B45" s="62" t="s">
        <v>315</v>
      </c>
      <c r="C45" s="63"/>
      <c r="D45" s="64">
        <v>2018</v>
      </c>
      <c r="E45" s="298">
        <v>2.6</v>
      </c>
      <c r="F45" s="298">
        <v>2.6</v>
      </c>
      <c r="G45" s="298">
        <v>2.6</v>
      </c>
      <c r="H45" s="298">
        <v>2.6</v>
      </c>
      <c r="I45" s="298"/>
      <c r="J45" s="299"/>
      <c r="K45" s="299"/>
      <c r="L45" s="299"/>
      <c r="M45" s="104"/>
      <c r="N45" s="188"/>
      <c r="O45" s="629"/>
      <c r="P45" s="145"/>
      <c r="Q45" s="145"/>
      <c r="R45" s="145"/>
      <c r="S45" s="145"/>
      <c r="T45" s="145"/>
      <c r="U45" s="145"/>
      <c r="V45" s="126"/>
    </row>
    <row r="46" spans="1:22" s="65" customFormat="1" ht="15">
      <c r="A46" s="61"/>
      <c r="B46" s="66" t="s">
        <v>114</v>
      </c>
      <c r="C46" s="67"/>
      <c r="D46" s="68"/>
      <c r="E46" s="299">
        <f>E44+E45</f>
        <v>284.8</v>
      </c>
      <c r="F46" s="299">
        <f>F44+F45</f>
        <v>284.8</v>
      </c>
      <c r="G46" s="299">
        <f>G44+G45</f>
        <v>284.8</v>
      </c>
      <c r="H46" s="299">
        <f>H44+H45</f>
        <v>284.8</v>
      </c>
      <c r="I46" s="299"/>
      <c r="J46" s="299"/>
      <c r="K46" s="299"/>
      <c r="L46" s="299"/>
      <c r="M46" s="104"/>
      <c r="N46" s="188"/>
      <c r="O46" s="629"/>
      <c r="P46" s="145"/>
      <c r="Q46" s="145"/>
      <c r="R46" s="145"/>
      <c r="S46" s="145"/>
      <c r="T46" s="145"/>
      <c r="U46" s="145"/>
      <c r="V46" s="126"/>
    </row>
    <row r="47" spans="1:22" s="65" customFormat="1" ht="15">
      <c r="A47" s="69"/>
      <c r="B47" s="70" t="s">
        <v>124</v>
      </c>
      <c r="C47" s="71"/>
      <c r="D47" s="72"/>
      <c r="E47" s="300">
        <f>E34+E37+E40+E43+E46</f>
        <v>3663.9000000000005</v>
      </c>
      <c r="F47" s="300">
        <f>F34+F37+F40+F43+F46</f>
        <v>3663.9000000000005</v>
      </c>
      <c r="G47" s="300">
        <f>G34+G37+G40+G43+G46</f>
        <v>3663.9000000000005</v>
      </c>
      <c r="H47" s="300">
        <f>H34+H37+H40+H43+H46</f>
        <v>3663.9000000000005</v>
      </c>
      <c r="I47" s="300"/>
      <c r="J47" s="300"/>
      <c r="K47" s="300"/>
      <c r="L47" s="300"/>
      <c r="M47" s="105"/>
      <c r="N47" s="189"/>
      <c r="O47" s="629"/>
      <c r="P47" s="145"/>
      <c r="Q47" s="145"/>
      <c r="R47" s="145"/>
      <c r="S47" s="145"/>
      <c r="T47" s="145"/>
      <c r="U47" s="145"/>
      <c r="V47" s="126"/>
    </row>
    <row r="48" spans="1:22" s="65" customFormat="1" ht="15">
      <c r="A48" s="69"/>
      <c r="B48" s="70" t="s">
        <v>125</v>
      </c>
      <c r="C48" s="71"/>
      <c r="D48" s="72"/>
      <c r="E48" s="300">
        <v>0</v>
      </c>
      <c r="F48" s="300">
        <v>0</v>
      </c>
      <c r="G48" s="300">
        <v>0</v>
      </c>
      <c r="H48" s="300">
        <v>0</v>
      </c>
      <c r="I48" s="300"/>
      <c r="J48" s="300"/>
      <c r="K48" s="300"/>
      <c r="L48" s="300"/>
      <c r="M48" s="105"/>
      <c r="N48" s="189"/>
      <c r="O48" s="629"/>
      <c r="P48" s="145"/>
      <c r="Q48" s="145"/>
      <c r="R48" s="145"/>
      <c r="S48" s="145"/>
      <c r="T48" s="145"/>
      <c r="U48" s="145"/>
      <c r="V48" s="126"/>
    </row>
    <row r="49" spans="1:22" s="65" customFormat="1" ht="24.75" customHeight="1">
      <c r="A49" s="61">
        <v>1</v>
      </c>
      <c r="B49" s="366" t="s">
        <v>326</v>
      </c>
      <c r="C49" s="63"/>
      <c r="D49" s="64">
        <v>2020</v>
      </c>
      <c r="E49" s="371">
        <f>G49</f>
        <v>1290</v>
      </c>
      <c r="F49" s="371">
        <f>H49</f>
        <v>1290</v>
      </c>
      <c r="G49" s="371">
        <v>1290</v>
      </c>
      <c r="H49" s="371">
        <v>1290</v>
      </c>
      <c r="I49" s="299"/>
      <c r="J49" s="299"/>
      <c r="K49" s="299"/>
      <c r="L49" s="299"/>
      <c r="M49" s="104"/>
      <c r="N49" s="188"/>
      <c r="O49" s="629"/>
      <c r="P49" s="145"/>
      <c r="Q49" s="145"/>
      <c r="R49" s="145"/>
      <c r="S49" s="145"/>
      <c r="T49" s="145"/>
      <c r="U49" s="145"/>
      <c r="V49" s="126"/>
    </row>
    <row r="50" spans="1:22" s="65" customFormat="1" ht="24.75">
      <c r="A50" s="61"/>
      <c r="B50" s="366" t="s">
        <v>327</v>
      </c>
      <c r="C50" s="63"/>
      <c r="D50" s="64">
        <v>2020</v>
      </c>
      <c r="E50" s="371">
        <f>G50</f>
        <v>10</v>
      </c>
      <c r="F50" s="371">
        <f>H50</f>
        <v>10</v>
      </c>
      <c r="G50" s="371">
        <v>10</v>
      </c>
      <c r="H50" s="371">
        <v>10</v>
      </c>
      <c r="I50" s="299"/>
      <c r="J50" s="299"/>
      <c r="K50" s="299"/>
      <c r="L50" s="299"/>
      <c r="M50" s="104"/>
      <c r="N50" s="188"/>
      <c r="O50" s="629"/>
      <c r="P50" s="145"/>
      <c r="Q50" s="145"/>
      <c r="R50" s="145"/>
      <c r="S50" s="145"/>
      <c r="T50" s="145"/>
      <c r="U50" s="145"/>
      <c r="V50" s="126"/>
    </row>
    <row r="51" spans="1:22" s="65" customFormat="1" ht="15">
      <c r="A51" s="61"/>
      <c r="B51" s="367" t="s">
        <v>114</v>
      </c>
      <c r="C51" s="67"/>
      <c r="D51" s="68"/>
      <c r="E51" s="372">
        <f>E49+E50</f>
        <v>1300</v>
      </c>
      <c r="F51" s="372">
        <f>F49+F50</f>
        <v>1300</v>
      </c>
      <c r="G51" s="372">
        <f>G49+G50</f>
        <v>1300</v>
      </c>
      <c r="H51" s="372">
        <f>H49+H50</f>
        <v>1300</v>
      </c>
      <c r="I51" s="299"/>
      <c r="J51" s="299"/>
      <c r="K51" s="299"/>
      <c r="L51" s="299"/>
      <c r="M51" s="104"/>
      <c r="N51" s="188"/>
      <c r="O51" s="629"/>
      <c r="P51" s="145"/>
      <c r="Q51" s="145"/>
      <c r="R51" s="145"/>
      <c r="S51" s="145"/>
      <c r="T51" s="145"/>
      <c r="U51" s="145"/>
      <c r="V51" s="126"/>
    </row>
    <row r="52" spans="1:22" s="65" customFormat="1" ht="24.75">
      <c r="A52" s="61">
        <v>2</v>
      </c>
      <c r="B52" s="368" t="s">
        <v>316</v>
      </c>
      <c r="C52" s="63"/>
      <c r="D52" s="64">
        <v>2020</v>
      </c>
      <c r="E52" s="373">
        <f>G52+I52+K52+M52</f>
        <v>1242.4</v>
      </c>
      <c r="F52" s="371">
        <f>H52</f>
        <v>1242.4</v>
      </c>
      <c r="G52" s="373">
        <v>1242.4</v>
      </c>
      <c r="H52" s="373">
        <v>1242.4</v>
      </c>
      <c r="I52" s="299"/>
      <c r="J52" s="299"/>
      <c r="K52" s="299"/>
      <c r="L52" s="299"/>
      <c r="M52" s="104"/>
      <c r="N52" s="188"/>
      <c r="O52" s="629"/>
      <c r="P52" s="145"/>
      <c r="Q52" s="145"/>
      <c r="R52" s="145"/>
      <c r="S52" s="145"/>
      <c r="T52" s="145"/>
      <c r="U52" s="145"/>
      <c r="V52" s="126"/>
    </row>
    <row r="53" spans="1:22" s="65" customFormat="1" ht="24">
      <c r="A53" s="61"/>
      <c r="B53" s="369" t="s">
        <v>317</v>
      </c>
      <c r="C53" s="63"/>
      <c r="D53" s="64">
        <v>2020</v>
      </c>
      <c r="E53" s="373">
        <f>G53+I53+K53+M53</f>
        <v>10</v>
      </c>
      <c r="F53" s="371">
        <f>H53</f>
        <v>10</v>
      </c>
      <c r="G53" s="373">
        <v>10</v>
      </c>
      <c r="H53" s="373">
        <v>10</v>
      </c>
      <c r="I53" s="299"/>
      <c r="J53" s="299"/>
      <c r="K53" s="299"/>
      <c r="L53" s="299"/>
      <c r="M53" s="104"/>
      <c r="N53" s="188"/>
      <c r="O53" s="629"/>
      <c r="P53" s="145"/>
      <c r="Q53" s="145"/>
      <c r="R53" s="145"/>
      <c r="S53" s="145"/>
      <c r="T53" s="145"/>
      <c r="U53" s="145"/>
      <c r="V53" s="126"/>
    </row>
    <row r="54" spans="1:22" s="65" customFormat="1" ht="15">
      <c r="A54" s="61"/>
      <c r="B54" s="370" t="s">
        <v>114</v>
      </c>
      <c r="C54" s="67"/>
      <c r="D54" s="68"/>
      <c r="E54" s="374">
        <f>E52+E53</f>
        <v>1252.4</v>
      </c>
      <c r="F54" s="374">
        <f>F52+F53</f>
        <v>1252.4</v>
      </c>
      <c r="G54" s="374">
        <f>G52+G53</f>
        <v>1252.4</v>
      </c>
      <c r="H54" s="374">
        <f>H52+H53</f>
        <v>1252.4</v>
      </c>
      <c r="I54" s="299"/>
      <c r="J54" s="299"/>
      <c r="K54" s="299"/>
      <c r="L54" s="299"/>
      <c r="M54" s="104"/>
      <c r="N54" s="188"/>
      <c r="O54" s="629"/>
      <c r="P54" s="145"/>
      <c r="Q54" s="145"/>
      <c r="R54" s="145"/>
      <c r="S54" s="145"/>
      <c r="T54" s="145"/>
      <c r="U54" s="145"/>
      <c r="V54" s="126"/>
    </row>
    <row r="55" spans="1:22" s="65" customFormat="1" ht="24.75">
      <c r="A55" s="61">
        <v>3</v>
      </c>
      <c r="B55" s="368" t="s">
        <v>413</v>
      </c>
      <c r="C55" s="63"/>
      <c r="D55" s="64">
        <v>2020</v>
      </c>
      <c r="E55" s="373">
        <f>G55+I55+K55+M55</f>
        <v>558.1</v>
      </c>
      <c r="F55" s="373">
        <f>H55+J55+L55+N55</f>
        <v>558.1</v>
      </c>
      <c r="G55" s="373">
        <v>558.1</v>
      </c>
      <c r="H55" s="373">
        <v>558.1</v>
      </c>
      <c r="I55" s="298"/>
      <c r="J55" s="298"/>
      <c r="K55" s="298"/>
      <c r="L55" s="298"/>
      <c r="M55" s="103"/>
      <c r="N55" s="188"/>
      <c r="O55" s="629"/>
      <c r="P55" s="145"/>
      <c r="Q55" s="145"/>
      <c r="R55" s="145"/>
      <c r="S55" s="145"/>
      <c r="T55" s="145"/>
      <c r="U55" s="145"/>
      <c r="V55" s="126"/>
    </row>
    <row r="56" spans="1:22" s="65" customFormat="1" ht="24">
      <c r="A56" s="61"/>
      <c r="B56" s="369" t="s">
        <v>414</v>
      </c>
      <c r="C56" s="63"/>
      <c r="D56" s="64">
        <v>2020</v>
      </c>
      <c r="E56" s="373">
        <f>G56+I56+K56+M56</f>
        <v>10</v>
      </c>
      <c r="F56" s="373">
        <f>H56+J56+L56+N56</f>
        <v>10</v>
      </c>
      <c r="G56" s="373">
        <v>10</v>
      </c>
      <c r="H56" s="373">
        <v>10</v>
      </c>
      <c r="I56" s="298"/>
      <c r="J56" s="298"/>
      <c r="K56" s="298"/>
      <c r="L56" s="298"/>
      <c r="M56" s="103"/>
      <c r="N56" s="188"/>
      <c r="O56" s="629"/>
      <c r="P56" s="145"/>
      <c r="Q56" s="145"/>
      <c r="R56" s="145"/>
      <c r="S56" s="145"/>
      <c r="T56" s="145"/>
      <c r="U56" s="145"/>
      <c r="V56" s="126"/>
    </row>
    <row r="57" spans="1:22" s="65" customFormat="1" ht="15">
      <c r="A57" s="61"/>
      <c r="B57" s="370" t="s">
        <v>114</v>
      </c>
      <c r="C57" s="67"/>
      <c r="D57" s="68"/>
      <c r="E57" s="374">
        <f>E55+E56</f>
        <v>568.1</v>
      </c>
      <c r="F57" s="374">
        <f>F55+F56</f>
        <v>568.1</v>
      </c>
      <c r="G57" s="374">
        <f>G55+G56</f>
        <v>568.1</v>
      </c>
      <c r="H57" s="374">
        <f>H55+H56</f>
        <v>568.1</v>
      </c>
      <c r="I57" s="299"/>
      <c r="J57" s="299"/>
      <c r="K57" s="299"/>
      <c r="L57" s="299"/>
      <c r="M57" s="104"/>
      <c r="N57" s="188"/>
      <c r="O57" s="629"/>
      <c r="P57" s="145"/>
      <c r="Q57" s="145"/>
      <c r="R57" s="145"/>
      <c r="S57" s="145"/>
      <c r="T57" s="145"/>
      <c r="U57" s="145"/>
      <c r="V57" s="126"/>
    </row>
    <row r="58" spans="1:22" s="65" customFormat="1" ht="24.75">
      <c r="A58" s="61">
        <v>4</v>
      </c>
      <c r="B58" s="368" t="s">
        <v>79</v>
      </c>
      <c r="C58" s="63"/>
      <c r="D58" s="64">
        <v>2020</v>
      </c>
      <c r="E58" s="373">
        <f>G58+I58+K58+M58</f>
        <v>2446.7</v>
      </c>
      <c r="F58" s="373">
        <f>H58+J58+L58+N58</f>
        <v>2446.7</v>
      </c>
      <c r="G58" s="373">
        <v>2446.7</v>
      </c>
      <c r="H58" s="373">
        <v>2446.7</v>
      </c>
      <c r="I58" s="298"/>
      <c r="J58" s="298"/>
      <c r="K58" s="298"/>
      <c r="L58" s="298"/>
      <c r="M58" s="103"/>
      <c r="N58" s="187"/>
      <c r="O58" s="629"/>
      <c r="P58" s="145"/>
      <c r="Q58" s="145"/>
      <c r="R58" s="145"/>
      <c r="S58" s="145"/>
      <c r="T58" s="145"/>
      <c r="U58" s="145"/>
      <c r="V58" s="126"/>
    </row>
    <row r="59" spans="1:22" s="65" customFormat="1" ht="24.75">
      <c r="A59" s="61"/>
      <c r="B59" s="368" t="s">
        <v>80</v>
      </c>
      <c r="C59" s="63"/>
      <c r="D59" s="64">
        <v>2020</v>
      </c>
      <c r="E59" s="373">
        <f>G59+I59+K59+M59</f>
        <v>10</v>
      </c>
      <c r="F59" s="373">
        <f>H59+J59+L59+N59</f>
        <v>10</v>
      </c>
      <c r="G59" s="373">
        <v>10</v>
      </c>
      <c r="H59" s="373">
        <v>10</v>
      </c>
      <c r="I59" s="298"/>
      <c r="J59" s="298"/>
      <c r="K59" s="298"/>
      <c r="L59" s="298"/>
      <c r="M59" s="103"/>
      <c r="N59" s="187"/>
      <c r="O59" s="629"/>
      <c r="P59" s="145"/>
      <c r="Q59" s="145"/>
      <c r="R59" s="145"/>
      <c r="S59" s="145"/>
      <c r="T59" s="145"/>
      <c r="U59" s="145"/>
      <c r="V59" s="126"/>
    </row>
    <row r="60" spans="1:22" s="65" customFormat="1" ht="15">
      <c r="A60" s="61"/>
      <c r="B60" s="370" t="s">
        <v>114</v>
      </c>
      <c r="C60" s="67"/>
      <c r="D60" s="68"/>
      <c r="E60" s="374">
        <f>E58+E59</f>
        <v>2456.7</v>
      </c>
      <c r="F60" s="374">
        <f>F58+F59</f>
        <v>2456.7</v>
      </c>
      <c r="G60" s="374">
        <f>G58+G59</f>
        <v>2456.7</v>
      </c>
      <c r="H60" s="374">
        <f>H58+H59</f>
        <v>2456.7</v>
      </c>
      <c r="I60" s="299"/>
      <c r="J60" s="299"/>
      <c r="K60" s="299"/>
      <c r="L60" s="299"/>
      <c r="M60" s="104"/>
      <c r="N60" s="188"/>
      <c r="O60" s="629"/>
      <c r="P60" s="145"/>
      <c r="Q60" s="145"/>
      <c r="R60" s="145"/>
      <c r="S60" s="145"/>
      <c r="T60" s="145"/>
      <c r="U60" s="145"/>
      <c r="V60" s="126"/>
    </row>
    <row r="61" spans="1:22" s="65" customFormat="1" ht="24.75">
      <c r="A61" s="61">
        <v>5</v>
      </c>
      <c r="B61" s="368" t="s">
        <v>81</v>
      </c>
      <c r="C61" s="63"/>
      <c r="D61" s="64">
        <v>2020</v>
      </c>
      <c r="E61" s="373">
        <f>G61+I61+K61+M61</f>
        <v>743.8</v>
      </c>
      <c r="F61" s="373">
        <f>H61+J61+L61+N61</f>
        <v>743.8</v>
      </c>
      <c r="G61" s="373">
        <v>743.8</v>
      </c>
      <c r="H61" s="373">
        <v>743.8</v>
      </c>
      <c r="I61" s="299"/>
      <c r="J61" s="299"/>
      <c r="K61" s="299"/>
      <c r="L61" s="299"/>
      <c r="M61" s="104"/>
      <c r="N61" s="188"/>
      <c r="O61" s="629"/>
      <c r="P61" s="145"/>
      <c r="Q61" s="145"/>
      <c r="R61" s="145"/>
      <c r="S61" s="145"/>
      <c r="T61" s="145"/>
      <c r="U61" s="145"/>
      <c r="V61" s="126"/>
    </row>
    <row r="62" spans="1:22" s="65" customFormat="1" ht="24.75">
      <c r="A62" s="61"/>
      <c r="B62" s="368" t="s">
        <v>82</v>
      </c>
      <c r="C62" s="63"/>
      <c r="D62" s="64">
        <v>2020</v>
      </c>
      <c r="E62" s="373">
        <f>G62+I62+K62+M62</f>
        <v>10</v>
      </c>
      <c r="F62" s="373">
        <f>H62+J62+L62+N62</f>
        <v>10</v>
      </c>
      <c r="G62" s="373">
        <v>10</v>
      </c>
      <c r="H62" s="373">
        <v>10</v>
      </c>
      <c r="I62" s="299"/>
      <c r="J62" s="299"/>
      <c r="K62" s="299"/>
      <c r="L62" s="299"/>
      <c r="M62" s="104"/>
      <c r="N62" s="188"/>
      <c r="O62" s="629"/>
      <c r="P62" s="145"/>
      <c r="Q62" s="145"/>
      <c r="R62" s="145"/>
      <c r="S62" s="145"/>
      <c r="T62" s="145"/>
      <c r="U62" s="145"/>
      <c r="V62" s="126"/>
    </row>
    <row r="63" spans="1:22" s="65" customFormat="1" ht="15">
      <c r="A63" s="61"/>
      <c r="B63" s="370" t="s">
        <v>114</v>
      </c>
      <c r="C63" s="67"/>
      <c r="D63" s="68"/>
      <c r="E63" s="374">
        <f>E61+E62</f>
        <v>753.8</v>
      </c>
      <c r="F63" s="374">
        <f>F61+F62</f>
        <v>753.8</v>
      </c>
      <c r="G63" s="374">
        <f>G61+G62</f>
        <v>753.8</v>
      </c>
      <c r="H63" s="374">
        <f>H61+H62</f>
        <v>753.8</v>
      </c>
      <c r="I63" s="299"/>
      <c r="J63" s="299"/>
      <c r="K63" s="299"/>
      <c r="L63" s="299"/>
      <c r="M63" s="104"/>
      <c r="N63" s="188"/>
      <c r="O63" s="629"/>
      <c r="P63" s="145"/>
      <c r="Q63" s="145"/>
      <c r="R63" s="145"/>
      <c r="S63" s="145"/>
      <c r="T63" s="145"/>
      <c r="U63" s="145"/>
      <c r="V63" s="126"/>
    </row>
    <row r="64" spans="1:22" s="65" customFormat="1" ht="24.75">
      <c r="A64" s="61">
        <v>6</v>
      </c>
      <c r="B64" s="368" t="s">
        <v>83</v>
      </c>
      <c r="C64" s="63"/>
      <c r="D64" s="64">
        <v>2020</v>
      </c>
      <c r="E64" s="373">
        <f>G64+I64+K64+M64</f>
        <v>1863.7</v>
      </c>
      <c r="F64" s="373">
        <f>H64+J64+L64+N64</f>
        <v>1863.7</v>
      </c>
      <c r="G64" s="373">
        <v>1863.7</v>
      </c>
      <c r="H64" s="373">
        <v>1863.7</v>
      </c>
      <c r="I64" s="298"/>
      <c r="J64" s="298"/>
      <c r="K64" s="298"/>
      <c r="L64" s="298"/>
      <c r="M64" s="103"/>
      <c r="N64" s="187"/>
      <c r="O64" s="629"/>
      <c r="P64" s="145"/>
      <c r="Q64" s="145"/>
      <c r="R64" s="145"/>
      <c r="S64" s="145"/>
      <c r="T64" s="145"/>
      <c r="U64" s="145"/>
      <c r="V64" s="126"/>
    </row>
    <row r="65" spans="1:22" s="65" customFormat="1" ht="24.75">
      <c r="A65" s="61"/>
      <c r="B65" s="368" t="s">
        <v>84</v>
      </c>
      <c r="C65" s="63"/>
      <c r="D65" s="64">
        <v>2020</v>
      </c>
      <c r="E65" s="373">
        <f>G65+I65+K65+M65</f>
        <v>10</v>
      </c>
      <c r="F65" s="373">
        <f>H65+J65+L65+N65</f>
        <v>10</v>
      </c>
      <c r="G65" s="373">
        <v>10</v>
      </c>
      <c r="H65" s="373">
        <v>10</v>
      </c>
      <c r="I65" s="298"/>
      <c r="J65" s="298"/>
      <c r="K65" s="298"/>
      <c r="L65" s="298"/>
      <c r="M65" s="103"/>
      <c r="N65" s="187"/>
      <c r="O65" s="629"/>
      <c r="P65" s="145"/>
      <c r="Q65" s="145"/>
      <c r="R65" s="145"/>
      <c r="S65" s="145"/>
      <c r="T65" s="145"/>
      <c r="U65" s="145"/>
      <c r="V65" s="126"/>
    </row>
    <row r="66" spans="1:22" s="65" customFormat="1" ht="15">
      <c r="A66" s="61"/>
      <c r="B66" s="370" t="s">
        <v>114</v>
      </c>
      <c r="C66" s="67"/>
      <c r="D66" s="68"/>
      <c r="E66" s="374">
        <f>E64+E65</f>
        <v>1873.7</v>
      </c>
      <c r="F66" s="374">
        <f>F64+F65</f>
        <v>1873.7</v>
      </c>
      <c r="G66" s="374">
        <f>G64+G65</f>
        <v>1873.7</v>
      </c>
      <c r="H66" s="374">
        <f>H64+H65</f>
        <v>1873.7</v>
      </c>
      <c r="I66" s="299"/>
      <c r="J66" s="299"/>
      <c r="K66" s="299"/>
      <c r="L66" s="299"/>
      <c r="M66" s="104"/>
      <c r="N66" s="188"/>
      <c r="O66" s="629"/>
      <c r="P66" s="145"/>
      <c r="Q66" s="145"/>
      <c r="R66" s="145"/>
      <c r="S66" s="145"/>
      <c r="T66" s="145"/>
      <c r="U66" s="145"/>
      <c r="V66" s="126"/>
    </row>
    <row r="67" spans="1:22" s="65" customFormat="1" ht="24.75">
      <c r="A67" s="61">
        <v>7</v>
      </c>
      <c r="B67" s="368" t="s">
        <v>318</v>
      </c>
      <c r="C67" s="63"/>
      <c r="D67" s="64">
        <v>2020</v>
      </c>
      <c r="E67" s="373">
        <f>G67+I67+K67+M67</f>
        <v>1635.7</v>
      </c>
      <c r="F67" s="373">
        <f>H67+J67+L67+N67</f>
        <v>1635.7</v>
      </c>
      <c r="G67" s="373">
        <v>1635.7</v>
      </c>
      <c r="H67" s="373">
        <v>1635.7</v>
      </c>
      <c r="I67" s="299"/>
      <c r="J67" s="299"/>
      <c r="K67" s="299"/>
      <c r="L67" s="299"/>
      <c r="M67" s="104"/>
      <c r="N67" s="188"/>
      <c r="O67" s="629"/>
      <c r="P67" s="145"/>
      <c r="Q67" s="145"/>
      <c r="R67" s="145"/>
      <c r="S67" s="145"/>
      <c r="T67" s="145"/>
      <c r="U67" s="145"/>
      <c r="V67" s="126"/>
    </row>
    <row r="68" spans="1:22" s="65" customFormat="1" ht="24.75">
      <c r="A68" s="61"/>
      <c r="B68" s="368" t="s">
        <v>319</v>
      </c>
      <c r="C68" s="63"/>
      <c r="D68" s="64">
        <v>2020</v>
      </c>
      <c r="E68" s="373">
        <f>G68+I68+K68+M68</f>
        <v>10</v>
      </c>
      <c r="F68" s="373">
        <f>H68+J68+L68+N68</f>
        <v>10</v>
      </c>
      <c r="G68" s="373">
        <v>10</v>
      </c>
      <c r="H68" s="373">
        <v>10</v>
      </c>
      <c r="I68" s="299"/>
      <c r="J68" s="299"/>
      <c r="K68" s="299"/>
      <c r="L68" s="299"/>
      <c r="M68" s="104"/>
      <c r="N68" s="188"/>
      <c r="O68" s="629"/>
      <c r="P68" s="145"/>
      <c r="Q68" s="145"/>
      <c r="R68" s="145"/>
      <c r="S68" s="145"/>
      <c r="T68" s="145"/>
      <c r="U68" s="145"/>
      <c r="V68" s="126"/>
    </row>
    <row r="69" spans="1:22" s="65" customFormat="1" ht="15">
      <c r="A69" s="61"/>
      <c r="B69" s="370" t="s">
        <v>114</v>
      </c>
      <c r="C69" s="67"/>
      <c r="D69" s="68"/>
      <c r="E69" s="374">
        <f>E67+E68</f>
        <v>1645.7</v>
      </c>
      <c r="F69" s="374">
        <f>F67+F68</f>
        <v>1645.7</v>
      </c>
      <c r="G69" s="374">
        <f>G67+G68</f>
        <v>1645.7</v>
      </c>
      <c r="H69" s="374">
        <f>H67+H68</f>
        <v>1645.7</v>
      </c>
      <c r="I69" s="299"/>
      <c r="J69" s="299"/>
      <c r="K69" s="299"/>
      <c r="L69" s="299"/>
      <c r="M69" s="104"/>
      <c r="N69" s="188"/>
      <c r="O69" s="629"/>
      <c r="P69" s="145"/>
      <c r="Q69" s="145"/>
      <c r="R69" s="145"/>
      <c r="S69" s="145"/>
      <c r="T69" s="145"/>
      <c r="U69" s="145"/>
      <c r="V69" s="126"/>
    </row>
    <row r="70" spans="1:22" s="65" customFormat="1" ht="24.75">
      <c r="A70" s="61">
        <v>8</v>
      </c>
      <c r="B70" s="368" t="s">
        <v>2</v>
      </c>
      <c r="C70" s="63"/>
      <c r="D70" s="64">
        <v>2020</v>
      </c>
      <c r="E70" s="373">
        <f>G70+I70+K70+M70</f>
        <v>653</v>
      </c>
      <c r="F70" s="373">
        <f>H70+J70+L70+N70</f>
        <v>653</v>
      </c>
      <c r="G70" s="373">
        <v>653</v>
      </c>
      <c r="H70" s="373">
        <v>653</v>
      </c>
      <c r="I70" s="298"/>
      <c r="J70" s="298"/>
      <c r="K70" s="298"/>
      <c r="L70" s="298"/>
      <c r="M70" s="103"/>
      <c r="N70" s="187"/>
      <c r="O70" s="629"/>
      <c r="P70" s="145"/>
      <c r="Q70" s="145"/>
      <c r="R70" s="145"/>
      <c r="S70" s="145"/>
      <c r="T70" s="145"/>
      <c r="U70" s="145"/>
      <c r="V70" s="126"/>
    </row>
    <row r="71" spans="1:22" s="65" customFormat="1" ht="24.75">
      <c r="A71" s="61"/>
      <c r="B71" s="368" t="s">
        <v>3</v>
      </c>
      <c r="C71" s="63"/>
      <c r="D71" s="64">
        <v>2020</v>
      </c>
      <c r="E71" s="373">
        <f>G71+I71+K71+M71</f>
        <v>10</v>
      </c>
      <c r="F71" s="373">
        <f>H71+J71+L71+N71</f>
        <v>10</v>
      </c>
      <c r="G71" s="373">
        <v>10</v>
      </c>
      <c r="H71" s="373">
        <v>10</v>
      </c>
      <c r="I71" s="298"/>
      <c r="J71" s="298"/>
      <c r="K71" s="298"/>
      <c r="L71" s="298"/>
      <c r="M71" s="103"/>
      <c r="N71" s="187"/>
      <c r="O71" s="629"/>
      <c r="P71" s="145"/>
      <c r="Q71" s="145"/>
      <c r="R71" s="145"/>
      <c r="S71" s="145"/>
      <c r="T71" s="145"/>
      <c r="U71" s="145"/>
      <c r="V71" s="126"/>
    </row>
    <row r="72" spans="1:22" s="65" customFormat="1" ht="15">
      <c r="A72" s="61"/>
      <c r="B72" s="370" t="s">
        <v>114</v>
      </c>
      <c r="C72" s="67"/>
      <c r="D72" s="68"/>
      <c r="E72" s="374">
        <f>E70+E71</f>
        <v>663</v>
      </c>
      <c r="F72" s="374">
        <f>F70+F71</f>
        <v>663</v>
      </c>
      <c r="G72" s="374">
        <f>G70+G71</f>
        <v>663</v>
      </c>
      <c r="H72" s="374">
        <f>H70+H71</f>
        <v>663</v>
      </c>
      <c r="I72" s="299"/>
      <c r="J72" s="299"/>
      <c r="K72" s="299"/>
      <c r="L72" s="299"/>
      <c r="M72" s="104"/>
      <c r="N72" s="188"/>
      <c r="O72" s="629"/>
      <c r="P72" s="145"/>
      <c r="Q72" s="145"/>
      <c r="R72" s="145"/>
      <c r="S72" s="145"/>
      <c r="T72" s="145"/>
      <c r="U72" s="145"/>
      <c r="V72" s="126"/>
    </row>
    <row r="73" spans="1:22" s="65" customFormat="1" ht="24.75">
      <c r="A73" s="61">
        <v>9</v>
      </c>
      <c r="B73" s="368" t="s">
        <v>320</v>
      </c>
      <c r="C73" s="63"/>
      <c r="D73" s="64">
        <v>2020</v>
      </c>
      <c r="E73" s="373">
        <f>G73+I73+K73+M73</f>
        <v>1399.4</v>
      </c>
      <c r="F73" s="373">
        <f>H73+J73+L73+N73</f>
        <v>1399.4</v>
      </c>
      <c r="G73" s="373">
        <v>1399.4</v>
      </c>
      <c r="H73" s="373">
        <v>1399.4</v>
      </c>
      <c r="I73" s="299"/>
      <c r="J73" s="299"/>
      <c r="K73" s="299"/>
      <c r="L73" s="299"/>
      <c r="M73" s="104"/>
      <c r="N73" s="188"/>
      <c r="O73" s="629"/>
      <c r="P73" s="145"/>
      <c r="Q73" s="145"/>
      <c r="R73" s="145"/>
      <c r="S73" s="145"/>
      <c r="T73" s="145"/>
      <c r="U73" s="145"/>
      <c r="V73" s="126"/>
    </row>
    <row r="74" spans="1:22" s="65" customFormat="1" ht="24.75">
      <c r="A74" s="61"/>
      <c r="B74" s="368" t="s">
        <v>321</v>
      </c>
      <c r="C74" s="63"/>
      <c r="D74" s="64">
        <v>2020</v>
      </c>
      <c r="E74" s="373">
        <f>G74+I74+K74+M74</f>
        <v>10</v>
      </c>
      <c r="F74" s="373">
        <f>H74+J74+L74+N74</f>
        <v>10</v>
      </c>
      <c r="G74" s="373">
        <v>10</v>
      </c>
      <c r="H74" s="373">
        <v>10</v>
      </c>
      <c r="I74" s="299"/>
      <c r="J74" s="299"/>
      <c r="K74" s="299"/>
      <c r="L74" s="299"/>
      <c r="M74" s="104"/>
      <c r="N74" s="188"/>
      <c r="O74" s="629"/>
      <c r="P74" s="145"/>
      <c r="Q74" s="145"/>
      <c r="R74" s="145"/>
      <c r="S74" s="145"/>
      <c r="T74" s="145"/>
      <c r="U74" s="145"/>
      <c r="V74" s="126"/>
    </row>
    <row r="75" spans="1:22" s="65" customFormat="1" ht="15">
      <c r="A75" s="61"/>
      <c r="B75" s="370" t="s">
        <v>114</v>
      </c>
      <c r="C75" s="67"/>
      <c r="D75" s="68"/>
      <c r="E75" s="374">
        <f>E73+E74</f>
        <v>1409.4</v>
      </c>
      <c r="F75" s="374">
        <f>F73+F74</f>
        <v>1409.4</v>
      </c>
      <c r="G75" s="374">
        <f>G73+G74</f>
        <v>1409.4</v>
      </c>
      <c r="H75" s="374">
        <f>H73+H74</f>
        <v>1409.4</v>
      </c>
      <c r="I75" s="299"/>
      <c r="J75" s="299"/>
      <c r="K75" s="299"/>
      <c r="L75" s="299"/>
      <c r="M75" s="104"/>
      <c r="N75" s="188"/>
      <c r="O75" s="629"/>
      <c r="P75" s="145"/>
      <c r="Q75" s="145"/>
      <c r="R75" s="145"/>
      <c r="S75" s="145"/>
      <c r="T75" s="145"/>
      <c r="U75" s="145"/>
      <c r="V75" s="126"/>
    </row>
    <row r="76" spans="1:22" s="65" customFormat="1" ht="24.75">
      <c r="A76" s="61">
        <v>10</v>
      </c>
      <c r="B76" s="368" t="s">
        <v>322</v>
      </c>
      <c r="C76" s="67"/>
      <c r="D76" s="64">
        <v>2020</v>
      </c>
      <c r="E76" s="373">
        <f>G76+I76+K76+M76</f>
        <v>225.7</v>
      </c>
      <c r="F76" s="373">
        <f>H76+J76+L76+N76</f>
        <v>225.7</v>
      </c>
      <c r="G76" s="373">
        <v>225.7</v>
      </c>
      <c r="H76" s="373">
        <v>225.7</v>
      </c>
      <c r="I76" s="299"/>
      <c r="J76" s="299"/>
      <c r="K76" s="299"/>
      <c r="L76" s="299"/>
      <c r="M76" s="104"/>
      <c r="N76" s="188"/>
      <c r="O76" s="629"/>
      <c r="P76" s="145"/>
      <c r="Q76" s="145"/>
      <c r="R76" s="145"/>
      <c r="S76" s="145"/>
      <c r="T76" s="145"/>
      <c r="U76" s="145"/>
      <c r="V76" s="126"/>
    </row>
    <row r="77" spans="1:22" s="65" customFormat="1" ht="24.75">
      <c r="A77" s="61"/>
      <c r="B77" s="368" t="s">
        <v>323</v>
      </c>
      <c r="C77" s="67"/>
      <c r="D77" s="64">
        <v>2020</v>
      </c>
      <c r="E77" s="373">
        <f>G77+I77+K77+M77</f>
        <v>10</v>
      </c>
      <c r="F77" s="373">
        <f>H77+J77+L77+N77</f>
        <v>10</v>
      </c>
      <c r="G77" s="373">
        <v>10</v>
      </c>
      <c r="H77" s="373">
        <v>10</v>
      </c>
      <c r="I77" s="299"/>
      <c r="J77" s="299"/>
      <c r="K77" s="299"/>
      <c r="L77" s="299"/>
      <c r="M77" s="104"/>
      <c r="N77" s="188"/>
      <c r="O77" s="629"/>
      <c r="P77" s="145"/>
      <c r="Q77" s="145"/>
      <c r="R77" s="145"/>
      <c r="S77" s="145"/>
      <c r="T77" s="145"/>
      <c r="U77" s="145"/>
      <c r="V77" s="126"/>
    </row>
    <row r="78" spans="1:22" s="65" customFormat="1" ht="15">
      <c r="A78" s="61"/>
      <c r="B78" s="370" t="s">
        <v>114</v>
      </c>
      <c r="C78" s="67"/>
      <c r="D78" s="68"/>
      <c r="E78" s="374">
        <f>E76+E77</f>
        <v>235.7</v>
      </c>
      <c r="F78" s="374">
        <f>F76+F77</f>
        <v>235.7</v>
      </c>
      <c r="G78" s="374">
        <f>G76+G77</f>
        <v>235.7</v>
      </c>
      <c r="H78" s="374">
        <f>H76+H77</f>
        <v>235.7</v>
      </c>
      <c r="I78" s="299"/>
      <c r="J78" s="299"/>
      <c r="K78" s="299"/>
      <c r="L78" s="299"/>
      <c r="M78" s="104"/>
      <c r="N78" s="188"/>
      <c r="O78" s="629"/>
      <c r="P78" s="145"/>
      <c r="Q78" s="145"/>
      <c r="R78" s="145"/>
      <c r="S78" s="145"/>
      <c r="T78" s="145"/>
      <c r="U78" s="145"/>
      <c r="V78" s="126"/>
    </row>
    <row r="79" spans="1:22" s="65" customFormat="1" ht="24.75">
      <c r="A79" s="61">
        <v>11</v>
      </c>
      <c r="B79" s="368" t="s">
        <v>324</v>
      </c>
      <c r="C79" s="67"/>
      <c r="D79" s="64">
        <v>2020</v>
      </c>
      <c r="E79" s="373">
        <f>G79+I79+K79+M79</f>
        <v>1525</v>
      </c>
      <c r="F79" s="373">
        <f>H79+J79+L79+N79</f>
        <v>1525</v>
      </c>
      <c r="G79" s="373">
        <v>1525</v>
      </c>
      <c r="H79" s="373">
        <v>1525</v>
      </c>
      <c r="I79" s="299"/>
      <c r="J79" s="299"/>
      <c r="K79" s="299"/>
      <c r="L79" s="299"/>
      <c r="M79" s="104"/>
      <c r="N79" s="188"/>
      <c r="O79" s="629"/>
      <c r="P79" s="145"/>
      <c r="Q79" s="145"/>
      <c r="R79" s="145"/>
      <c r="S79" s="145"/>
      <c r="T79" s="145"/>
      <c r="U79" s="145"/>
      <c r="V79" s="126"/>
    </row>
    <row r="80" spans="1:22" s="65" customFormat="1" ht="24.75">
      <c r="A80" s="61"/>
      <c r="B80" s="368" t="s">
        <v>325</v>
      </c>
      <c r="C80" s="67"/>
      <c r="D80" s="64">
        <v>2020</v>
      </c>
      <c r="E80" s="373">
        <f>G80+I80+K80+M80</f>
        <v>10</v>
      </c>
      <c r="F80" s="373">
        <f>H80+J80+L80+N80</f>
        <v>10</v>
      </c>
      <c r="G80" s="373">
        <v>10</v>
      </c>
      <c r="H80" s="373">
        <v>10</v>
      </c>
      <c r="I80" s="299"/>
      <c r="J80" s="299"/>
      <c r="K80" s="299"/>
      <c r="L80" s="299"/>
      <c r="M80" s="104"/>
      <c r="N80" s="188"/>
      <c r="O80" s="629"/>
      <c r="P80" s="145"/>
      <c r="Q80" s="145"/>
      <c r="R80" s="145"/>
      <c r="S80" s="145"/>
      <c r="T80" s="145"/>
      <c r="U80" s="145"/>
      <c r="V80" s="126"/>
    </row>
    <row r="81" spans="1:22" s="65" customFormat="1" ht="15">
      <c r="A81" s="61"/>
      <c r="B81" s="370" t="s">
        <v>114</v>
      </c>
      <c r="C81" s="245"/>
      <c r="D81" s="246"/>
      <c r="E81" s="374">
        <f>E79+E80</f>
        <v>1535</v>
      </c>
      <c r="F81" s="374">
        <f>F79+F80</f>
        <v>1535</v>
      </c>
      <c r="G81" s="374">
        <f>G79+G80</f>
        <v>1535</v>
      </c>
      <c r="H81" s="374">
        <f>H79+H80</f>
        <v>1535</v>
      </c>
      <c r="I81" s="299"/>
      <c r="J81" s="299"/>
      <c r="K81" s="299"/>
      <c r="L81" s="299"/>
      <c r="M81" s="104"/>
      <c r="N81" s="188"/>
      <c r="O81" s="629"/>
      <c r="P81" s="145"/>
      <c r="Q81" s="145"/>
      <c r="R81" s="145"/>
      <c r="S81" s="145"/>
      <c r="T81" s="145"/>
      <c r="U81" s="145"/>
      <c r="V81" s="126"/>
    </row>
    <row r="82" spans="1:22" s="65" customFormat="1" ht="15">
      <c r="A82" s="69"/>
      <c r="B82" s="70" t="s">
        <v>126</v>
      </c>
      <c r="C82" s="71"/>
      <c r="D82" s="72"/>
      <c r="E82" s="300">
        <f>E51+E54+E57+E60+E63+E66+E72+E69+E75+E78+E81</f>
        <v>13693.500000000002</v>
      </c>
      <c r="F82" s="300">
        <f>F51+F54+F57+F60+F63+F66+F72+F69+F75+F78+F81</f>
        <v>13693.500000000002</v>
      </c>
      <c r="G82" s="300">
        <f>G51+G54+G57+G60+G63+G66+G72+G69+G75+G78+G81</f>
        <v>13693.500000000002</v>
      </c>
      <c r="H82" s="300">
        <f>H51+H54+H57+H60+H63+H66+H72+H69+H75+H78+H81</f>
        <v>13693.500000000002</v>
      </c>
      <c r="I82" s="300"/>
      <c r="J82" s="300"/>
      <c r="K82" s="300"/>
      <c r="L82" s="300"/>
      <c r="M82" s="105"/>
      <c r="N82" s="189"/>
      <c r="O82" s="629"/>
      <c r="P82" s="145"/>
      <c r="Q82" s="145"/>
      <c r="R82" s="145"/>
      <c r="S82" s="145"/>
      <c r="T82" s="145"/>
      <c r="U82" s="145"/>
      <c r="V82" s="126"/>
    </row>
    <row r="83" spans="1:21" s="126" customFormat="1" ht="24.75">
      <c r="A83" s="138">
        <v>1</v>
      </c>
      <c r="B83" s="366" t="s">
        <v>85</v>
      </c>
      <c r="C83" s="129"/>
      <c r="D83" s="124">
        <v>2021</v>
      </c>
      <c r="E83" s="371">
        <f>G83</f>
        <v>2520</v>
      </c>
      <c r="F83" s="371">
        <f>H83</f>
        <v>2520</v>
      </c>
      <c r="G83" s="371">
        <v>2520</v>
      </c>
      <c r="H83" s="371">
        <v>2520</v>
      </c>
      <c r="I83" s="302"/>
      <c r="J83" s="302"/>
      <c r="K83" s="302"/>
      <c r="L83" s="302"/>
      <c r="M83" s="140"/>
      <c r="N83" s="190"/>
      <c r="O83" s="629"/>
      <c r="P83" s="145"/>
      <c r="Q83" s="145"/>
      <c r="R83" s="145"/>
      <c r="S83" s="145"/>
      <c r="T83" s="145"/>
      <c r="U83" s="145"/>
    </row>
    <row r="84" spans="1:21" s="126" customFormat="1" ht="24.75">
      <c r="A84" s="138"/>
      <c r="B84" s="366" t="s">
        <v>86</v>
      </c>
      <c r="C84" s="129"/>
      <c r="D84" s="124">
        <v>2021</v>
      </c>
      <c r="E84" s="371">
        <f>G84</f>
        <v>10</v>
      </c>
      <c r="F84" s="371">
        <f>H84</f>
        <v>10</v>
      </c>
      <c r="G84" s="371">
        <v>10</v>
      </c>
      <c r="H84" s="371">
        <v>10</v>
      </c>
      <c r="I84" s="302"/>
      <c r="J84" s="302"/>
      <c r="K84" s="302"/>
      <c r="L84" s="302"/>
      <c r="M84" s="140"/>
      <c r="N84" s="190"/>
      <c r="O84" s="629"/>
      <c r="P84" s="145"/>
      <c r="Q84" s="145"/>
      <c r="R84" s="145"/>
      <c r="S84" s="145"/>
      <c r="T84" s="145"/>
      <c r="U84" s="145"/>
    </row>
    <row r="85" spans="1:21" s="126" customFormat="1" ht="15">
      <c r="A85" s="138"/>
      <c r="B85" s="367" t="s">
        <v>114</v>
      </c>
      <c r="C85" s="129"/>
      <c r="D85" s="130"/>
      <c r="E85" s="372">
        <f>E83+E84</f>
        <v>2530</v>
      </c>
      <c r="F85" s="372">
        <f>F83+F84</f>
        <v>2530</v>
      </c>
      <c r="G85" s="372">
        <f>G83+G84</f>
        <v>2530</v>
      </c>
      <c r="H85" s="372">
        <f>H83+H84</f>
        <v>2530</v>
      </c>
      <c r="I85" s="302"/>
      <c r="J85" s="302"/>
      <c r="K85" s="302"/>
      <c r="L85" s="302"/>
      <c r="M85" s="140"/>
      <c r="N85" s="190"/>
      <c r="O85" s="629"/>
      <c r="P85" s="145"/>
      <c r="Q85" s="145"/>
      <c r="R85" s="145"/>
      <c r="S85" s="145"/>
      <c r="T85" s="145"/>
      <c r="U85" s="145"/>
    </row>
    <row r="86" spans="1:21" s="126" customFormat="1" ht="24.75">
      <c r="A86" s="138">
        <v>2</v>
      </c>
      <c r="B86" s="366" t="s">
        <v>87</v>
      </c>
      <c r="C86" s="129"/>
      <c r="D86" s="124">
        <v>2021</v>
      </c>
      <c r="E86" s="371">
        <f>G86</f>
        <v>1350</v>
      </c>
      <c r="F86" s="371">
        <f>H86</f>
        <v>1350</v>
      </c>
      <c r="G86" s="371">
        <v>1350</v>
      </c>
      <c r="H86" s="371">
        <v>1350</v>
      </c>
      <c r="I86" s="302"/>
      <c r="J86" s="302"/>
      <c r="K86" s="302"/>
      <c r="L86" s="302"/>
      <c r="M86" s="140"/>
      <c r="N86" s="190"/>
      <c r="O86" s="629"/>
      <c r="P86" s="145"/>
      <c r="Q86" s="145"/>
      <c r="R86" s="145"/>
      <c r="S86" s="145"/>
      <c r="T86" s="145"/>
      <c r="U86" s="145"/>
    </row>
    <row r="87" spans="1:21" s="126" customFormat="1" ht="24.75">
      <c r="A87" s="138"/>
      <c r="B87" s="366" t="s">
        <v>88</v>
      </c>
      <c r="C87" s="129"/>
      <c r="D87" s="124">
        <v>2021</v>
      </c>
      <c r="E87" s="371">
        <f>G87</f>
        <v>10</v>
      </c>
      <c r="F87" s="371">
        <f>H87</f>
        <v>10</v>
      </c>
      <c r="G87" s="371">
        <v>10</v>
      </c>
      <c r="H87" s="371">
        <v>10</v>
      </c>
      <c r="I87" s="302"/>
      <c r="J87" s="302"/>
      <c r="K87" s="302"/>
      <c r="L87" s="302"/>
      <c r="M87" s="140"/>
      <c r="N87" s="190"/>
      <c r="O87" s="629"/>
      <c r="P87" s="145"/>
      <c r="Q87" s="145"/>
      <c r="R87" s="145"/>
      <c r="S87" s="145"/>
      <c r="T87" s="145"/>
      <c r="U87" s="145"/>
    </row>
    <row r="88" spans="1:21" s="126" customFormat="1" ht="15">
      <c r="A88" s="138"/>
      <c r="B88" s="367" t="s">
        <v>114</v>
      </c>
      <c r="C88" s="129"/>
      <c r="D88" s="130"/>
      <c r="E88" s="372">
        <f>E86+E87</f>
        <v>1360</v>
      </c>
      <c r="F88" s="372">
        <f>F86+F87</f>
        <v>1360</v>
      </c>
      <c r="G88" s="372">
        <f>G86+G87</f>
        <v>1360</v>
      </c>
      <c r="H88" s="372">
        <f>H86+H87</f>
        <v>1360</v>
      </c>
      <c r="I88" s="302"/>
      <c r="J88" s="302"/>
      <c r="K88" s="302"/>
      <c r="L88" s="302"/>
      <c r="M88" s="140"/>
      <c r="N88" s="190"/>
      <c r="O88" s="629"/>
      <c r="P88" s="145"/>
      <c r="Q88" s="145"/>
      <c r="R88" s="145"/>
      <c r="S88" s="145"/>
      <c r="T88" s="145"/>
      <c r="U88" s="145"/>
    </row>
    <row r="89" spans="1:21" s="126" customFormat="1" ht="24.75">
      <c r="A89" s="138">
        <v>3</v>
      </c>
      <c r="B89" s="375" t="s">
        <v>89</v>
      </c>
      <c r="C89" s="129"/>
      <c r="D89" s="124">
        <v>2021</v>
      </c>
      <c r="E89" s="371">
        <f>G89</f>
        <v>1350</v>
      </c>
      <c r="F89" s="371">
        <f>H89</f>
        <v>1350</v>
      </c>
      <c r="G89" s="371">
        <v>1350</v>
      </c>
      <c r="H89" s="371">
        <v>1350</v>
      </c>
      <c r="I89" s="302"/>
      <c r="J89" s="302"/>
      <c r="K89" s="302"/>
      <c r="L89" s="302"/>
      <c r="M89" s="140"/>
      <c r="N89" s="190"/>
      <c r="O89" s="629"/>
      <c r="P89" s="145"/>
      <c r="Q89" s="145"/>
      <c r="R89" s="145"/>
      <c r="S89" s="145"/>
      <c r="T89" s="145"/>
      <c r="U89" s="145"/>
    </row>
    <row r="90" spans="1:21" s="126" customFormat="1" ht="24.75">
      <c r="A90" s="138"/>
      <c r="B90" s="366" t="s">
        <v>90</v>
      </c>
      <c r="C90" s="129"/>
      <c r="D90" s="124">
        <v>2021</v>
      </c>
      <c r="E90" s="371">
        <f>G90</f>
        <v>10</v>
      </c>
      <c r="F90" s="371">
        <f>H90</f>
        <v>10</v>
      </c>
      <c r="G90" s="371">
        <v>10</v>
      </c>
      <c r="H90" s="371">
        <v>10</v>
      </c>
      <c r="I90" s="302"/>
      <c r="J90" s="302"/>
      <c r="K90" s="302"/>
      <c r="L90" s="302"/>
      <c r="M90" s="140"/>
      <c r="N90" s="190"/>
      <c r="O90" s="629"/>
      <c r="P90" s="145"/>
      <c r="Q90" s="145"/>
      <c r="R90" s="145"/>
      <c r="S90" s="145"/>
      <c r="T90" s="145"/>
      <c r="U90" s="145"/>
    </row>
    <row r="91" spans="1:21" s="126" customFormat="1" ht="15">
      <c r="A91" s="138"/>
      <c r="B91" s="367" t="s">
        <v>114</v>
      </c>
      <c r="C91" s="129"/>
      <c r="D91" s="130"/>
      <c r="E91" s="372">
        <f>E89+E90</f>
        <v>1360</v>
      </c>
      <c r="F91" s="372">
        <f>F89+F90</f>
        <v>1360</v>
      </c>
      <c r="G91" s="372">
        <f>G89+G90</f>
        <v>1360</v>
      </c>
      <c r="H91" s="372">
        <f>H89+H90</f>
        <v>1360</v>
      </c>
      <c r="I91" s="302"/>
      <c r="J91" s="302"/>
      <c r="K91" s="302"/>
      <c r="L91" s="302"/>
      <c r="M91" s="140"/>
      <c r="N91" s="190"/>
      <c r="O91" s="629"/>
      <c r="P91" s="145"/>
      <c r="Q91" s="145"/>
      <c r="R91" s="145"/>
      <c r="S91" s="145"/>
      <c r="T91" s="145"/>
      <c r="U91" s="145"/>
    </row>
    <row r="92" spans="1:21" s="126" customFormat="1" ht="24.75">
      <c r="A92" s="138">
        <v>4</v>
      </c>
      <c r="B92" s="366" t="s">
        <v>393</v>
      </c>
      <c r="C92" s="129"/>
      <c r="D92" s="124">
        <v>2021</v>
      </c>
      <c r="E92" s="371">
        <f>G92</f>
        <v>3150</v>
      </c>
      <c r="F92" s="371">
        <f>H92</f>
        <v>3150</v>
      </c>
      <c r="G92" s="371">
        <v>3150</v>
      </c>
      <c r="H92" s="371">
        <v>3150</v>
      </c>
      <c r="I92" s="302"/>
      <c r="J92" s="302"/>
      <c r="K92" s="302"/>
      <c r="L92" s="302"/>
      <c r="M92" s="140"/>
      <c r="N92" s="190"/>
      <c r="O92" s="629"/>
      <c r="P92" s="145"/>
      <c r="Q92" s="145"/>
      <c r="R92" s="145"/>
      <c r="S92" s="145"/>
      <c r="T92" s="145"/>
      <c r="U92" s="145"/>
    </row>
    <row r="93" spans="1:21" s="126" customFormat="1" ht="24.75">
      <c r="A93" s="138"/>
      <c r="B93" s="366" t="s">
        <v>394</v>
      </c>
      <c r="C93" s="129"/>
      <c r="D93" s="124">
        <v>2021</v>
      </c>
      <c r="E93" s="371">
        <f>G93</f>
        <v>10</v>
      </c>
      <c r="F93" s="371">
        <f>H93</f>
        <v>10</v>
      </c>
      <c r="G93" s="371">
        <v>10</v>
      </c>
      <c r="H93" s="371">
        <v>10</v>
      </c>
      <c r="I93" s="302"/>
      <c r="J93" s="302"/>
      <c r="K93" s="302"/>
      <c r="L93" s="302"/>
      <c r="M93" s="140"/>
      <c r="N93" s="190"/>
      <c r="O93" s="629"/>
      <c r="P93" s="145"/>
      <c r="Q93" s="145"/>
      <c r="R93" s="145"/>
      <c r="S93" s="145"/>
      <c r="T93" s="145"/>
      <c r="U93" s="145"/>
    </row>
    <row r="94" spans="1:21" s="126" customFormat="1" ht="15">
      <c r="A94" s="138"/>
      <c r="B94" s="367" t="s">
        <v>114</v>
      </c>
      <c r="C94" s="129"/>
      <c r="D94" s="130"/>
      <c r="E94" s="372">
        <f>E92+E93</f>
        <v>3160</v>
      </c>
      <c r="F94" s="372">
        <f>F92+F93</f>
        <v>3160</v>
      </c>
      <c r="G94" s="372">
        <f>G92+G93</f>
        <v>3160</v>
      </c>
      <c r="H94" s="372">
        <f>H92+H93</f>
        <v>3160</v>
      </c>
      <c r="I94" s="302"/>
      <c r="J94" s="302"/>
      <c r="K94" s="302"/>
      <c r="L94" s="302"/>
      <c r="M94" s="140"/>
      <c r="N94" s="190"/>
      <c r="O94" s="629"/>
      <c r="P94" s="145"/>
      <c r="Q94" s="145"/>
      <c r="R94" s="145"/>
      <c r="S94" s="145"/>
      <c r="T94" s="145"/>
      <c r="U94" s="145"/>
    </row>
    <row r="95" spans="1:21" s="126" customFormat="1" ht="24.75">
      <c r="A95" s="138">
        <v>5</v>
      </c>
      <c r="B95" s="366" t="s">
        <v>328</v>
      </c>
      <c r="C95" s="129"/>
      <c r="D95" s="124">
        <v>2021</v>
      </c>
      <c r="E95" s="371">
        <f>G95</f>
        <v>2025</v>
      </c>
      <c r="F95" s="371">
        <f>H95</f>
        <v>2025</v>
      </c>
      <c r="G95" s="371">
        <v>2025</v>
      </c>
      <c r="H95" s="371">
        <v>2025</v>
      </c>
      <c r="I95" s="302"/>
      <c r="J95" s="302"/>
      <c r="K95" s="302"/>
      <c r="L95" s="302"/>
      <c r="M95" s="140"/>
      <c r="N95" s="190"/>
      <c r="O95" s="629"/>
      <c r="P95" s="145"/>
      <c r="Q95" s="145"/>
      <c r="R95" s="145"/>
      <c r="S95" s="145"/>
      <c r="T95" s="145"/>
      <c r="U95" s="145"/>
    </row>
    <row r="96" spans="1:21" s="126" customFormat="1" ht="24.75">
      <c r="A96" s="138"/>
      <c r="B96" s="366" t="s">
        <v>329</v>
      </c>
      <c r="C96" s="129"/>
      <c r="D96" s="124">
        <v>2021</v>
      </c>
      <c r="E96" s="371">
        <f>G96</f>
        <v>10</v>
      </c>
      <c r="F96" s="371">
        <f>H96</f>
        <v>10</v>
      </c>
      <c r="G96" s="371">
        <v>10</v>
      </c>
      <c r="H96" s="371">
        <v>10</v>
      </c>
      <c r="I96" s="302"/>
      <c r="J96" s="302"/>
      <c r="K96" s="302"/>
      <c r="L96" s="302"/>
      <c r="M96" s="140"/>
      <c r="N96" s="190"/>
      <c r="O96" s="629"/>
      <c r="P96" s="145"/>
      <c r="Q96" s="145"/>
      <c r="R96" s="145"/>
      <c r="S96" s="145"/>
      <c r="T96" s="145"/>
      <c r="U96" s="145"/>
    </row>
    <row r="97" spans="1:21" s="126" customFormat="1" ht="15">
      <c r="A97" s="138"/>
      <c r="B97" s="367" t="s">
        <v>114</v>
      </c>
      <c r="C97" s="129"/>
      <c r="D97" s="130"/>
      <c r="E97" s="372">
        <f>E95+E96</f>
        <v>2035</v>
      </c>
      <c r="F97" s="372">
        <f>F95+F96</f>
        <v>2035</v>
      </c>
      <c r="G97" s="372">
        <f>G95+G96</f>
        <v>2035</v>
      </c>
      <c r="H97" s="372">
        <f>H95+H96</f>
        <v>2035</v>
      </c>
      <c r="I97" s="302"/>
      <c r="J97" s="302"/>
      <c r="K97" s="302"/>
      <c r="L97" s="302"/>
      <c r="M97" s="140"/>
      <c r="N97" s="190"/>
      <c r="O97" s="629"/>
      <c r="P97" s="145"/>
      <c r="Q97" s="145"/>
      <c r="R97" s="145"/>
      <c r="S97" s="145"/>
      <c r="T97" s="145"/>
      <c r="U97" s="145"/>
    </row>
    <row r="98" spans="1:21" s="126" customFormat="1" ht="24.75">
      <c r="A98" s="138">
        <v>6</v>
      </c>
      <c r="B98" s="366" t="s">
        <v>391</v>
      </c>
      <c r="C98" s="129"/>
      <c r="D98" s="124">
        <v>2021</v>
      </c>
      <c r="E98" s="371">
        <f>G98</f>
        <v>2610</v>
      </c>
      <c r="F98" s="371">
        <f>H98</f>
        <v>2610</v>
      </c>
      <c r="G98" s="371">
        <v>2610</v>
      </c>
      <c r="H98" s="371">
        <v>2610</v>
      </c>
      <c r="I98" s="302"/>
      <c r="J98" s="302"/>
      <c r="K98" s="302"/>
      <c r="L98" s="302"/>
      <c r="M98" s="140"/>
      <c r="N98" s="190"/>
      <c r="O98" s="629"/>
      <c r="P98" s="145"/>
      <c r="Q98" s="145"/>
      <c r="R98" s="145"/>
      <c r="S98" s="145"/>
      <c r="T98" s="145"/>
      <c r="U98" s="145"/>
    </row>
    <row r="99" spans="1:21" s="126" customFormat="1" ht="24.75">
      <c r="A99" s="138"/>
      <c r="B99" s="366" t="s">
        <v>392</v>
      </c>
      <c r="C99" s="129"/>
      <c r="D99" s="124">
        <v>2021</v>
      </c>
      <c r="E99" s="371">
        <f>G99</f>
        <v>10</v>
      </c>
      <c r="F99" s="371">
        <f>H99</f>
        <v>10</v>
      </c>
      <c r="G99" s="371">
        <v>10</v>
      </c>
      <c r="H99" s="371">
        <v>10</v>
      </c>
      <c r="I99" s="302"/>
      <c r="J99" s="302"/>
      <c r="K99" s="302"/>
      <c r="L99" s="302"/>
      <c r="M99" s="140"/>
      <c r="N99" s="190"/>
      <c r="O99" s="629"/>
      <c r="P99" s="145"/>
      <c r="Q99" s="145"/>
      <c r="R99" s="145"/>
      <c r="S99" s="145"/>
      <c r="T99" s="145"/>
      <c r="U99" s="145"/>
    </row>
    <row r="100" spans="1:21" s="126" customFormat="1" ht="15">
      <c r="A100" s="138"/>
      <c r="B100" s="367" t="s">
        <v>114</v>
      </c>
      <c r="C100" s="129"/>
      <c r="D100" s="130"/>
      <c r="E100" s="372">
        <f>E98+E99</f>
        <v>2620</v>
      </c>
      <c r="F100" s="372">
        <f>F98+F99</f>
        <v>2620</v>
      </c>
      <c r="G100" s="372">
        <f>G98+G99</f>
        <v>2620</v>
      </c>
      <c r="H100" s="372">
        <f>H98+H99</f>
        <v>2620</v>
      </c>
      <c r="I100" s="302"/>
      <c r="J100" s="302"/>
      <c r="K100" s="302"/>
      <c r="L100" s="302"/>
      <c r="M100" s="140"/>
      <c r="N100" s="190"/>
      <c r="O100" s="629"/>
      <c r="P100" s="145"/>
      <c r="Q100" s="145"/>
      <c r="R100" s="145"/>
      <c r="S100" s="145"/>
      <c r="T100" s="145"/>
      <c r="U100" s="145"/>
    </row>
    <row r="101" spans="1:21" s="126" customFormat="1" ht="24.75">
      <c r="A101" s="138">
        <v>7</v>
      </c>
      <c r="B101" s="368" t="s">
        <v>330</v>
      </c>
      <c r="C101" s="129"/>
      <c r="D101" s="124">
        <v>2021</v>
      </c>
      <c r="E101" s="373">
        <f>G101+I101+K101+M101</f>
        <v>893</v>
      </c>
      <c r="F101" s="373">
        <f>H101+J101+L101+N101</f>
        <v>893</v>
      </c>
      <c r="G101" s="373">
        <v>893</v>
      </c>
      <c r="H101" s="373">
        <v>893</v>
      </c>
      <c r="I101" s="302"/>
      <c r="J101" s="302"/>
      <c r="K101" s="302"/>
      <c r="L101" s="302"/>
      <c r="M101" s="140"/>
      <c r="N101" s="190"/>
      <c r="O101" s="629"/>
      <c r="P101" s="145"/>
      <c r="Q101" s="145"/>
      <c r="R101" s="145"/>
      <c r="S101" s="145"/>
      <c r="T101" s="145"/>
      <c r="U101" s="145"/>
    </row>
    <row r="102" spans="1:21" s="126" customFormat="1" ht="24.75">
      <c r="A102" s="138"/>
      <c r="B102" s="368" t="s">
        <v>331</v>
      </c>
      <c r="C102" s="129"/>
      <c r="D102" s="124">
        <v>2021</v>
      </c>
      <c r="E102" s="373">
        <f>G102+I102+K102+M102</f>
        <v>10</v>
      </c>
      <c r="F102" s="373">
        <f>H102+J102+L102+N102</f>
        <v>10</v>
      </c>
      <c r="G102" s="373">
        <v>10</v>
      </c>
      <c r="H102" s="373">
        <v>10</v>
      </c>
      <c r="I102" s="302"/>
      <c r="J102" s="302"/>
      <c r="K102" s="302"/>
      <c r="L102" s="302"/>
      <c r="M102" s="140"/>
      <c r="N102" s="190"/>
      <c r="O102" s="629"/>
      <c r="P102" s="145"/>
      <c r="Q102" s="145"/>
      <c r="R102" s="145"/>
      <c r="S102" s="145"/>
      <c r="T102" s="145"/>
      <c r="U102" s="145"/>
    </row>
    <row r="103" spans="1:21" s="126" customFormat="1" ht="15">
      <c r="A103" s="138"/>
      <c r="B103" s="370" t="s">
        <v>114</v>
      </c>
      <c r="C103" s="129"/>
      <c r="D103" s="130"/>
      <c r="E103" s="374">
        <f>E101+E102</f>
        <v>903</v>
      </c>
      <c r="F103" s="374">
        <f>F101+F102</f>
        <v>903</v>
      </c>
      <c r="G103" s="374">
        <f>G101+G102</f>
        <v>903</v>
      </c>
      <c r="H103" s="374">
        <f>H101+H102</f>
        <v>903</v>
      </c>
      <c r="I103" s="302"/>
      <c r="J103" s="302"/>
      <c r="K103" s="302"/>
      <c r="L103" s="302"/>
      <c r="M103" s="140"/>
      <c r="N103" s="190"/>
      <c r="O103" s="629"/>
      <c r="P103" s="145"/>
      <c r="Q103" s="145"/>
      <c r="R103" s="145"/>
      <c r="S103" s="145"/>
      <c r="T103" s="145"/>
      <c r="U103" s="145"/>
    </row>
    <row r="104" spans="1:21" s="126" customFormat="1" ht="15">
      <c r="A104" s="247"/>
      <c r="B104" s="248" t="s">
        <v>157</v>
      </c>
      <c r="C104" s="249"/>
      <c r="D104" s="250">
        <v>2021</v>
      </c>
      <c r="E104" s="300">
        <f>SUM(E85+E88+E91+E94+E97+E100+E103)</f>
        <v>13968</v>
      </c>
      <c r="F104" s="300">
        <f>SUM(F85+F88+F91+F94+F97+F100+F103)</f>
        <v>13968</v>
      </c>
      <c r="G104" s="300">
        <f>SUM(G85+G88+G91+G94+G97+G100+G103)</f>
        <v>13968</v>
      </c>
      <c r="H104" s="300">
        <f>SUM(H85+H88+H91+H94+H97+H100+H103)</f>
        <v>13968</v>
      </c>
      <c r="I104" s="303"/>
      <c r="J104" s="303"/>
      <c r="K104" s="303"/>
      <c r="L104" s="303"/>
      <c r="M104" s="251"/>
      <c r="N104" s="252"/>
      <c r="O104" s="629"/>
      <c r="P104" s="145"/>
      <c r="Q104" s="145"/>
      <c r="R104" s="145"/>
      <c r="S104" s="145"/>
      <c r="T104" s="145"/>
      <c r="U104" s="145"/>
    </row>
    <row r="105" spans="1:21" s="126" customFormat="1" ht="24.75">
      <c r="A105" s="138">
        <v>1</v>
      </c>
      <c r="B105" s="366" t="s">
        <v>396</v>
      </c>
      <c r="C105" s="129"/>
      <c r="D105" s="124">
        <v>2022</v>
      </c>
      <c r="E105" s="371">
        <f>G105</f>
        <v>423</v>
      </c>
      <c r="F105" s="371">
        <f>H105</f>
        <v>423</v>
      </c>
      <c r="G105" s="371">
        <v>423</v>
      </c>
      <c r="H105" s="371">
        <v>423</v>
      </c>
      <c r="I105" s="302"/>
      <c r="J105" s="302"/>
      <c r="K105" s="302"/>
      <c r="L105" s="302"/>
      <c r="M105" s="140"/>
      <c r="N105" s="190"/>
      <c r="O105" s="629"/>
      <c r="P105" s="145"/>
      <c r="Q105" s="145"/>
      <c r="R105" s="145"/>
      <c r="S105" s="145"/>
      <c r="T105" s="145"/>
      <c r="U105" s="145"/>
    </row>
    <row r="106" spans="1:21" s="126" customFormat="1" ht="24.75">
      <c r="A106" s="138"/>
      <c r="B106" s="366" t="s">
        <v>397</v>
      </c>
      <c r="C106" s="129"/>
      <c r="D106" s="124">
        <v>2022</v>
      </c>
      <c r="E106" s="371">
        <f>G106</f>
        <v>10</v>
      </c>
      <c r="F106" s="371">
        <f>H106</f>
        <v>10</v>
      </c>
      <c r="G106" s="371">
        <v>10</v>
      </c>
      <c r="H106" s="371">
        <v>10</v>
      </c>
      <c r="I106" s="302"/>
      <c r="J106" s="302"/>
      <c r="K106" s="302"/>
      <c r="L106" s="302"/>
      <c r="M106" s="140"/>
      <c r="N106" s="190"/>
      <c r="O106" s="629"/>
      <c r="P106" s="145"/>
      <c r="Q106" s="145"/>
      <c r="R106" s="145"/>
      <c r="S106" s="145"/>
      <c r="T106" s="145"/>
      <c r="U106" s="145"/>
    </row>
    <row r="107" spans="1:21" s="126" customFormat="1" ht="15">
      <c r="A107" s="138"/>
      <c r="B107" s="367" t="s">
        <v>114</v>
      </c>
      <c r="C107" s="129"/>
      <c r="D107" s="124"/>
      <c r="E107" s="372">
        <f>E105+E106</f>
        <v>433</v>
      </c>
      <c r="F107" s="372">
        <f>F105+F106</f>
        <v>433</v>
      </c>
      <c r="G107" s="372">
        <f>G105+G106</f>
        <v>433</v>
      </c>
      <c r="H107" s="372">
        <f>H105+H106</f>
        <v>433</v>
      </c>
      <c r="I107" s="302"/>
      <c r="J107" s="302"/>
      <c r="K107" s="302"/>
      <c r="L107" s="302"/>
      <c r="M107" s="140"/>
      <c r="N107" s="190"/>
      <c r="O107" s="629"/>
      <c r="P107" s="145"/>
      <c r="Q107" s="145"/>
      <c r="R107" s="145"/>
      <c r="S107" s="145"/>
      <c r="T107" s="145"/>
      <c r="U107" s="145"/>
    </row>
    <row r="108" spans="1:21" s="126" customFormat="1" ht="24.75">
      <c r="A108" s="138">
        <v>2</v>
      </c>
      <c r="B108" s="368" t="s">
        <v>415</v>
      </c>
      <c r="C108" s="129"/>
      <c r="D108" s="124">
        <v>2022</v>
      </c>
      <c r="E108" s="373">
        <f>G108+I108+K108+M108</f>
        <v>3102</v>
      </c>
      <c r="F108" s="373">
        <f>H108+J108+L108+N108</f>
        <v>3102</v>
      </c>
      <c r="G108" s="373">
        <v>3102</v>
      </c>
      <c r="H108" s="373">
        <v>3102</v>
      </c>
      <c r="I108" s="302"/>
      <c r="J108" s="302"/>
      <c r="K108" s="302"/>
      <c r="L108" s="302"/>
      <c r="M108" s="140"/>
      <c r="N108" s="190"/>
      <c r="O108" s="629"/>
      <c r="P108" s="145"/>
      <c r="Q108" s="145"/>
      <c r="R108" s="145"/>
      <c r="S108" s="145"/>
      <c r="T108" s="145"/>
      <c r="U108" s="145"/>
    </row>
    <row r="109" spans="1:21" s="126" customFormat="1" ht="24.75">
      <c r="A109" s="138"/>
      <c r="B109" s="368" t="s">
        <v>416</v>
      </c>
      <c r="C109" s="129"/>
      <c r="D109" s="124">
        <v>2022</v>
      </c>
      <c r="E109" s="373">
        <f>G109+I109+K109+M109</f>
        <v>10</v>
      </c>
      <c r="F109" s="373">
        <f>H109+J109+L109+N109</f>
        <v>10</v>
      </c>
      <c r="G109" s="373">
        <v>10</v>
      </c>
      <c r="H109" s="373">
        <v>10</v>
      </c>
      <c r="I109" s="302"/>
      <c r="J109" s="302"/>
      <c r="K109" s="302"/>
      <c r="L109" s="302"/>
      <c r="M109" s="140"/>
      <c r="N109" s="190"/>
      <c r="O109" s="629"/>
      <c r="P109" s="145"/>
      <c r="Q109" s="145"/>
      <c r="R109" s="145"/>
      <c r="S109" s="145"/>
      <c r="T109" s="145"/>
      <c r="U109" s="145"/>
    </row>
    <row r="110" spans="1:21" s="126" customFormat="1" ht="15">
      <c r="A110" s="138"/>
      <c r="B110" s="370" t="s">
        <v>114</v>
      </c>
      <c r="C110" s="129"/>
      <c r="D110" s="124"/>
      <c r="E110" s="374">
        <f>E108+E109</f>
        <v>3112</v>
      </c>
      <c r="F110" s="374">
        <f>F108+F109</f>
        <v>3112</v>
      </c>
      <c r="G110" s="374">
        <f>G108+G109</f>
        <v>3112</v>
      </c>
      <c r="H110" s="374">
        <f>H108+H109</f>
        <v>3112</v>
      </c>
      <c r="I110" s="302"/>
      <c r="J110" s="302"/>
      <c r="K110" s="302"/>
      <c r="L110" s="302"/>
      <c r="M110" s="140"/>
      <c r="N110" s="190"/>
      <c r="O110" s="629"/>
      <c r="P110" s="145"/>
      <c r="Q110" s="145"/>
      <c r="R110" s="145"/>
      <c r="S110" s="145"/>
      <c r="T110" s="145"/>
      <c r="U110" s="145"/>
    </row>
    <row r="111" spans="1:21" s="126" customFormat="1" ht="24.75">
      <c r="A111" s="138">
        <v>3</v>
      </c>
      <c r="B111" s="368" t="s">
        <v>91</v>
      </c>
      <c r="C111" s="129"/>
      <c r="D111" s="124">
        <v>2022</v>
      </c>
      <c r="E111" s="373">
        <f>G111+I111+K111+M111</f>
        <v>2350</v>
      </c>
      <c r="F111" s="373">
        <f>H111+J111+L111+N111</f>
        <v>2350</v>
      </c>
      <c r="G111" s="373">
        <v>2350</v>
      </c>
      <c r="H111" s="373">
        <v>2350</v>
      </c>
      <c r="I111" s="302"/>
      <c r="J111" s="302"/>
      <c r="K111" s="302"/>
      <c r="L111" s="302"/>
      <c r="M111" s="140"/>
      <c r="N111" s="190"/>
      <c r="O111" s="629"/>
      <c r="P111" s="145"/>
      <c r="Q111" s="145"/>
      <c r="R111" s="145"/>
      <c r="S111" s="145"/>
      <c r="T111" s="145"/>
      <c r="U111" s="145"/>
    </row>
    <row r="112" spans="1:21" s="126" customFormat="1" ht="24.75">
      <c r="A112" s="138"/>
      <c r="B112" s="368" t="s">
        <v>92</v>
      </c>
      <c r="C112" s="129"/>
      <c r="D112" s="124">
        <v>2022</v>
      </c>
      <c r="E112" s="373">
        <f>G112+I112+K112+M112</f>
        <v>10</v>
      </c>
      <c r="F112" s="373">
        <f>H112+J112+L112+N112</f>
        <v>10</v>
      </c>
      <c r="G112" s="373">
        <v>10</v>
      </c>
      <c r="H112" s="373">
        <v>10</v>
      </c>
      <c r="I112" s="302"/>
      <c r="J112" s="302"/>
      <c r="K112" s="302"/>
      <c r="L112" s="302"/>
      <c r="M112" s="140"/>
      <c r="N112" s="190"/>
      <c r="O112" s="629"/>
      <c r="P112" s="145"/>
      <c r="Q112" s="145"/>
      <c r="R112" s="145"/>
      <c r="S112" s="145"/>
      <c r="T112" s="145"/>
      <c r="U112" s="145"/>
    </row>
    <row r="113" spans="1:21" s="126" customFormat="1" ht="15">
      <c r="A113" s="138"/>
      <c r="B113" s="370" t="s">
        <v>114</v>
      </c>
      <c r="C113" s="129"/>
      <c r="D113" s="124"/>
      <c r="E113" s="374">
        <f>E111+E112</f>
        <v>2360</v>
      </c>
      <c r="F113" s="374">
        <f>F111+F112</f>
        <v>2360</v>
      </c>
      <c r="G113" s="374">
        <f>G111+G112</f>
        <v>2360</v>
      </c>
      <c r="H113" s="374">
        <f>H111+H112</f>
        <v>2360</v>
      </c>
      <c r="I113" s="302"/>
      <c r="J113" s="302"/>
      <c r="K113" s="302"/>
      <c r="L113" s="302"/>
      <c r="M113" s="140"/>
      <c r="N113" s="190"/>
      <c r="O113" s="629"/>
      <c r="P113" s="145"/>
      <c r="Q113" s="145"/>
      <c r="R113" s="145"/>
      <c r="S113" s="145"/>
      <c r="T113" s="145"/>
      <c r="U113" s="145"/>
    </row>
    <row r="114" spans="1:21" s="126" customFormat="1" ht="24.75">
      <c r="A114" s="138">
        <v>4</v>
      </c>
      <c r="B114" s="368" t="s">
        <v>93</v>
      </c>
      <c r="C114" s="129"/>
      <c r="D114" s="124">
        <v>2022</v>
      </c>
      <c r="E114" s="373">
        <f>G114+I114+K114+M114</f>
        <v>2961</v>
      </c>
      <c r="F114" s="373">
        <f>H114+J114+L114+N114</f>
        <v>2961</v>
      </c>
      <c r="G114" s="373">
        <v>2961</v>
      </c>
      <c r="H114" s="373">
        <v>2961</v>
      </c>
      <c r="I114" s="302"/>
      <c r="J114" s="302"/>
      <c r="K114" s="302"/>
      <c r="L114" s="302"/>
      <c r="M114" s="140"/>
      <c r="N114" s="190"/>
      <c r="O114" s="629"/>
      <c r="P114" s="145"/>
      <c r="Q114" s="145"/>
      <c r="R114" s="145"/>
      <c r="S114" s="145"/>
      <c r="T114" s="145"/>
      <c r="U114" s="145"/>
    </row>
    <row r="115" spans="1:21" s="126" customFormat="1" ht="24.75">
      <c r="A115" s="138"/>
      <c r="B115" s="368" t="s">
        <v>94</v>
      </c>
      <c r="C115" s="129"/>
      <c r="D115" s="124">
        <v>2022</v>
      </c>
      <c r="E115" s="373">
        <f>G115+I115+K115+M115</f>
        <v>10</v>
      </c>
      <c r="F115" s="373">
        <f>H115+J115+L115+N115</f>
        <v>10</v>
      </c>
      <c r="G115" s="373">
        <v>10</v>
      </c>
      <c r="H115" s="373">
        <v>10</v>
      </c>
      <c r="I115" s="302"/>
      <c r="J115" s="302"/>
      <c r="K115" s="302"/>
      <c r="L115" s="302"/>
      <c r="M115" s="140"/>
      <c r="N115" s="190"/>
      <c r="O115" s="629"/>
      <c r="P115" s="145"/>
      <c r="Q115" s="145"/>
      <c r="R115" s="145"/>
      <c r="S115" s="145"/>
      <c r="T115" s="145"/>
      <c r="U115" s="145"/>
    </row>
    <row r="116" spans="1:21" s="126" customFormat="1" ht="15">
      <c r="A116" s="138"/>
      <c r="B116" s="370" t="s">
        <v>114</v>
      </c>
      <c r="C116" s="129"/>
      <c r="D116" s="124"/>
      <c r="E116" s="374">
        <f>E114+E115</f>
        <v>2971</v>
      </c>
      <c r="F116" s="374">
        <f>F114+F115</f>
        <v>2971</v>
      </c>
      <c r="G116" s="374">
        <f>G114+G115</f>
        <v>2971</v>
      </c>
      <c r="H116" s="374">
        <f>H114+H115</f>
        <v>2971</v>
      </c>
      <c r="I116" s="302"/>
      <c r="J116" s="302"/>
      <c r="K116" s="302"/>
      <c r="L116" s="302"/>
      <c r="M116" s="140"/>
      <c r="N116" s="190"/>
      <c r="O116" s="629"/>
      <c r="P116" s="145"/>
      <c r="Q116" s="145"/>
      <c r="R116" s="145"/>
      <c r="S116" s="145"/>
      <c r="T116" s="145"/>
      <c r="U116" s="145"/>
    </row>
    <row r="117" spans="1:21" s="126" customFormat="1" ht="15">
      <c r="A117" s="247"/>
      <c r="B117" s="248" t="s">
        <v>158</v>
      </c>
      <c r="C117" s="249"/>
      <c r="D117" s="376">
        <v>2022</v>
      </c>
      <c r="E117" s="303">
        <f>SUM(E107+E110+E113+E116)</f>
        <v>8876</v>
      </c>
      <c r="F117" s="303">
        <f>SUM(F107+F110+F113+F116)</f>
        <v>8876</v>
      </c>
      <c r="G117" s="303">
        <f>SUM(G107+G110+G113+G116)</f>
        <v>8876</v>
      </c>
      <c r="H117" s="303">
        <f>SUM(H107+H110+H113+H116)</f>
        <v>8876</v>
      </c>
      <c r="I117" s="303"/>
      <c r="J117" s="303"/>
      <c r="K117" s="303"/>
      <c r="L117" s="303"/>
      <c r="M117" s="251"/>
      <c r="N117" s="252"/>
      <c r="O117" s="629"/>
      <c r="P117" s="145"/>
      <c r="Q117" s="145"/>
      <c r="R117" s="145"/>
      <c r="S117" s="145"/>
      <c r="T117" s="145"/>
      <c r="U117" s="145"/>
    </row>
    <row r="118" spans="1:21" s="126" customFormat="1" ht="15">
      <c r="A118" s="138"/>
      <c r="B118" s="139" t="s">
        <v>159</v>
      </c>
      <c r="C118" s="129"/>
      <c r="D118" s="124">
        <v>2023</v>
      </c>
      <c r="E118" s="302">
        <v>0</v>
      </c>
      <c r="F118" s="302">
        <v>0</v>
      </c>
      <c r="G118" s="302">
        <v>0</v>
      </c>
      <c r="H118" s="302">
        <v>0</v>
      </c>
      <c r="I118" s="302"/>
      <c r="J118" s="302"/>
      <c r="K118" s="302"/>
      <c r="L118" s="302"/>
      <c r="M118" s="140"/>
      <c r="N118" s="190"/>
      <c r="O118" s="629"/>
      <c r="P118" s="145"/>
      <c r="Q118" s="145"/>
      <c r="R118" s="145"/>
      <c r="S118" s="145"/>
      <c r="T118" s="145"/>
      <c r="U118" s="145"/>
    </row>
    <row r="119" spans="1:21" s="126" customFormat="1" ht="15">
      <c r="A119" s="138"/>
      <c r="B119" s="139" t="s">
        <v>160</v>
      </c>
      <c r="C119" s="129"/>
      <c r="D119" s="124">
        <v>2024</v>
      </c>
      <c r="E119" s="302">
        <v>0</v>
      </c>
      <c r="F119" s="302">
        <v>0</v>
      </c>
      <c r="G119" s="302">
        <v>0</v>
      </c>
      <c r="H119" s="302">
        <v>0</v>
      </c>
      <c r="I119" s="302"/>
      <c r="J119" s="302"/>
      <c r="K119" s="302"/>
      <c r="L119" s="302"/>
      <c r="M119" s="140"/>
      <c r="N119" s="190"/>
      <c r="O119" s="629"/>
      <c r="P119" s="145"/>
      <c r="Q119" s="145"/>
      <c r="R119" s="145"/>
      <c r="S119" s="145"/>
      <c r="T119" s="145"/>
      <c r="U119" s="145"/>
    </row>
    <row r="120" spans="1:22" s="74" customFormat="1" ht="15.75" thickBot="1">
      <c r="A120" s="138"/>
      <c r="B120" s="139" t="s">
        <v>161</v>
      </c>
      <c r="C120" s="129"/>
      <c r="D120" s="124">
        <v>2025</v>
      </c>
      <c r="E120" s="302">
        <v>0</v>
      </c>
      <c r="F120" s="302">
        <v>0</v>
      </c>
      <c r="G120" s="302">
        <v>0</v>
      </c>
      <c r="H120" s="302">
        <v>0</v>
      </c>
      <c r="I120" s="302"/>
      <c r="J120" s="302"/>
      <c r="K120" s="302"/>
      <c r="L120" s="302"/>
      <c r="M120" s="140"/>
      <c r="N120" s="190"/>
      <c r="O120" s="630"/>
      <c r="P120" s="145"/>
      <c r="Q120" s="145"/>
      <c r="R120" s="145"/>
      <c r="S120" s="145"/>
      <c r="T120" s="145"/>
      <c r="U120" s="145"/>
      <c r="V120" s="126"/>
    </row>
    <row r="121" spans="1:22" s="80" customFormat="1" ht="39" customHeight="1">
      <c r="A121" s="75" t="s">
        <v>198</v>
      </c>
      <c r="B121" s="152" t="s">
        <v>332</v>
      </c>
      <c r="C121" s="239" t="s">
        <v>111</v>
      </c>
      <c r="D121" s="265" t="s">
        <v>205</v>
      </c>
      <c r="E121" s="304">
        <f>E124+E141+E142+E146+E153+E160</f>
        <v>10977.5</v>
      </c>
      <c r="F121" s="304">
        <f>F124+F141+F142+F146+F153+F160</f>
        <v>10977.5</v>
      </c>
      <c r="G121" s="304">
        <f>G124+G141+G142+G146+G153+G160</f>
        <v>10977.5</v>
      </c>
      <c r="H121" s="304">
        <f>H124+H141+H142+H146+H153+H160</f>
        <v>10977.5</v>
      </c>
      <c r="I121" s="264"/>
      <c r="J121" s="264"/>
      <c r="K121" s="264"/>
      <c r="L121" s="264"/>
      <c r="M121" s="264"/>
      <c r="N121" s="266"/>
      <c r="O121" s="631" t="s">
        <v>275</v>
      </c>
      <c r="P121" s="178"/>
      <c r="Q121" s="178"/>
      <c r="R121" s="178"/>
      <c r="S121" s="178"/>
      <c r="T121" s="178"/>
      <c r="U121" s="178"/>
      <c r="V121" s="179"/>
    </row>
    <row r="122" spans="1:22" s="85" customFormat="1" ht="27" customHeight="1">
      <c r="A122" s="79">
        <v>1</v>
      </c>
      <c r="B122" s="73" t="s">
        <v>127</v>
      </c>
      <c r="C122" s="82"/>
      <c r="D122" s="83">
        <v>2017</v>
      </c>
      <c r="E122" s="305">
        <f>G122+I122+K122+M122</f>
        <v>2.8000000000000003</v>
      </c>
      <c r="F122" s="305">
        <f>H122+J122+L122+N122</f>
        <v>2.8000000000000003</v>
      </c>
      <c r="G122" s="306">
        <f>2.2+0.6</f>
        <v>2.8000000000000003</v>
      </c>
      <c r="H122" s="306">
        <f>2.2+0.6</f>
        <v>2.8000000000000003</v>
      </c>
      <c r="I122" s="108"/>
      <c r="J122" s="108"/>
      <c r="K122" s="108"/>
      <c r="L122" s="108"/>
      <c r="M122" s="108"/>
      <c r="N122" s="192"/>
      <c r="O122" s="632"/>
      <c r="P122" s="167"/>
      <c r="Q122" s="167"/>
      <c r="R122" s="167"/>
      <c r="S122" s="167"/>
      <c r="T122" s="167"/>
      <c r="U122" s="167"/>
      <c r="V122" s="180"/>
    </row>
    <row r="123" spans="1:22" s="85" customFormat="1" ht="16.5" customHeight="1">
      <c r="A123" s="81"/>
      <c r="B123" s="86" t="s">
        <v>114</v>
      </c>
      <c r="C123" s="82"/>
      <c r="D123" s="83"/>
      <c r="E123" s="307">
        <f>E122</f>
        <v>2.8000000000000003</v>
      </c>
      <c r="F123" s="307">
        <f>F122</f>
        <v>2.8000000000000003</v>
      </c>
      <c r="G123" s="307">
        <f>G122</f>
        <v>2.8000000000000003</v>
      </c>
      <c r="H123" s="307">
        <f>H122</f>
        <v>2.8000000000000003</v>
      </c>
      <c r="I123" s="109"/>
      <c r="J123" s="109"/>
      <c r="K123" s="109"/>
      <c r="L123" s="109"/>
      <c r="M123" s="109"/>
      <c r="N123" s="115"/>
      <c r="O123" s="632"/>
      <c r="P123" s="167"/>
      <c r="Q123" s="167"/>
      <c r="R123" s="167"/>
      <c r="S123" s="167"/>
      <c r="T123" s="167"/>
      <c r="U123" s="167"/>
      <c r="V123" s="180"/>
    </row>
    <row r="124" spans="1:22" s="85" customFormat="1" ht="17.25" customHeight="1">
      <c r="A124" s="87"/>
      <c r="B124" s="88" t="s">
        <v>123</v>
      </c>
      <c r="C124" s="89"/>
      <c r="D124" s="90"/>
      <c r="E124" s="308">
        <f>E122</f>
        <v>2.8000000000000003</v>
      </c>
      <c r="F124" s="308">
        <f>F122</f>
        <v>2.8000000000000003</v>
      </c>
      <c r="G124" s="308">
        <f>G122</f>
        <v>2.8000000000000003</v>
      </c>
      <c r="H124" s="308">
        <f>H122</f>
        <v>2.8000000000000003</v>
      </c>
      <c r="I124" s="110"/>
      <c r="J124" s="110"/>
      <c r="K124" s="110"/>
      <c r="L124" s="110"/>
      <c r="M124" s="110"/>
      <c r="N124" s="193"/>
      <c r="O124" s="632"/>
      <c r="P124" s="167"/>
      <c r="Q124" s="167"/>
      <c r="R124" s="167"/>
      <c r="S124" s="167"/>
      <c r="T124" s="167"/>
      <c r="U124" s="167"/>
      <c r="V124" s="180"/>
    </row>
    <row r="125" spans="1:22" s="85" customFormat="1" ht="39" customHeight="1">
      <c r="A125" s="79">
        <v>1</v>
      </c>
      <c r="B125" s="73" t="s">
        <v>333</v>
      </c>
      <c r="C125" s="82"/>
      <c r="D125" s="83">
        <v>2018</v>
      </c>
      <c r="E125" s="305">
        <v>436.5</v>
      </c>
      <c r="F125" s="305">
        <v>436.5</v>
      </c>
      <c r="G125" s="305">
        <v>436.5</v>
      </c>
      <c r="H125" s="305">
        <v>436.5</v>
      </c>
      <c r="I125" s="108"/>
      <c r="J125" s="108"/>
      <c r="K125" s="108"/>
      <c r="L125" s="108"/>
      <c r="M125" s="108"/>
      <c r="N125" s="192"/>
      <c r="O125" s="632"/>
      <c r="P125" s="167"/>
      <c r="Q125" s="167"/>
      <c r="R125" s="167"/>
      <c r="S125" s="167"/>
      <c r="T125" s="167"/>
      <c r="U125" s="167"/>
      <c r="V125" s="180"/>
    </row>
    <row r="126" spans="1:22" s="85" customFormat="1" ht="14.25" customHeight="1">
      <c r="A126" s="234"/>
      <c r="B126" s="86" t="s">
        <v>114</v>
      </c>
      <c r="C126" s="92"/>
      <c r="D126" s="93"/>
      <c r="E126" s="307">
        <f>E125</f>
        <v>436.5</v>
      </c>
      <c r="F126" s="307">
        <f>F125</f>
        <v>436.5</v>
      </c>
      <c r="G126" s="307">
        <f>G125</f>
        <v>436.5</v>
      </c>
      <c r="H126" s="307">
        <f>H125</f>
        <v>436.5</v>
      </c>
      <c r="I126" s="109"/>
      <c r="J126" s="109"/>
      <c r="K126" s="109"/>
      <c r="L126" s="109"/>
      <c r="M126" s="109"/>
      <c r="N126" s="115"/>
      <c r="O126" s="632"/>
      <c r="P126" s="167"/>
      <c r="Q126" s="167"/>
      <c r="R126" s="167"/>
      <c r="S126" s="167"/>
      <c r="T126" s="167"/>
      <c r="U126" s="167"/>
      <c r="V126" s="180"/>
    </row>
    <row r="127" spans="1:22" s="65" customFormat="1" ht="24.75">
      <c r="A127" s="233">
        <v>2</v>
      </c>
      <c r="B127" s="228" t="s">
        <v>334</v>
      </c>
      <c r="C127" s="93"/>
      <c r="D127" s="93">
        <v>2018</v>
      </c>
      <c r="E127" s="298">
        <v>1432.9</v>
      </c>
      <c r="F127" s="298">
        <v>1432.9</v>
      </c>
      <c r="G127" s="298">
        <v>1432.9</v>
      </c>
      <c r="H127" s="298">
        <v>1432.9</v>
      </c>
      <c r="I127" s="107"/>
      <c r="J127" s="111"/>
      <c r="K127" s="112"/>
      <c r="L127" s="107"/>
      <c r="M127" s="107"/>
      <c r="N127" s="114"/>
      <c r="O127" s="632"/>
      <c r="P127" s="145"/>
      <c r="Q127" s="145"/>
      <c r="R127" s="145"/>
      <c r="S127" s="145"/>
      <c r="T127" s="145"/>
      <c r="U127" s="145"/>
      <c r="V127" s="126"/>
    </row>
    <row r="128" spans="1:22" s="65" customFormat="1" ht="24.75">
      <c r="A128" s="233"/>
      <c r="B128" s="228" t="s">
        <v>335</v>
      </c>
      <c r="C128" s="93"/>
      <c r="D128" s="93">
        <v>2018</v>
      </c>
      <c r="E128" s="298">
        <f>G128+I128+K128+M128</f>
        <v>3.4</v>
      </c>
      <c r="F128" s="298">
        <f>H128+J128+L128+N128</f>
        <v>3.4</v>
      </c>
      <c r="G128" s="309">
        <v>3.4</v>
      </c>
      <c r="H128" s="309">
        <v>3.4</v>
      </c>
      <c r="I128" s="112"/>
      <c r="J128" s="113"/>
      <c r="K128" s="112"/>
      <c r="L128" s="112"/>
      <c r="M128" s="112"/>
      <c r="N128" s="114"/>
      <c r="O128" s="632"/>
      <c r="P128" s="145"/>
      <c r="Q128" s="145"/>
      <c r="R128" s="145"/>
      <c r="S128" s="145"/>
      <c r="T128" s="145"/>
      <c r="U128" s="145"/>
      <c r="V128" s="126"/>
    </row>
    <row r="129" spans="1:22" s="65" customFormat="1" ht="15">
      <c r="A129" s="233"/>
      <c r="B129" s="66" t="s">
        <v>114</v>
      </c>
      <c r="C129" s="94"/>
      <c r="D129" s="94"/>
      <c r="E129" s="310">
        <f>E127+E128</f>
        <v>1436.3000000000002</v>
      </c>
      <c r="F129" s="310">
        <f>F127+F128</f>
        <v>1436.3000000000002</v>
      </c>
      <c r="G129" s="310">
        <f>G127+G128</f>
        <v>1436.3000000000002</v>
      </c>
      <c r="H129" s="310">
        <f>H127+H128</f>
        <v>1436.3000000000002</v>
      </c>
      <c r="I129" s="115"/>
      <c r="J129" s="115"/>
      <c r="K129" s="115"/>
      <c r="L129" s="115"/>
      <c r="M129" s="115"/>
      <c r="N129" s="115"/>
      <c r="O129" s="632"/>
      <c r="P129" s="145"/>
      <c r="Q129" s="145"/>
      <c r="R129" s="145"/>
      <c r="S129" s="145"/>
      <c r="T129" s="145"/>
      <c r="U129" s="145"/>
      <c r="V129" s="126"/>
    </row>
    <row r="130" spans="1:22" s="65" customFormat="1" ht="30" customHeight="1" hidden="1" thickBot="1">
      <c r="A130" s="233"/>
      <c r="B130" s="62" t="s">
        <v>128</v>
      </c>
      <c r="C130" s="93"/>
      <c r="D130" s="93">
        <v>2018</v>
      </c>
      <c r="E130" s="309">
        <f>G130+I130+K130+M130</f>
        <v>0</v>
      </c>
      <c r="F130" s="305">
        <f>H130+J130+L130+N130</f>
        <v>0</v>
      </c>
      <c r="G130" s="305">
        <v>0</v>
      </c>
      <c r="H130" s="305"/>
      <c r="I130" s="107"/>
      <c r="J130" s="111"/>
      <c r="K130" s="112"/>
      <c r="L130" s="107"/>
      <c r="M130" s="107"/>
      <c r="N130" s="114"/>
      <c r="O130" s="632"/>
      <c r="P130" s="145"/>
      <c r="Q130" s="145"/>
      <c r="R130" s="145"/>
      <c r="S130" s="145"/>
      <c r="T130" s="145"/>
      <c r="U130" s="145"/>
      <c r="V130" s="126"/>
    </row>
    <row r="131" spans="1:22" s="65" customFormat="1" ht="15" customHeight="1" hidden="1">
      <c r="A131" s="233"/>
      <c r="B131" s="66" t="s">
        <v>114</v>
      </c>
      <c r="C131" s="94"/>
      <c r="D131" s="94"/>
      <c r="E131" s="310">
        <f>E130</f>
        <v>0</v>
      </c>
      <c r="F131" s="310">
        <f>F130</f>
        <v>0</v>
      </c>
      <c r="G131" s="310">
        <f>G130</f>
        <v>0</v>
      </c>
      <c r="H131" s="310">
        <f>H130</f>
        <v>0</v>
      </c>
      <c r="I131" s="115"/>
      <c r="J131" s="115"/>
      <c r="K131" s="115"/>
      <c r="L131" s="115"/>
      <c r="M131" s="115"/>
      <c r="N131" s="115"/>
      <c r="O131" s="632"/>
      <c r="P131" s="145"/>
      <c r="Q131" s="145"/>
      <c r="R131" s="145"/>
      <c r="S131" s="145"/>
      <c r="T131" s="145"/>
      <c r="U131" s="145"/>
      <c r="V131" s="126"/>
    </row>
    <row r="132" spans="1:22" s="65" customFormat="1" ht="30" customHeight="1" hidden="1" thickBot="1">
      <c r="A132" s="61"/>
      <c r="B132" s="62" t="s">
        <v>129</v>
      </c>
      <c r="C132" s="63"/>
      <c r="D132" s="83">
        <v>2018</v>
      </c>
      <c r="E132" s="305">
        <f>G132+I132+K132+M132</f>
        <v>0</v>
      </c>
      <c r="F132" s="305">
        <f>H132+J132+L132+N132</f>
        <v>0</v>
      </c>
      <c r="G132" s="305">
        <v>0</v>
      </c>
      <c r="H132" s="305">
        <v>0</v>
      </c>
      <c r="I132" s="107"/>
      <c r="J132" s="107"/>
      <c r="K132" s="107"/>
      <c r="L132" s="107"/>
      <c r="M132" s="107"/>
      <c r="N132" s="112"/>
      <c r="O132" s="632"/>
      <c r="P132" s="145"/>
      <c r="Q132" s="145"/>
      <c r="R132" s="145"/>
      <c r="S132" s="145"/>
      <c r="T132" s="145"/>
      <c r="U132" s="145"/>
      <c r="V132" s="126"/>
    </row>
    <row r="133" spans="1:22" s="65" customFormat="1" ht="31.5" customHeight="1" hidden="1" thickBot="1">
      <c r="A133" s="61"/>
      <c r="B133" s="62" t="s">
        <v>130</v>
      </c>
      <c r="C133" s="63"/>
      <c r="D133" s="83">
        <v>2018</v>
      </c>
      <c r="E133" s="305">
        <f>G133+I133+K133+M133</f>
        <v>0</v>
      </c>
      <c r="F133" s="305">
        <f>H133+J133+L133+N133</f>
        <v>0</v>
      </c>
      <c r="G133" s="305">
        <v>0</v>
      </c>
      <c r="H133" s="305">
        <v>0</v>
      </c>
      <c r="I133" s="107"/>
      <c r="J133" s="107"/>
      <c r="K133" s="107"/>
      <c r="L133" s="107"/>
      <c r="M133" s="107"/>
      <c r="N133" s="112"/>
      <c r="O133" s="632"/>
      <c r="P133" s="145"/>
      <c r="Q133" s="145"/>
      <c r="R133" s="145"/>
      <c r="S133" s="145"/>
      <c r="T133" s="145"/>
      <c r="U133" s="145"/>
      <c r="V133" s="126"/>
    </row>
    <row r="134" spans="1:22" s="65" customFormat="1" ht="15" customHeight="1" hidden="1">
      <c r="A134" s="61"/>
      <c r="B134" s="66" t="s">
        <v>114</v>
      </c>
      <c r="C134" s="67"/>
      <c r="D134" s="76"/>
      <c r="E134" s="307">
        <f>E132+E133</f>
        <v>0</v>
      </c>
      <c r="F134" s="307">
        <f>F132+F133</f>
        <v>0</v>
      </c>
      <c r="G134" s="307">
        <f>G132+G133</f>
        <v>0</v>
      </c>
      <c r="H134" s="307">
        <f>H132+H133</f>
        <v>0</v>
      </c>
      <c r="I134" s="109"/>
      <c r="J134" s="109"/>
      <c r="K134" s="109"/>
      <c r="L134" s="109"/>
      <c r="M134" s="109"/>
      <c r="N134" s="115"/>
      <c r="O134" s="632"/>
      <c r="P134" s="145"/>
      <c r="Q134" s="145"/>
      <c r="R134" s="145"/>
      <c r="S134" s="145"/>
      <c r="T134" s="145"/>
      <c r="U134" s="145"/>
      <c r="V134" s="126"/>
    </row>
    <row r="135" spans="1:22" s="65" customFormat="1" ht="24">
      <c r="A135" s="233">
        <v>3</v>
      </c>
      <c r="B135" s="95" t="s">
        <v>336</v>
      </c>
      <c r="C135" s="93"/>
      <c r="D135" s="93">
        <v>2018</v>
      </c>
      <c r="E135" s="309">
        <v>152.1</v>
      </c>
      <c r="F135" s="309">
        <v>152.1</v>
      </c>
      <c r="G135" s="309">
        <v>152.1</v>
      </c>
      <c r="H135" s="309">
        <v>152.1</v>
      </c>
      <c r="I135" s="107"/>
      <c r="J135" s="111"/>
      <c r="K135" s="112"/>
      <c r="L135" s="107"/>
      <c r="M135" s="107"/>
      <c r="N135" s="114"/>
      <c r="O135" s="632"/>
      <c r="P135" s="145"/>
      <c r="Q135" s="145"/>
      <c r="R135" s="145"/>
      <c r="S135" s="145"/>
      <c r="T135" s="145"/>
      <c r="U135" s="145"/>
      <c r="V135" s="126"/>
    </row>
    <row r="136" spans="1:22" s="65" customFormat="1" ht="24">
      <c r="A136" s="233"/>
      <c r="B136" s="95" t="s">
        <v>337</v>
      </c>
      <c r="C136" s="93"/>
      <c r="D136" s="93">
        <v>2018</v>
      </c>
      <c r="E136" s="309">
        <v>3.9</v>
      </c>
      <c r="F136" s="309">
        <v>3.9</v>
      </c>
      <c r="G136" s="309">
        <v>3.9</v>
      </c>
      <c r="H136" s="309">
        <v>3.9</v>
      </c>
      <c r="I136" s="107"/>
      <c r="J136" s="111"/>
      <c r="K136" s="112"/>
      <c r="L136" s="107"/>
      <c r="M136" s="107"/>
      <c r="N136" s="114"/>
      <c r="O136" s="632"/>
      <c r="P136" s="145"/>
      <c r="Q136" s="145"/>
      <c r="R136" s="145"/>
      <c r="S136" s="145"/>
      <c r="T136" s="145"/>
      <c r="U136" s="145"/>
      <c r="V136" s="126"/>
    </row>
    <row r="137" spans="1:22" s="65" customFormat="1" ht="15">
      <c r="A137" s="233"/>
      <c r="B137" s="66" t="s">
        <v>114</v>
      </c>
      <c r="C137" s="94"/>
      <c r="D137" s="94"/>
      <c r="E137" s="307">
        <f>E135+E136</f>
        <v>156</v>
      </c>
      <c r="F137" s="307">
        <f>F135+F136</f>
        <v>156</v>
      </c>
      <c r="G137" s="307">
        <f>G135+G136</f>
        <v>156</v>
      </c>
      <c r="H137" s="307">
        <f>H135+H136</f>
        <v>156</v>
      </c>
      <c r="I137" s="109"/>
      <c r="J137" s="109"/>
      <c r="K137" s="109"/>
      <c r="L137" s="109"/>
      <c r="M137" s="109"/>
      <c r="N137" s="115"/>
      <c r="O137" s="632"/>
      <c r="P137" s="145"/>
      <c r="Q137" s="145"/>
      <c r="R137" s="145"/>
      <c r="S137" s="145"/>
      <c r="T137" s="145"/>
      <c r="U137" s="145"/>
      <c r="V137" s="126"/>
    </row>
    <row r="138" spans="1:22" s="65" customFormat="1" ht="24" customHeight="1">
      <c r="A138" s="61">
        <v>4</v>
      </c>
      <c r="B138" s="228" t="s">
        <v>338</v>
      </c>
      <c r="C138" s="63"/>
      <c r="D138" s="64">
        <v>2018</v>
      </c>
      <c r="E138" s="298">
        <v>256</v>
      </c>
      <c r="F138" s="298">
        <v>256</v>
      </c>
      <c r="G138" s="298">
        <v>256</v>
      </c>
      <c r="H138" s="298">
        <v>256</v>
      </c>
      <c r="I138" s="103"/>
      <c r="J138" s="103"/>
      <c r="K138" s="103"/>
      <c r="L138" s="103"/>
      <c r="M138" s="103"/>
      <c r="N138" s="187"/>
      <c r="O138" s="632"/>
      <c r="P138" s="145"/>
      <c r="Q138" s="145"/>
      <c r="R138" s="145"/>
      <c r="S138" s="145"/>
      <c r="T138" s="145"/>
      <c r="U138" s="145"/>
      <c r="V138" s="126"/>
    </row>
    <row r="139" spans="1:22" s="65" customFormat="1" ht="24" customHeight="1">
      <c r="A139" s="73"/>
      <c r="B139" s="228" t="s">
        <v>339</v>
      </c>
      <c r="C139" s="63"/>
      <c r="D139" s="64">
        <v>2018</v>
      </c>
      <c r="E139" s="298">
        <f>G139+I139+K139+M139</f>
        <v>2.1999999999999993</v>
      </c>
      <c r="F139" s="298">
        <f>H139+J139+L139+N139</f>
        <v>2.1999999999999993</v>
      </c>
      <c r="G139" s="298">
        <f>15-12.8</f>
        <v>2.1999999999999993</v>
      </c>
      <c r="H139" s="298">
        <f>15-12.8</f>
        <v>2.1999999999999993</v>
      </c>
      <c r="I139" s="103"/>
      <c r="J139" s="103"/>
      <c r="K139" s="103"/>
      <c r="L139" s="103"/>
      <c r="M139" s="103"/>
      <c r="N139" s="187"/>
      <c r="O139" s="632"/>
      <c r="P139" s="145"/>
      <c r="Q139" s="145"/>
      <c r="R139" s="145"/>
      <c r="S139" s="145"/>
      <c r="T139" s="145"/>
      <c r="U139" s="145"/>
      <c r="V139" s="126"/>
    </row>
    <row r="140" spans="1:22" s="65" customFormat="1" ht="15">
      <c r="A140" s="61"/>
      <c r="B140" s="66" t="s">
        <v>114</v>
      </c>
      <c r="C140" s="67"/>
      <c r="D140" s="68"/>
      <c r="E140" s="299">
        <f>E138+E139</f>
        <v>258.2</v>
      </c>
      <c r="F140" s="299">
        <f>F138+F139</f>
        <v>258.2</v>
      </c>
      <c r="G140" s="299">
        <f>G138+G139</f>
        <v>258.2</v>
      </c>
      <c r="H140" s="299">
        <f>H138+H139</f>
        <v>258.2</v>
      </c>
      <c r="I140" s="104"/>
      <c r="J140" s="104"/>
      <c r="K140" s="104"/>
      <c r="L140" s="104"/>
      <c r="M140" s="104"/>
      <c r="N140" s="188"/>
      <c r="O140" s="632"/>
      <c r="P140" s="145"/>
      <c r="Q140" s="145"/>
      <c r="R140" s="145"/>
      <c r="S140" s="145"/>
      <c r="T140" s="145"/>
      <c r="U140" s="145"/>
      <c r="V140" s="126"/>
    </row>
    <row r="141" spans="1:22" s="85" customFormat="1" ht="12">
      <c r="A141" s="91"/>
      <c r="B141" s="70" t="s">
        <v>124</v>
      </c>
      <c r="C141" s="91"/>
      <c r="D141" s="91"/>
      <c r="E141" s="311">
        <f>E126+E129+E137+E140</f>
        <v>2287</v>
      </c>
      <c r="F141" s="311">
        <f>F126+F129+F137+F140</f>
        <v>2287</v>
      </c>
      <c r="G141" s="311">
        <f>G126+G129+G137+G140</f>
        <v>2287</v>
      </c>
      <c r="H141" s="311">
        <f>H126+H129+H137+H140</f>
        <v>2287</v>
      </c>
      <c r="I141" s="116"/>
      <c r="J141" s="116"/>
      <c r="K141" s="116"/>
      <c r="L141" s="116"/>
      <c r="M141" s="116"/>
      <c r="N141" s="195"/>
      <c r="O141" s="632"/>
      <c r="P141" s="167"/>
      <c r="Q141" s="167"/>
      <c r="R141" s="167"/>
      <c r="S141" s="167"/>
      <c r="T141" s="167"/>
      <c r="U141" s="167"/>
      <c r="V141" s="180"/>
    </row>
    <row r="142" spans="1:22" s="85" customFormat="1" ht="12">
      <c r="A142" s="98"/>
      <c r="B142" s="70" t="s">
        <v>125</v>
      </c>
      <c r="C142" s="91"/>
      <c r="D142" s="91"/>
      <c r="E142" s="311">
        <v>0</v>
      </c>
      <c r="F142" s="311">
        <v>0</v>
      </c>
      <c r="G142" s="311">
        <v>0</v>
      </c>
      <c r="H142" s="311">
        <v>0</v>
      </c>
      <c r="I142" s="116"/>
      <c r="J142" s="116"/>
      <c r="K142" s="116"/>
      <c r="L142" s="116"/>
      <c r="M142" s="116"/>
      <c r="N142" s="195"/>
      <c r="O142" s="632"/>
      <c r="P142" s="167"/>
      <c r="Q142" s="167"/>
      <c r="R142" s="167"/>
      <c r="S142" s="167"/>
      <c r="T142" s="167"/>
      <c r="U142" s="167"/>
      <c r="V142" s="180"/>
    </row>
    <row r="143" spans="1:22" s="85" customFormat="1" ht="24">
      <c r="A143" s="232">
        <v>1</v>
      </c>
      <c r="B143" s="368" t="s">
        <v>340</v>
      </c>
      <c r="C143" s="82"/>
      <c r="D143" s="97">
        <v>2020</v>
      </c>
      <c r="E143" s="301">
        <v>1057.7</v>
      </c>
      <c r="F143" s="301">
        <v>1057.7</v>
      </c>
      <c r="G143" s="301">
        <v>1057.7</v>
      </c>
      <c r="H143" s="301">
        <v>1057.7</v>
      </c>
      <c r="I143" s="106"/>
      <c r="J143" s="106"/>
      <c r="K143" s="106"/>
      <c r="L143" s="106"/>
      <c r="M143" s="106"/>
      <c r="N143" s="191"/>
      <c r="O143" s="632"/>
      <c r="P143" s="167"/>
      <c r="Q143" s="167"/>
      <c r="R143" s="167"/>
      <c r="S143" s="167"/>
      <c r="T143" s="167"/>
      <c r="U143" s="167"/>
      <c r="V143" s="180"/>
    </row>
    <row r="144" spans="1:22" s="85" customFormat="1" ht="24">
      <c r="A144" s="232"/>
      <c r="B144" s="368" t="s">
        <v>341</v>
      </c>
      <c r="C144" s="82"/>
      <c r="D144" s="97">
        <v>2020</v>
      </c>
      <c r="E144" s="301">
        <v>10</v>
      </c>
      <c r="F144" s="301">
        <v>10</v>
      </c>
      <c r="G144" s="301">
        <v>10</v>
      </c>
      <c r="H144" s="301">
        <v>10</v>
      </c>
      <c r="I144" s="106"/>
      <c r="J144" s="106"/>
      <c r="K144" s="106"/>
      <c r="L144" s="106"/>
      <c r="M144" s="106"/>
      <c r="N144" s="191"/>
      <c r="O144" s="632"/>
      <c r="P144" s="167"/>
      <c r="Q144" s="167"/>
      <c r="R144" s="167"/>
      <c r="S144" s="167"/>
      <c r="T144" s="167"/>
      <c r="U144" s="167"/>
      <c r="V144" s="180"/>
    </row>
    <row r="145" spans="1:22" s="85" customFormat="1" ht="12">
      <c r="A145" s="232"/>
      <c r="B145" s="370" t="s">
        <v>114</v>
      </c>
      <c r="C145" s="82"/>
      <c r="D145" s="99"/>
      <c r="E145" s="302">
        <f>SUM(E143+E144)</f>
        <v>1067.7</v>
      </c>
      <c r="F145" s="302">
        <f>SUM(F143+F144)</f>
        <v>1067.7</v>
      </c>
      <c r="G145" s="302">
        <f>SUM(G143+G144)</f>
        <v>1067.7</v>
      </c>
      <c r="H145" s="302">
        <f>SUM(H143+H144)</f>
        <v>1067.7</v>
      </c>
      <c r="I145" s="106"/>
      <c r="J145" s="106"/>
      <c r="K145" s="106"/>
      <c r="L145" s="106"/>
      <c r="M145" s="106"/>
      <c r="N145" s="191"/>
      <c r="O145" s="632"/>
      <c r="P145" s="167"/>
      <c r="Q145" s="167"/>
      <c r="R145" s="167"/>
      <c r="S145" s="167"/>
      <c r="T145" s="167"/>
      <c r="U145" s="167"/>
      <c r="V145" s="180"/>
    </row>
    <row r="146" spans="1:22" s="85" customFormat="1" ht="12">
      <c r="A146" s="98"/>
      <c r="B146" s="70" t="s">
        <v>126</v>
      </c>
      <c r="C146" s="91"/>
      <c r="D146" s="91"/>
      <c r="E146" s="311">
        <f>SUM(E143+E144)</f>
        <v>1067.7</v>
      </c>
      <c r="F146" s="311">
        <f>F145</f>
        <v>1067.7</v>
      </c>
      <c r="G146" s="311">
        <f>G145</f>
        <v>1067.7</v>
      </c>
      <c r="H146" s="311">
        <f>H145</f>
        <v>1067.7</v>
      </c>
      <c r="I146" s="116"/>
      <c r="J146" s="116"/>
      <c r="K146" s="116"/>
      <c r="L146" s="116"/>
      <c r="M146" s="116"/>
      <c r="N146" s="195"/>
      <c r="O146" s="632"/>
      <c r="P146" s="167"/>
      <c r="Q146" s="167"/>
      <c r="R146" s="167"/>
      <c r="S146" s="167"/>
      <c r="T146" s="167"/>
      <c r="U146" s="167"/>
      <c r="V146" s="180"/>
    </row>
    <row r="147" spans="1:21" s="180" customFormat="1" ht="24">
      <c r="A147" s="262">
        <v>1</v>
      </c>
      <c r="B147" s="369" t="s">
        <v>63</v>
      </c>
      <c r="C147" s="259"/>
      <c r="D147" s="263">
        <v>2021</v>
      </c>
      <c r="E147" s="378">
        <f>G147+I147+K147+M147</f>
        <v>1147.5</v>
      </c>
      <c r="F147" s="378">
        <f>H147+J147+L147+N147</f>
        <v>1147.5</v>
      </c>
      <c r="G147" s="379">
        <v>1147.5</v>
      </c>
      <c r="H147" s="379">
        <v>1147.5</v>
      </c>
      <c r="I147" s="260"/>
      <c r="J147" s="260"/>
      <c r="K147" s="260"/>
      <c r="L147" s="260"/>
      <c r="M147" s="260"/>
      <c r="N147" s="261"/>
      <c r="O147" s="632"/>
      <c r="P147" s="167"/>
      <c r="Q147" s="167"/>
      <c r="R147" s="167"/>
      <c r="S147" s="167"/>
      <c r="T147" s="167"/>
      <c r="U147" s="167"/>
    </row>
    <row r="148" spans="1:21" s="180" customFormat="1" ht="24">
      <c r="A148" s="262"/>
      <c r="B148" s="369" t="s">
        <v>64</v>
      </c>
      <c r="C148" s="259"/>
      <c r="D148" s="263">
        <v>2021</v>
      </c>
      <c r="E148" s="378">
        <f>G148+I148+K148+M148</f>
        <v>11.5</v>
      </c>
      <c r="F148" s="378">
        <f>H148+J148+L148+N148</f>
        <v>11.5</v>
      </c>
      <c r="G148" s="379">
        <v>11.5</v>
      </c>
      <c r="H148" s="379">
        <v>11.5</v>
      </c>
      <c r="I148" s="260"/>
      <c r="J148" s="260"/>
      <c r="K148" s="260"/>
      <c r="L148" s="260"/>
      <c r="M148" s="260"/>
      <c r="N148" s="261"/>
      <c r="O148" s="632"/>
      <c r="P148" s="167"/>
      <c r="Q148" s="167"/>
      <c r="R148" s="167"/>
      <c r="S148" s="167"/>
      <c r="T148" s="167"/>
      <c r="U148" s="167"/>
    </row>
    <row r="149" spans="1:21" s="180" customFormat="1" ht="12">
      <c r="A149" s="262"/>
      <c r="B149" s="370" t="s">
        <v>114</v>
      </c>
      <c r="C149" s="259"/>
      <c r="D149" s="259"/>
      <c r="E149" s="380">
        <f>E147+E148</f>
        <v>1159</v>
      </c>
      <c r="F149" s="380">
        <f>F147+F148</f>
        <v>1159</v>
      </c>
      <c r="G149" s="380">
        <f>G147+G148</f>
        <v>1159</v>
      </c>
      <c r="H149" s="380">
        <f>H147+H148</f>
        <v>1159</v>
      </c>
      <c r="I149" s="260"/>
      <c r="J149" s="260"/>
      <c r="K149" s="260"/>
      <c r="L149" s="260"/>
      <c r="M149" s="260"/>
      <c r="N149" s="261"/>
      <c r="O149" s="632"/>
      <c r="P149" s="167"/>
      <c r="Q149" s="167"/>
      <c r="R149" s="167"/>
      <c r="S149" s="167"/>
      <c r="T149" s="167"/>
      <c r="U149" s="167"/>
    </row>
    <row r="150" spans="1:21" s="180" customFormat="1" ht="24">
      <c r="A150" s="262">
        <v>2</v>
      </c>
      <c r="B150" s="377" t="s">
        <v>342</v>
      </c>
      <c r="C150" s="259"/>
      <c r="D150" s="263">
        <v>2021</v>
      </c>
      <c r="E150" s="378">
        <f>G150+I150+K150+M150</f>
        <v>742.5</v>
      </c>
      <c r="F150" s="378">
        <f>H150+J150+L150+N150</f>
        <v>742.5</v>
      </c>
      <c r="G150" s="381">
        <v>742.5</v>
      </c>
      <c r="H150" s="381">
        <v>742.5</v>
      </c>
      <c r="I150" s="260"/>
      <c r="J150" s="260"/>
      <c r="K150" s="260"/>
      <c r="L150" s="260"/>
      <c r="M150" s="260"/>
      <c r="N150" s="261"/>
      <c r="O150" s="632"/>
      <c r="P150" s="167"/>
      <c r="Q150" s="167"/>
      <c r="R150" s="167"/>
      <c r="S150" s="167"/>
      <c r="T150" s="167"/>
      <c r="U150" s="167"/>
    </row>
    <row r="151" spans="1:21" s="180" customFormat="1" ht="24">
      <c r="A151" s="253"/>
      <c r="B151" s="377" t="s">
        <v>343</v>
      </c>
      <c r="C151" s="259"/>
      <c r="D151" s="263">
        <v>2021</v>
      </c>
      <c r="E151" s="378">
        <f>G151+I151+K151+M151</f>
        <v>11.5</v>
      </c>
      <c r="F151" s="378">
        <f>H151+J151+L151+N151</f>
        <v>11.5</v>
      </c>
      <c r="G151" s="381">
        <v>11.5</v>
      </c>
      <c r="H151" s="381">
        <v>11.5</v>
      </c>
      <c r="I151" s="260"/>
      <c r="J151" s="260"/>
      <c r="K151" s="260"/>
      <c r="L151" s="260"/>
      <c r="M151" s="260"/>
      <c r="N151" s="261"/>
      <c r="O151" s="632"/>
      <c r="P151" s="167"/>
      <c r="Q151" s="167"/>
      <c r="R151" s="167"/>
      <c r="S151" s="167"/>
      <c r="T151" s="167"/>
      <c r="U151" s="167"/>
    </row>
    <row r="152" spans="1:21" s="180" customFormat="1" ht="12">
      <c r="A152" s="253"/>
      <c r="B152" s="367" t="s">
        <v>114</v>
      </c>
      <c r="C152" s="259"/>
      <c r="D152" s="259"/>
      <c r="E152" s="382">
        <f>E150+E151</f>
        <v>754</v>
      </c>
      <c r="F152" s="382">
        <f>F150+F151</f>
        <v>754</v>
      </c>
      <c r="G152" s="382">
        <f>G150+G151</f>
        <v>754</v>
      </c>
      <c r="H152" s="382">
        <f>H150+H151</f>
        <v>754</v>
      </c>
      <c r="I152" s="260"/>
      <c r="J152" s="260"/>
      <c r="K152" s="260"/>
      <c r="L152" s="260"/>
      <c r="M152" s="260"/>
      <c r="N152" s="261"/>
      <c r="O152" s="632"/>
      <c r="P152" s="167"/>
      <c r="Q152" s="167"/>
      <c r="R152" s="167"/>
      <c r="S152" s="167"/>
      <c r="T152" s="167"/>
      <c r="U152" s="167"/>
    </row>
    <row r="153" spans="1:21" s="126" customFormat="1" ht="15">
      <c r="A153" s="247"/>
      <c r="B153" s="248" t="s">
        <v>157</v>
      </c>
      <c r="C153" s="249"/>
      <c r="D153" s="250">
        <v>2021</v>
      </c>
      <c r="E153" s="311">
        <f>SUM(E149+E152)</f>
        <v>1913</v>
      </c>
      <c r="F153" s="311">
        <f>SUM(F149+F152)</f>
        <v>1913</v>
      </c>
      <c r="G153" s="311">
        <f>SUM(G149+G152)</f>
        <v>1913</v>
      </c>
      <c r="H153" s="311">
        <f>SUM(H149+H152)</f>
        <v>1913</v>
      </c>
      <c r="I153" s="251"/>
      <c r="J153" s="251"/>
      <c r="K153" s="251"/>
      <c r="L153" s="251"/>
      <c r="M153" s="251"/>
      <c r="N153" s="252"/>
      <c r="O153" s="632"/>
      <c r="P153" s="145"/>
      <c r="Q153" s="145"/>
      <c r="R153" s="145"/>
      <c r="S153" s="145"/>
      <c r="T153" s="145"/>
      <c r="U153" s="145"/>
    </row>
    <row r="154" spans="1:21" s="126" customFormat="1" ht="24">
      <c r="A154" s="138">
        <v>1</v>
      </c>
      <c r="B154" s="369" t="s">
        <v>95</v>
      </c>
      <c r="C154" s="129"/>
      <c r="D154" s="124">
        <v>2022</v>
      </c>
      <c r="E154" s="378">
        <f>G154+I154+K154+M154</f>
        <v>2021</v>
      </c>
      <c r="F154" s="378">
        <f>H154+J154+L154+N154</f>
        <v>2021</v>
      </c>
      <c r="G154" s="379">
        <v>2021</v>
      </c>
      <c r="H154" s="379">
        <v>2021</v>
      </c>
      <c r="I154" s="140"/>
      <c r="J154" s="140"/>
      <c r="K154" s="140"/>
      <c r="L154" s="140"/>
      <c r="M154" s="140"/>
      <c r="N154" s="190"/>
      <c r="O154" s="632"/>
      <c r="P154" s="145"/>
      <c r="Q154" s="145"/>
      <c r="R154" s="145"/>
      <c r="S154" s="145"/>
      <c r="T154" s="145"/>
      <c r="U154" s="145"/>
    </row>
    <row r="155" spans="1:21" s="126" customFormat="1" ht="24">
      <c r="A155" s="138"/>
      <c r="B155" s="369" t="s">
        <v>96</v>
      </c>
      <c r="C155" s="129"/>
      <c r="D155" s="124">
        <v>2022</v>
      </c>
      <c r="E155" s="378">
        <f>G155+I155+K155+M155</f>
        <v>10</v>
      </c>
      <c r="F155" s="378">
        <f>H155+J155+L155+N155</f>
        <v>10</v>
      </c>
      <c r="G155" s="379">
        <v>10</v>
      </c>
      <c r="H155" s="379">
        <v>10</v>
      </c>
      <c r="I155" s="140"/>
      <c r="J155" s="140"/>
      <c r="K155" s="140"/>
      <c r="L155" s="140"/>
      <c r="M155" s="140"/>
      <c r="N155" s="190"/>
      <c r="O155" s="632"/>
      <c r="P155" s="145"/>
      <c r="Q155" s="145"/>
      <c r="R155" s="145"/>
      <c r="S155" s="145"/>
      <c r="T155" s="145"/>
      <c r="U155" s="145"/>
    </row>
    <row r="156" spans="1:21" s="126" customFormat="1" ht="15">
      <c r="A156" s="138"/>
      <c r="B156" s="383" t="s">
        <v>114</v>
      </c>
      <c r="C156" s="129"/>
      <c r="D156" s="124"/>
      <c r="E156" s="384">
        <f>E154+E155</f>
        <v>2031</v>
      </c>
      <c r="F156" s="384">
        <f>F154+F155</f>
        <v>2031</v>
      </c>
      <c r="G156" s="384">
        <f>G154+G155</f>
        <v>2031</v>
      </c>
      <c r="H156" s="384">
        <f>H154+H155</f>
        <v>2031</v>
      </c>
      <c r="I156" s="140"/>
      <c r="J156" s="140"/>
      <c r="K156" s="140"/>
      <c r="L156" s="140"/>
      <c r="M156" s="140"/>
      <c r="N156" s="190"/>
      <c r="O156" s="632"/>
      <c r="P156" s="145"/>
      <c r="Q156" s="145"/>
      <c r="R156" s="145"/>
      <c r="S156" s="145"/>
      <c r="T156" s="145"/>
      <c r="U156" s="145"/>
    </row>
    <row r="157" spans="1:21" s="126" customFormat="1" ht="24">
      <c r="A157" s="138">
        <v>2</v>
      </c>
      <c r="B157" s="369" t="s">
        <v>61</v>
      </c>
      <c r="C157" s="129"/>
      <c r="D157" s="124">
        <v>2022</v>
      </c>
      <c r="E157" s="385">
        <f>G157+I157+K157+M157</f>
        <v>3666</v>
      </c>
      <c r="F157" s="385">
        <f>H157+J157+L157+N157</f>
        <v>3666</v>
      </c>
      <c r="G157" s="385">
        <v>3666</v>
      </c>
      <c r="H157" s="385">
        <v>3666</v>
      </c>
      <c r="I157" s="140"/>
      <c r="J157" s="140"/>
      <c r="K157" s="140"/>
      <c r="L157" s="140"/>
      <c r="M157" s="140"/>
      <c r="N157" s="190"/>
      <c r="O157" s="632"/>
      <c r="P157" s="145"/>
      <c r="Q157" s="145"/>
      <c r="R157" s="145"/>
      <c r="S157" s="145"/>
      <c r="T157" s="145"/>
      <c r="U157" s="145"/>
    </row>
    <row r="158" spans="1:21" s="126" customFormat="1" ht="24.75">
      <c r="A158" s="138"/>
      <c r="B158" s="368" t="s">
        <v>62</v>
      </c>
      <c r="C158" s="129"/>
      <c r="D158" s="124">
        <v>2022</v>
      </c>
      <c r="E158" s="373">
        <f>G158+I158+K158+M158</f>
        <v>10</v>
      </c>
      <c r="F158" s="373">
        <f>H158+J158+L158+N158</f>
        <v>10</v>
      </c>
      <c r="G158" s="373">
        <v>10</v>
      </c>
      <c r="H158" s="373">
        <v>10</v>
      </c>
      <c r="I158" s="140"/>
      <c r="J158" s="140"/>
      <c r="K158" s="140"/>
      <c r="L158" s="140"/>
      <c r="M158" s="140"/>
      <c r="N158" s="190"/>
      <c r="O158" s="632"/>
      <c r="P158" s="145"/>
      <c r="Q158" s="145"/>
      <c r="R158" s="145"/>
      <c r="S158" s="145"/>
      <c r="T158" s="145"/>
      <c r="U158" s="145"/>
    </row>
    <row r="159" spans="1:21" s="126" customFormat="1" ht="15">
      <c r="A159" s="138"/>
      <c r="B159" s="370" t="s">
        <v>114</v>
      </c>
      <c r="C159" s="129"/>
      <c r="D159" s="124"/>
      <c r="E159" s="374">
        <f>E157+E158</f>
        <v>3676</v>
      </c>
      <c r="F159" s="374">
        <f>F157+F158</f>
        <v>3676</v>
      </c>
      <c r="G159" s="374">
        <f>G157+G158</f>
        <v>3676</v>
      </c>
      <c r="H159" s="374">
        <f>H157+H158</f>
        <v>3676</v>
      </c>
      <c r="I159" s="140"/>
      <c r="J159" s="140"/>
      <c r="K159" s="140"/>
      <c r="L159" s="140"/>
      <c r="M159" s="140"/>
      <c r="N159" s="190"/>
      <c r="O159" s="632"/>
      <c r="P159" s="145"/>
      <c r="Q159" s="145"/>
      <c r="R159" s="145"/>
      <c r="S159" s="145"/>
      <c r="T159" s="145"/>
      <c r="U159" s="145"/>
    </row>
    <row r="160" spans="1:21" s="126" customFormat="1" ht="15">
      <c r="A160" s="247"/>
      <c r="B160" s="248" t="s">
        <v>158</v>
      </c>
      <c r="C160" s="249"/>
      <c r="D160" s="250">
        <v>2022</v>
      </c>
      <c r="E160" s="303">
        <f>SUM(E156+E159)</f>
        <v>5707</v>
      </c>
      <c r="F160" s="303">
        <f>SUM(F156+F159)</f>
        <v>5707</v>
      </c>
      <c r="G160" s="303">
        <f>SUM(G156+G159)</f>
        <v>5707</v>
      </c>
      <c r="H160" s="303">
        <f>SUM(H156+H159)</f>
        <v>5707</v>
      </c>
      <c r="I160" s="251"/>
      <c r="J160" s="251"/>
      <c r="K160" s="251"/>
      <c r="L160" s="251"/>
      <c r="M160" s="251"/>
      <c r="N160" s="252"/>
      <c r="O160" s="632"/>
      <c r="P160" s="145"/>
      <c r="Q160" s="145"/>
      <c r="R160" s="145"/>
      <c r="S160" s="145"/>
      <c r="T160" s="145"/>
      <c r="U160" s="145"/>
    </row>
    <row r="161" spans="1:21" s="126" customFormat="1" ht="15">
      <c r="A161" s="138"/>
      <c r="B161" s="139" t="s">
        <v>159</v>
      </c>
      <c r="C161" s="129"/>
      <c r="D161" s="124">
        <v>2023</v>
      </c>
      <c r="E161" s="302">
        <v>0</v>
      </c>
      <c r="F161" s="302">
        <v>0</v>
      </c>
      <c r="G161" s="302">
        <v>0</v>
      </c>
      <c r="H161" s="302">
        <v>0</v>
      </c>
      <c r="I161" s="140"/>
      <c r="J161" s="140"/>
      <c r="K161" s="140"/>
      <c r="L161" s="140"/>
      <c r="M161" s="140"/>
      <c r="N161" s="190"/>
      <c r="O161" s="632"/>
      <c r="P161" s="145"/>
      <c r="Q161" s="145"/>
      <c r="R161" s="145"/>
      <c r="S161" s="145"/>
      <c r="T161" s="145"/>
      <c r="U161" s="145"/>
    </row>
    <row r="162" spans="1:21" s="126" customFormat="1" ht="15">
      <c r="A162" s="138"/>
      <c r="B162" s="139" t="s">
        <v>160</v>
      </c>
      <c r="C162" s="129"/>
      <c r="D162" s="124">
        <v>2024</v>
      </c>
      <c r="E162" s="302">
        <v>0</v>
      </c>
      <c r="F162" s="302">
        <v>0</v>
      </c>
      <c r="G162" s="302">
        <v>0</v>
      </c>
      <c r="H162" s="302">
        <v>0</v>
      </c>
      <c r="I162" s="140"/>
      <c r="J162" s="140"/>
      <c r="K162" s="140"/>
      <c r="L162" s="140"/>
      <c r="M162" s="140"/>
      <c r="N162" s="190"/>
      <c r="O162" s="632"/>
      <c r="P162" s="145"/>
      <c r="Q162" s="145"/>
      <c r="R162" s="145"/>
      <c r="S162" s="145"/>
      <c r="T162" s="145"/>
      <c r="U162" s="145"/>
    </row>
    <row r="163" spans="1:22" s="74" customFormat="1" ht="15.75" thickBot="1">
      <c r="A163" s="138"/>
      <c r="B163" s="139" t="s">
        <v>161</v>
      </c>
      <c r="C163" s="129"/>
      <c r="D163" s="124">
        <v>2025</v>
      </c>
      <c r="E163" s="302">
        <v>0</v>
      </c>
      <c r="F163" s="302">
        <v>0</v>
      </c>
      <c r="G163" s="302">
        <v>0</v>
      </c>
      <c r="H163" s="302">
        <v>0</v>
      </c>
      <c r="I163" s="140"/>
      <c r="J163" s="140"/>
      <c r="K163" s="140"/>
      <c r="L163" s="140"/>
      <c r="M163" s="140"/>
      <c r="N163" s="190"/>
      <c r="O163" s="633"/>
      <c r="P163" s="145"/>
      <c r="Q163" s="145"/>
      <c r="R163" s="145"/>
      <c r="S163" s="145"/>
      <c r="T163" s="145"/>
      <c r="U163" s="145"/>
      <c r="V163" s="126"/>
    </row>
    <row r="164" spans="1:22" s="60" customFormat="1" ht="24" customHeight="1">
      <c r="A164" s="602" t="s">
        <v>199</v>
      </c>
      <c r="B164" s="605" t="s">
        <v>283</v>
      </c>
      <c r="C164" s="602" t="s">
        <v>111</v>
      </c>
      <c r="D164" s="621" t="s">
        <v>205</v>
      </c>
      <c r="E164" s="627">
        <f>E182+E225</f>
        <v>17085.199999999997</v>
      </c>
      <c r="F164" s="627">
        <f>F182+F225</f>
        <v>17085.199999999997</v>
      </c>
      <c r="G164" s="627">
        <f>G182+G225</f>
        <v>17085.199999999997</v>
      </c>
      <c r="H164" s="627">
        <f>H182+H225</f>
        <v>17085.199999999997</v>
      </c>
      <c r="I164" s="606"/>
      <c r="J164" s="606"/>
      <c r="K164" s="606"/>
      <c r="L164" s="606"/>
      <c r="M164" s="606"/>
      <c r="N164" s="607"/>
      <c r="O164" s="608" t="s">
        <v>275</v>
      </c>
      <c r="P164" s="176"/>
      <c r="Q164" s="176"/>
      <c r="R164" s="176"/>
      <c r="S164" s="176"/>
      <c r="T164" s="176"/>
      <c r="U164" s="176"/>
      <c r="V164" s="177"/>
    </row>
    <row r="165" spans="1:22" s="60" customFormat="1" ht="12" customHeight="1">
      <c r="A165" s="603"/>
      <c r="B165" s="605"/>
      <c r="C165" s="603"/>
      <c r="D165" s="621"/>
      <c r="E165" s="627"/>
      <c r="F165" s="627"/>
      <c r="G165" s="627"/>
      <c r="H165" s="627"/>
      <c r="I165" s="606"/>
      <c r="J165" s="606"/>
      <c r="K165" s="606"/>
      <c r="L165" s="606"/>
      <c r="M165" s="606"/>
      <c r="N165" s="607"/>
      <c r="O165" s="609"/>
      <c r="P165" s="176"/>
      <c r="Q165" s="176"/>
      <c r="R165" s="176"/>
      <c r="S165" s="176"/>
      <c r="T165" s="176"/>
      <c r="U165" s="176"/>
      <c r="V165" s="177"/>
    </row>
    <row r="166" spans="1:22" s="60" customFormat="1" ht="14.25" hidden="1">
      <c r="A166" s="604"/>
      <c r="B166" s="605"/>
      <c r="C166" s="604"/>
      <c r="D166" s="621"/>
      <c r="E166" s="627"/>
      <c r="F166" s="627"/>
      <c r="G166" s="627"/>
      <c r="H166" s="627"/>
      <c r="I166" s="606"/>
      <c r="J166" s="606"/>
      <c r="K166" s="606"/>
      <c r="L166" s="606"/>
      <c r="M166" s="606"/>
      <c r="N166" s="607"/>
      <c r="O166" s="609"/>
      <c r="P166" s="176"/>
      <c r="Q166" s="176"/>
      <c r="R166" s="176"/>
      <c r="S166" s="176"/>
      <c r="T166" s="176"/>
      <c r="U166" s="176"/>
      <c r="V166" s="177"/>
    </row>
    <row r="167" spans="1:22" s="65" customFormat="1" ht="15">
      <c r="A167" s="63">
        <v>1</v>
      </c>
      <c r="B167" s="62" t="s">
        <v>131</v>
      </c>
      <c r="C167" s="63"/>
      <c r="D167" s="64">
        <v>2017</v>
      </c>
      <c r="E167" s="298">
        <f>G167+I167+K167+M167</f>
        <v>688.1999999999999</v>
      </c>
      <c r="F167" s="298">
        <f>H167+J167+L167+N167</f>
        <v>688.1999999999999</v>
      </c>
      <c r="G167" s="298">
        <f>773.8-85.6</f>
        <v>688.1999999999999</v>
      </c>
      <c r="H167" s="298">
        <f>773.8-85.6</f>
        <v>688.1999999999999</v>
      </c>
      <c r="I167" s="103"/>
      <c r="J167" s="103"/>
      <c r="K167" s="103"/>
      <c r="L167" s="103"/>
      <c r="M167" s="103"/>
      <c r="N167" s="187"/>
      <c r="O167" s="609"/>
      <c r="P167" s="145"/>
      <c r="Q167" s="145"/>
      <c r="R167" s="145"/>
      <c r="S167" s="145"/>
      <c r="T167" s="145"/>
      <c r="U167" s="145"/>
      <c r="V167" s="126"/>
    </row>
    <row r="168" spans="1:22" s="65" customFormat="1" ht="15">
      <c r="A168" s="63"/>
      <c r="B168" s="62" t="s">
        <v>132</v>
      </c>
      <c r="C168" s="63"/>
      <c r="D168" s="64">
        <v>2017</v>
      </c>
      <c r="E168" s="298">
        <f>G168+I168+K168+M168</f>
        <v>6.8</v>
      </c>
      <c r="F168" s="298">
        <f>H168+J168+L168+N168</f>
        <v>6.8</v>
      </c>
      <c r="G168" s="298">
        <v>6.8</v>
      </c>
      <c r="H168" s="298">
        <v>6.8</v>
      </c>
      <c r="I168" s="103"/>
      <c r="J168" s="103"/>
      <c r="K168" s="103"/>
      <c r="L168" s="103"/>
      <c r="M168" s="103"/>
      <c r="N168" s="187"/>
      <c r="O168" s="609"/>
      <c r="P168" s="145"/>
      <c r="Q168" s="145"/>
      <c r="R168" s="145"/>
      <c r="S168" s="145"/>
      <c r="T168" s="145"/>
      <c r="U168" s="145"/>
      <c r="V168" s="126"/>
    </row>
    <row r="169" spans="1:22" s="65" customFormat="1" ht="15">
      <c r="A169" s="63"/>
      <c r="B169" s="66" t="s">
        <v>114</v>
      </c>
      <c r="C169" s="67"/>
      <c r="D169" s="68"/>
      <c r="E169" s="299">
        <f>E167+E168</f>
        <v>694.9999999999999</v>
      </c>
      <c r="F169" s="299">
        <f>F167+F168</f>
        <v>694.9999999999999</v>
      </c>
      <c r="G169" s="299">
        <f>G167+G168</f>
        <v>694.9999999999999</v>
      </c>
      <c r="H169" s="299">
        <f>H167+H168</f>
        <v>694.9999999999999</v>
      </c>
      <c r="I169" s="104"/>
      <c r="J169" s="104"/>
      <c r="K169" s="104"/>
      <c r="L169" s="104"/>
      <c r="M169" s="104"/>
      <c r="N169" s="188"/>
      <c r="O169" s="609"/>
      <c r="P169" s="145"/>
      <c r="Q169" s="145"/>
      <c r="R169" s="145"/>
      <c r="S169" s="145"/>
      <c r="T169" s="145"/>
      <c r="U169" s="145"/>
      <c r="V169" s="126"/>
    </row>
    <row r="170" spans="1:22" s="65" customFormat="1" ht="15">
      <c r="A170" s="61">
        <v>2</v>
      </c>
      <c r="B170" s="62" t="s">
        <v>133</v>
      </c>
      <c r="C170" s="63"/>
      <c r="D170" s="64">
        <v>2017</v>
      </c>
      <c r="E170" s="298">
        <f>G170+I170+K170+M170</f>
        <v>1245.4</v>
      </c>
      <c r="F170" s="298">
        <f>H170+J170+L170+N170</f>
        <v>1245.4</v>
      </c>
      <c r="G170" s="298">
        <f>1542.5-297.1</f>
        <v>1245.4</v>
      </c>
      <c r="H170" s="298">
        <f>1542.5-297.1</f>
        <v>1245.4</v>
      </c>
      <c r="I170" s="103"/>
      <c r="J170" s="103"/>
      <c r="K170" s="103"/>
      <c r="L170" s="103"/>
      <c r="M170" s="103"/>
      <c r="N170" s="187"/>
      <c r="O170" s="609"/>
      <c r="P170" s="145"/>
      <c r="Q170" s="145"/>
      <c r="R170" s="145"/>
      <c r="S170" s="145"/>
      <c r="T170" s="145"/>
      <c r="U170" s="145"/>
      <c r="V170" s="126"/>
    </row>
    <row r="171" spans="1:22" s="65" customFormat="1" ht="15">
      <c r="A171" s="61"/>
      <c r="B171" s="62" t="s">
        <v>134</v>
      </c>
      <c r="C171" s="63"/>
      <c r="D171" s="64">
        <v>2017</v>
      </c>
      <c r="E171" s="298">
        <f>G171+I171+K171+M171</f>
        <v>7.7</v>
      </c>
      <c r="F171" s="298">
        <f>H171+J171+L171+N171</f>
        <v>7.7</v>
      </c>
      <c r="G171" s="298">
        <v>7.7</v>
      </c>
      <c r="H171" s="298">
        <v>7.7</v>
      </c>
      <c r="I171" s="103"/>
      <c r="J171" s="103"/>
      <c r="K171" s="103"/>
      <c r="L171" s="103"/>
      <c r="M171" s="103"/>
      <c r="N171" s="187"/>
      <c r="O171" s="609"/>
      <c r="P171" s="145"/>
      <c r="Q171" s="145"/>
      <c r="R171" s="145"/>
      <c r="S171" s="145"/>
      <c r="T171" s="145"/>
      <c r="U171" s="145"/>
      <c r="V171" s="126"/>
    </row>
    <row r="172" spans="1:22" s="65" customFormat="1" ht="15">
      <c r="A172" s="61"/>
      <c r="B172" s="66" t="s">
        <v>114</v>
      </c>
      <c r="C172" s="67"/>
      <c r="D172" s="68"/>
      <c r="E172" s="299">
        <f>E170+E171</f>
        <v>1253.1000000000001</v>
      </c>
      <c r="F172" s="299">
        <f>F170+F171</f>
        <v>1253.1000000000001</v>
      </c>
      <c r="G172" s="299">
        <f>G170+G171</f>
        <v>1253.1000000000001</v>
      </c>
      <c r="H172" s="299">
        <f>H170+H171</f>
        <v>1253.1000000000001</v>
      </c>
      <c r="I172" s="104"/>
      <c r="J172" s="104"/>
      <c r="K172" s="104"/>
      <c r="L172" s="104"/>
      <c r="M172" s="104"/>
      <c r="N172" s="188"/>
      <c r="O172" s="609"/>
      <c r="P172" s="145"/>
      <c r="Q172" s="145"/>
      <c r="R172" s="145"/>
      <c r="S172" s="145"/>
      <c r="T172" s="145"/>
      <c r="U172" s="145"/>
      <c r="V172" s="126"/>
    </row>
    <row r="173" spans="1:22" s="65" customFormat="1" ht="15">
      <c r="A173" s="61">
        <v>3</v>
      </c>
      <c r="B173" s="62" t="s">
        <v>135</v>
      </c>
      <c r="C173" s="63"/>
      <c r="D173" s="64">
        <v>2017</v>
      </c>
      <c r="E173" s="298">
        <f>G173+I173+K173+M173</f>
        <v>885.1</v>
      </c>
      <c r="F173" s="298">
        <f>H173+J173+L173+N173</f>
        <v>885.1</v>
      </c>
      <c r="G173" s="298">
        <f>1045-159.9</f>
        <v>885.1</v>
      </c>
      <c r="H173" s="298">
        <f>1045-159.9</f>
        <v>885.1</v>
      </c>
      <c r="I173" s="103"/>
      <c r="J173" s="103"/>
      <c r="K173" s="103"/>
      <c r="L173" s="103"/>
      <c r="M173" s="103"/>
      <c r="N173" s="187"/>
      <c r="O173" s="609"/>
      <c r="P173" s="145"/>
      <c r="Q173" s="145"/>
      <c r="R173" s="145"/>
      <c r="S173" s="145"/>
      <c r="T173" s="145"/>
      <c r="U173" s="145"/>
      <c r="V173" s="126"/>
    </row>
    <row r="174" spans="1:22" s="65" customFormat="1" ht="15">
      <c r="A174" s="61"/>
      <c r="B174" s="62" t="s">
        <v>136</v>
      </c>
      <c r="C174" s="63"/>
      <c r="D174" s="64">
        <v>2017</v>
      </c>
      <c r="E174" s="298">
        <f>G174+I174+K174+M174</f>
        <v>6.6</v>
      </c>
      <c r="F174" s="298">
        <f>H174+J174+L174+N174</f>
        <v>6.6</v>
      </c>
      <c r="G174" s="298">
        <v>6.6</v>
      </c>
      <c r="H174" s="298">
        <v>6.6</v>
      </c>
      <c r="I174" s="103"/>
      <c r="J174" s="103"/>
      <c r="K174" s="103"/>
      <c r="L174" s="103"/>
      <c r="M174" s="103"/>
      <c r="N174" s="187"/>
      <c r="O174" s="609"/>
      <c r="P174" s="145"/>
      <c r="Q174" s="145"/>
      <c r="R174" s="145"/>
      <c r="S174" s="145"/>
      <c r="T174" s="145"/>
      <c r="U174" s="145"/>
      <c r="V174" s="126"/>
    </row>
    <row r="175" spans="1:22" s="65" customFormat="1" ht="15">
      <c r="A175" s="61"/>
      <c r="B175" s="66" t="s">
        <v>114</v>
      </c>
      <c r="C175" s="67"/>
      <c r="D175" s="68"/>
      <c r="E175" s="299">
        <f>E173+E174</f>
        <v>891.7</v>
      </c>
      <c r="F175" s="299">
        <f>F173+F174</f>
        <v>891.7</v>
      </c>
      <c r="G175" s="299">
        <f>G173+G174</f>
        <v>891.7</v>
      </c>
      <c r="H175" s="299">
        <f>H173+H174</f>
        <v>891.7</v>
      </c>
      <c r="I175" s="104"/>
      <c r="J175" s="104"/>
      <c r="K175" s="104"/>
      <c r="L175" s="104"/>
      <c r="M175" s="104"/>
      <c r="N175" s="188"/>
      <c r="O175" s="609"/>
      <c r="P175" s="145"/>
      <c r="Q175" s="145"/>
      <c r="R175" s="145"/>
      <c r="S175" s="145"/>
      <c r="T175" s="145"/>
      <c r="U175" s="145"/>
      <c r="V175" s="126"/>
    </row>
    <row r="176" spans="1:22" s="65" customFormat="1" ht="15">
      <c r="A176" s="61">
        <v>4</v>
      </c>
      <c r="B176" s="62" t="s">
        <v>137</v>
      </c>
      <c r="C176" s="63"/>
      <c r="D176" s="64">
        <v>2017</v>
      </c>
      <c r="E176" s="298">
        <f>G176+I176+K176+M176</f>
        <v>1015.0999999999999</v>
      </c>
      <c r="F176" s="298">
        <f>H176+J176+L176+N176</f>
        <v>1015.0999999999999</v>
      </c>
      <c r="G176" s="298">
        <f>1268.6-253.5</f>
        <v>1015.0999999999999</v>
      </c>
      <c r="H176" s="298">
        <f>1268.6-253.5</f>
        <v>1015.0999999999999</v>
      </c>
      <c r="I176" s="103"/>
      <c r="J176" s="103"/>
      <c r="K176" s="103"/>
      <c r="L176" s="103"/>
      <c r="M176" s="103"/>
      <c r="N176" s="187"/>
      <c r="O176" s="609"/>
      <c r="P176" s="145"/>
      <c r="Q176" s="145"/>
      <c r="R176" s="145"/>
      <c r="S176" s="145"/>
      <c r="T176" s="145"/>
      <c r="U176" s="145"/>
      <c r="V176" s="126"/>
    </row>
    <row r="177" spans="1:22" s="65" customFormat="1" ht="15">
      <c r="A177" s="61"/>
      <c r="B177" s="62" t="s">
        <v>138</v>
      </c>
      <c r="C177" s="63"/>
      <c r="D177" s="64">
        <v>2017</v>
      </c>
      <c r="E177" s="298">
        <f>G177+I177+K177+M177</f>
        <v>7.8</v>
      </c>
      <c r="F177" s="298">
        <f>H177+J177+L177+N177</f>
        <v>7.8</v>
      </c>
      <c r="G177" s="298">
        <v>7.8</v>
      </c>
      <c r="H177" s="298">
        <v>7.8</v>
      </c>
      <c r="I177" s="103"/>
      <c r="J177" s="103"/>
      <c r="K177" s="103"/>
      <c r="L177" s="103"/>
      <c r="M177" s="103"/>
      <c r="N177" s="187"/>
      <c r="O177" s="609"/>
      <c r="P177" s="145"/>
      <c r="Q177" s="145"/>
      <c r="R177" s="145"/>
      <c r="S177" s="145"/>
      <c r="T177" s="145"/>
      <c r="U177" s="145"/>
      <c r="V177" s="126"/>
    </row>
    <row r="178" spans="1:22" s="65" customFormat="1" ht="15">
      <c r="A178" s="61"/>
      <c r="B178" s="66" t="s">
        <v>114</v>
      </c>
      <c r="C178" s="67"/>
      <c r="D178" s="68"/>
      <c r="E178" s="299">
        <f>E176+E177</f>
        <v>1022.8999999999999</v>
      </c>
      <c r="F178" s="299">
        <f>F176+F177</f>
        <v>1022.8999999999999</v>
      </c>
      <c r="G178" s="299">
        <f>G176+G177</f>
        <v>1022.8999999999999</v>
      </c>
      <c r="H178" s="299">
        <f>H176+H177</f>
        <v>1022.8999999999999</v>
      </c>
      <c r="I178" s="104"/>
      <c r="J178" s="104"/>
      <c r="K178" s="104"/>
      <c r="L178" s="104"/>
      <c r="M178" s="104"/>
      <c r="N178" s="188"/>
      <c r="O178" s="609"/>
      <c r="P178" s="145"/>
      <c r="Q178" s="145"/>
      <c r="R178" s="145"/>
      <c r="S178" s="145"/>
      <c r="T178" s="145"/>
      <c r="U178" s="145"/>
      <c r="V178" s="126"/>
    </row>
    <row r="179" spans="1:22" s="65" customFormat="1" ht="15">
      <c r="A179" s="61">
        <v>5</v>
      </c>
      <c r="B179" s="62" t="s">
        <v>139</v>
      </c>
      <c r="C179" s="63"/>
      <c r="D179" s="64">
        <v>2017</v>
      </c>
      <c r="E179" s="298">
        <f>G179+I179+K179+M179</f>
        <v>779.3000000000001</v>
      </c>
      <c r="F179" s="298">
        <f>H179+J179+L179+N179</f>
        <v>779.3000000000001</v>
      </c>
      <c r="G179" s="298">
        <f>791.1-11.8</f>
        <v>779.3000000000001</v>
      </c>
      <c r="H179" s="298">
        <f>791.1-11.8</f>
        <v>779.3000000000001</v>
      </c>
      <c r="I179" s="103"/>
      <c r="J179" s="103"/>
      <c r="K179" s="103"/>
      <c r="L179" s="103"/>
      <c r="M179" s="103"/>
      <c r="N179" s="187"/>
      <c r="O179" s="609"/>
      <c r="P179" s="145"/>
      <c r="Q179" s="145"/>
      <c r="R179" s="145"/>
      <c r="S179" s="145"/>
      <c r="T179" s="145"/>
      <c r="U179" s="145"/>
      <c r="V179" s="126"/>
    </row>
    <row r="180" spans="1:22" s="65" customFormat="1" ht="15">
      <c r="A180" s="61"/>
      <c r="B180" s="62" t="s">
        <v>140</v>
      </c>
      <c r="C180" s="63"/>
      <c r="D180" s="64">
        <v>2017</v>
      </c>
      <c r="E180" s="298">
        <f>G180+I180+K180+M180</f>
        <v>0</v>
      </c>
      <c r="F180" s="298">
        <f>H180+J180+L180+N180</f>
        <v>0</v>
      </c>
      <c r="G180" s="298">
        <v>0</v>
      </c>
      <c r="H180" s="298">
        <v>0</v>
      </c>
      <c r="I180" s="103"/>
      <c r="J180" s="103"/>
      <c r="K180" s="103"/>
      <c r="L180" s="103"/>
      <c r="M180" s="103"/>
      <c r="N180" s="187"/>
      <c r="O180" s="609"/>
      <c r="P180" s="145"/>
      <c r="Q180" s="145"/>
      <c r="R180" s="145"/>
      <c r="S180" s="145"/>
      <c r="T180" s="145"/>
      <c r="U180" s="145"/>
      <c r="V180" s="126"/>
    </row>
    <row r="181" spans="1:22" s="65" customFormat="1" ht="15">
      <c r="A181" s="61"/>
      <c r="B181" s="66" t="s">
        <v>114</v>
      </c>
      <c r="C181" s="67"/>
      <c r="D181" s="68"/>
      <c r="E181" s="299">
        <f>E179+E180</f>
        <v>779.3000000000001</v>
      </c>
      <c r="F181" s="299">
        <f>F179+F180</f>
        <v>779.3000000000001</v>
      </c>
      <c r="G181" s="299">
        <f>G179+G180</f>
        <v>779.3000000000001</v>
      </c>
      <c r="H181" s="299">
        <f>H179+H180</f>
        <v>779.3000000000001</v>
      </c>
      <c r="I181" s="104"/>
      <c r="J181" s="104"/>
      <c r="K181" s="104"/>
      <c r="L181" s="104"/>
      <c r="M181" s="104"/>
      <c r="N181" s="188"/>
      <c r="O181" s="609"/>
      <c r="P181" s="145"/>
      <c r="Q181" s="145"/>
      <c r="R181" s="145"/>
      <c r="S181" s="145"/>
      <c r="T181" s="145"/>
      <c r="U181" s="145"/>
      <c r="V181" s="126"/>
    </row>
    <row r="182" spans="1:22" s="74" customFormat="1" ht="15">
      <c r="A182" s="69"/>
      <c r="B182" s="70" t="s">
        <v>123</v>
      </c>
      <c r="C182" s="71"/>
      <c r="D182" s="72"/>
      <c r="E182" s="300">
        <f>E169+E172+E175+E178+E181</f>
        <v>4642</v>
      </c>
      <c r="F182" s="300">
        <f>F169+F172+F175+F178+F181</f>
        <v>4642</v>
      </c>
      <c r="G182" s="300">
        <f>G169+G172+G175+G178+G181</f>
        <v>4642</v>
      </c>
      <c r="H182" s="300">
        <f>H169+H172+H175+H178+H181</f>
        <v>4642</v>
      </c>
      <c r="I182" s="105"/>
      <c r="J182" s="105"/>
      <c r="K182" s="105"/>
      <c r="L182" s="105"/>
      <c r="M182" s="105"/>
      <c r="N182" s="189"/>
      <c r="O182" s="609"/>
      <c r="P182" s="145"/>
      <c r="Q182" s="145"/>
      <c r="R182" s="145"/>
      <c r="S182" s="145"/>
      <c r="T182" s="145"/>
      <c r="U182" s="145"/>
      <c r="V182" s="126"/>
    </row>
    <row r="183" spans="1:22" s="65" customFormat="1" ht="15">
      <c r="A183" s="73">
        <v>1</v>
      </c>
      <c r="B183" s="81" t="s">
        <v>344</v>
      </c>
      <c r="C183" s="63"/>
      <c r="D183" s="64">
        <v>2018</v>
      </c>
      <c r="E183" s="298">
        <v>1550.2</v>
      </c>
      <c r="F183" s="298">
        <v>1550.2</v>
      </c>
      <c r="G183" s="298">
        <v>1550.2</v>
      </c>
      <c r="H183" s="298">
        <v>1550.2</v>
      </c>
      <c r="I183" s="103"/>
      <c r="J183" s="103"/>
      <c r="K183" s="103"/>
      <c r="L183" s="103"/>
      <c r="M183" s="103"/>
      <c r="N183" s="187"/>
      <c r="O183" s="609"/>
      <c r="P183" s="145"/>
      <c r="Q183" s="145"/>
      <c r="R183" s="145"/>
      <c r="S183" s="145"/>
      <c r="T183" s="145"/>
      <c r="U183" s="145"/>
      <c r="V183" s="126"/>
    </row>
    <row r="184" spans="1:22" s="65" customFormat="1" ht="15">
      <c r="A184" s="73"/>
      <c r="B184" s="62" t="s">
        <v>345</v>
      </c>
      <c r="C184" s="63"/>
      <c r="D184" s="64">
        <v>2018</v>
      </c>
      <c r="E184" s="298">
        <v>8.1</v>
      </c>
      <c r="F184" s="298">
        <v>8.1</v>
      </c>
      <c r="G184" s="298">
        <v>8.1</v>
      </c>
      <c r="H184" s="298">
        <v>8.1</v>
      </c>
      <c r="I184" s="103"/>
      <c r="J184" s="103"/>
      <c r="K184" s="103"/>
      <c r="L184" s="103"/>
      <c r="M184" s="103"/>
      <c r="N184" s="187"/>
      <c r="O184" s="609"/>
      <c r="P184" s="145"/>
      <c r="Q184" s="145"/>
      <c r="R184" s="145"/>
      <c r="S184" s="145"/>
      <c r="T184" s="145"/>
      <c r="U184" s="145"/>
      <c r="V184" s="126"/>
    </row>
    <row r="185" spans="1:22" s="65" customFormat="1" ht="15">
      <c r="A185" s="61"/>
      <c r="B185" s="66" t="s">
        <v>114</v>
      </c>
      <c r="C185" s="67"/>
      <c r="D185" s="68"/>
      <c r="E185" s="299">
        <f>E183+E184</f>
        <v>1558.3</v>
      </c>
      <c r="F185" s="299">
        <f>F183+F184</f>
        <v>1558.3</v>
      </c>
      <c r="G185" s="299">
        <f>G183+G184</f>
        <v>1558.3</v>
      </c>
      <c r="H185" s="299">
        <f>H183+H184</f>
        <v>1558.3</v>
      </c>
      <c r="I185" s="104"/>
      <c r="J185" s="104"/>
      <c r="K185" s="104"/>
      <c r="L185" s="104"/>
      <c r="M185" s="104"/>
      <c r="N185" s="188"/>
      <c r="O185" s="609"/>
      <c r="P185" s="145"/>
      <c r="Q185" s="145"/>
      <c r="R185" s="145"/>
      <c r="S185" s="145"/>
      <c r="T185" s="145"/>
      <c r="U185" s="145"/>
      <c r="V185" s="126"/>
    </row>
    <row r="186" spans="1:22" s="65" customFormat="1" ht="15">
      <c r="A186" s="61">
        <v>2</v>
      </c>
      <c r="B186" s="62" t="s">
        <v>346</v>
      </c>
      <c r="C186" s="63"/>
      <c r="D186" s="64">
        <v>2018</v>
      </c>
      <c r="E186" s="298">
        <v>384.4</v>
      </c>
      <c r="F186" s="298">
        <v>384.4</v>
      </c>
      <c r="G186" s="298">
        <v>384.4</v>
      </c>
      <c r="H186" s="298">
        <v>384.4</v>
      </c>
      <c r="I186" s="103"/>
      <c r="J186" s="103"/>
      <c r="K186" s="103"/>
      <c r="L186" s="103"/>
      <c r="M186" s="103"/>
      <c r="N186" s="187"/>
      <c r="O186" s="609"/>
      <c r="P186" s="145"/>
      <c r="Q186" s="145"/>
      <c r="R186" s="145"/>
      <c r="S186" s="145"/>
      <c r="T186" s="145"/>
      <c r="U186" s="145"/>
      <c r="V186" s="126"/>
    </row>
    <row r="187" spans="1:22" s="65" customFormat="1" ht="15">
      <c r="A187" s="61"/>
      <c r="B187" s="62" t="s">
        <v>347</v>
      </c>
      <c r="C187" s="63"/>
      <c r="D187" s="64">
        <v>2018</v>
      </c>
      <c r="E187" s="298">
        <v>4.3</v>
      </c>
      <c r="F187" s="298">
        <v>4.3</v>
      </c>
      <c r="G187" s="298">
        <v>4.3</v>
      </c>
      <c r="H187" s="298">
        <v>4.3</v>
      </c>
      <c r="I187" s="103"/>
      <c r="J187" s="103"/>
      <c r="K187" s="103"/>
      <c r="L187" s="103"/>
      <c r="M187" s="103"/>
      <c r="N187" s="187"/>
      <c r="O187" s="609"/>
      <c r="P187" s="145"/>
      <c r="Q187" s="145"/>
      <c r="R187" s="145"/>
      <c r="S187" s="145"/>
      <c r="T187" s="145"/>
      <c r="U187" s="145"/>
      <c r="V187" s="126"/>
    </row>
    <row r="188" spans="1:22" s="65" customFormat="1" ht="15">
      <c r="A188" s="61"/>
      <c r="B188" s="66" t="s">
        <v>114</v>
      </c>
      <c r="C188" s="67"/>
      <c r="D188" s="68"/>
      <c r="E188" s="299">
        <f>E186+E187</f>
        <v>388.7</v>
      </c>
      <c r="F188" s="299">
        <f>F186+F187</f>
        <v>388.7</v>
      </c>
      <c r="G188" s="299">
        <f>G186+G187</f>
        <v>388.7</v>
      </c>
      <c r="H188" s="299">
        <f>H186+H187</f>
        <v>388.7</v>
      </c>
      <c r="I188" s="104"/>
      <c r="J188" s="104"/>
      <c r="K188" s="104"/>
      <c r="L188" s="104"/>
      <c r="M188" s="104"/>
      <c r="N188" s="188"/>
      <c r="O188" s="609"/>
      <c r="P188" s="145"/>
      <c r="Q188" s="145"/>
      <c r="R188" s="145"/>
      <c r="S188" s="145"/>
      <c r="T188" s="145"/>
      <c r="U188" s="145"/>
      <c r="V188" s="126"/>
    </row>
    <row r="189" spans="1:22" s="65" customFormat="1" ht="15">
      <c r="A189" s="61">
        <v>3</v>
      </c>
      <c r="B189" s="62" t="s">
        <v>348</v>
      </c>
      <c r="C189" s="63"/>
      <c r="D189" s="64">
        <v>2018</v>
      </c>
      <c r="E189" s="298">
        <v>1012.9</v>
      </c>
      <c r="F189" s="298">
        <v>1012.9</v>
      </c>
      <c r="G189" s="298">
        <v>1012.9</v>
      </c>
      <c r="H189" s="298">
        <v>1012.9</v>
      </c>
      <c r="I189" s="103"/>
      <c r="J189" s="103"/>
      <c r="K189" s="103"/>
      <c r="L189" s="103"/>
      <c r="M189" s="103"/>
      <c r="N189" s="187"/>
      <c r="O189" s="609"/>
      <c r="P189" s="145"/>
      <c r="Q189" s="145"/>
      <c r="R189" s="145"/>
      <c r="S189" s="145"/>
      <c r="T189" s="145"/>
      <c r="U189" s="145"/>
      <c r="V189" s="126"/>
    </row>
    <row r="190" spans="1:22" s="65" customFormat="1" ht="15">
      <c r="A190" s="61"/>
      <c r="B190" s="62" t="s">
        <v>349</v>
      </c>
      <c r="C190" s="63"/>
      <c r="D190" s="64">
        <v>2018</v>
      </c>
      <c r="E190" s="298">
        <v>4.5</v>
      </c>
      <c r="F190" s="298">
        <v>4.5</v>
      </c>
      <c r="G190" s="298">
        <v>4.5</v>
      </c>
      <c r="H190" s="298">
        <v>4.5</v>
      </c>
      <c r="I190" s="103"/>
      <c r="J190" s="103"/>
      <c r="K190" s="103"/>
      <c r="L190" s="103"/>
      <c r="M190" s="103"/>
      <c r="N190" s="187"/>
      <c r="O190" s="609"/>
      <c r="P190" s="145"/>
      <c r="Q190" s="145"/>
      <c r="R190" s="145"/>
      <c r="S190" s="145"/>
      <c r="T190" s="145"/>
      <c r="U190" s="145"/>
      <c r="V190" s="126"/>
    </row>
    <row r="191" spans="1:22" s="65" customFormat="1" ht="15">
      <c r="A191" s="61"/>
      <c r="B191" s="66" t="s">
        <v>114</v>
      </c>
      <c r="C191" s="67"/>
      <c r="D191" s="68"/>
      <c r="E191" s="299">
        <f>E189+E190</f>
        <v>1017.4</v>
      </c>
      <c r="F191" s="299">
        <f>F189+F190</f>
        <v>1017.4</v>
      </c>
      <c r="G191" s="299">
        <f>G189+G190</f>
        <v>1017.4</v>
      </c>
      <c r="H191" s="299">
        <f>H189+H190</f>
        <v>1017.4</v>
      </c>
      <c r="I191" s="104"/>
      <c r="J191" s="104"/>
      <c r="K191" s="104"/>
      <c r="L191" s="104"/>
      <c r="M191" s="104"/>
      <c r="N191" s="188"/>
      <c r="O191" s="609"/>
      <c r="P191" s="145"/>
      <c r="Q191" s="145"/>
      <c r="R191" s="145"/>
      <c r="S191" s="145"/>
      <c r="T191" s="145"/>
      <c r="U191" s="145"/>
      <c r="V191" s="126"/>
    </row>
    <row r="192" spans="1:22" s="65" customFormat="1" ht="15">
      <c r="A192" s="61">
        <v>4</v>
      </c>
      <c r="B192" s="62" t="s">
        <v>350</v>
      </c>
      <c r="C192" s="63"/>
      <c r="D192" s="64">
        <v>2018</v>
      </c>
      <c r="E192" s="298">
        <v>343</v>
      </c>
      <c r="F192" s="298">
        <v>343</v>
      </c>
      <c r="G192" s="298">
        <v>343</v>
      </c>
      <c r="H192" s="298">
        <v>343</v>
      </c>
      <c r="I192" s="103"/>
      <c r="J192" s="103"/>
      <c r="K192" s="103"/>
      <c r="L192" s="103"/>
      <c r="M192" s="103"/>
      <c r="N192" s="187"/>
      <c r="O192" s="609"/>
      <c r="P192" s="145"/>
      <c r="Q192" s="145"/>
      <c r="R192" s="145"/>
      <c r="S192" s="145"/>
      <c r="T192" s="145"/>
      <c r="U192" s="145"/>
      <c r="V192" s="126"/>
    </row>
    <row r="193" spans="1:22" s="65" customFormat="1" ht="15">
      <c r="A193" s="61"/>
      <c r="B193" s="62" t="s">
        <v>351</v>
      </c>
      <c r="C193" s="63"/>
      <c r="D193" s="64">
        <v>2018</v>
      </c>
      <c r="E193" s="298">
        <v>8.7</v>
      </c>
      <c r="F193" s="298">
        <v>8.7</v>
      </c>
      <c r="G193" s="298">
        <v>8.7</v>
      </c>
      <c r="H193" s="298">
        <v>8.7</v>
      </c>
      <c r="I193" s="103"/>
      <c r="J193" s="103"/>
      <c r="K193" s="103"/>
      <c r="L193" s="103"/>
      <c r="M193" s="103"/>
      <c r="N193" s="187"/>
      <c r="O193" s="609"/>
      <c r="P193" s="145"/>
      <c r="Q193" s="145"/>
      <c r="R193" s="145"/>
      <c r="S193" s="145"/>
      <c r="T193" s="145"/>
      <c r="U193" s="145"/>
      <c r="V193" s="126"/>
    </row>
    <row r="194" spans="1:22" s="65" customFormat="1" ht="15">
      <c r="A194" s="61"/>
      <c r="B194" s="66" t="s">
        <v>114</v>
      </c>
      <c r="C194" s="67"/>
      <c r="D194" s="68"/>
      <c r="E194" s="299">
        <f>E192+E193</f>
        <v>351.7</v>
      </c>
      <c r="F194" s="299">
        <f>F192+F193</f>
        <v>351.7</v>
      </c>
      <c r="G194" s="299">
        <f>G192+G193</f>
        <v>351.7</v>
      </c>
      <c r="H194" s="299">
        <f>H192+H193</f>
        <v>351.7</v>
      </c>
      <c r="I194" s="104"/>
      <c r="J194" s="104"/>
      <c r="K194" s="104"/>
      <c r="L194" s="104"/>
      <c r="M194" s="104"/>
      <c r="N194" s="188"/>
      <c r="O194" s="609"/>
      <c r="P194" s="145"/>
      <c r="Q194" s="145"/>
      <c r="R194" s="145"/>
      <c r="S194" s="145"/>
      <c r="T194" s="145"/>
      <c r="U194" s="145"/>
      <c r="V194" s="126"/>
    </row>
    <row r="195" spans="1:22" s="65" customFormat="1" ht="15" customHeight="1" hidden="1">
      <c r="A195" s="61"/>
      <c r="B195" s="62" t="s">
        <v>141</v>
      </c>
      <c r="C195" s="63"/>
      <c r="D195" s="64">
        <v>2018</v>
      </c>
      <c r="E195" s="298">
        <f>G195+I195+K195+M195</f>
        <v>0</v>
      </c>
      <c r="F195" s="298">
        <f>H195+J195+L195+N195</f>
        <v>0</v>
      </c>
      <c r="G195" s="298">
        <v>0</v>
      </c>
      <c r="H195" s="298">
        <v>0</v>
      </c>
      <c r="I195" s="103"/>
      <c r="J195" s="103"/>
      <c r="K195" s="103"/>
      <c r="L195" s="103"/>
      <c r="M195" s="103"/>
      <c r="N195" s="187"/>
      <c r="O195" s="609"/>
      <c r="P195" s="145"/>
      <c r="Q195" s="145"/>
      <c r="R195" s="145"/>
      <c r="S195" s="145"/>
      <c r="T195" s="145"/>
      <c r="U195" s="145"/>
      <c r="V195" s="126"/>
    </row>
    <row r="196" spans="1:22" s="65" customFormat="1" ht="15" customHeight="1" hidden="1">
      <c r="A196" s="61"/>
      <c r="B196" s="62" t="s">
        <v>142</v>
      </c>
      <c r="C196" s="63"/>
      <c r="D196" s="64">
        <v>2018</v>
      </c>
      <c r="E196" s="298">
        <f>G196+I196+K196+M196</f>
        <v>0</v>
      </c>
      <c r="F196" s="298">
        <f>H196+J196+L196+N196</f>
        <v>0</v>
      </c>
      <c r="G196" s="298">
        <v>0</v>
      </c>
      <c r="H196" s="298">
        <v>0</v>
      </c>
      <c r="I196" s="103"/>
      <c r="J196" s="103"/>
      <c r="K196" s="103"/>
      <c r="L196" s="103"/>
      <c r="M196" s="103"/>
      <c r="N196" s="187"/>
      <c r="O196" s="609"/>
      <c r="P196" s="145"/>
      <c r="Q196" s="145"/>
      <c r="R196" s="145"/>
      <c r="S196" s="145"/>
      <c r="T196" s="145"/>
      <c r="U196" s="145"/>
      <c r="V196" s="126"/>
    </row>
    <row r="197" spans="1:22" s="65" customFormat="1" ht="15" customHeight="1" hidden="1">
      <c r="A197" s="61"/>
      <c r="B197" s="66" t="s">
        <v>114</v>
      </c>
      <c r="C197" s="67"/>
      <c r="D197" s="68"/>
      <c r="E197" s="299">
        <f>E195+E196</f>
        <v>0</v>
      </c>
      <c r="F197" s="299">
        <v>0</v>
      </c>
      <c r="G197" s="299">
        <f>G195+G196</f>
        <v>0</v>
      </c>
      <c r="H197" s="299">
        <v>0</v>
      </c>
      <c r="I197" s="104"/>
      <c r="J197" s="104"/>
      <c r="K197" s="104"/>
      <c r="L197" s="104"/>
      <c r="M197" s="104"/>
      <c r="N197" s="188"/>
      <c r="O197" s="609"/>
      <c r="P197" s="145"/>
      <c r="Q197" s="145"/>
      <c r="R197" s="145"/>
      <c r="S197" s="145"/>
      <c r="T197" s="145"/>
      <c r="U197" s="145"/>
      <c r="V197" s="126"/>
    </row>
    <row r="198" spans="1:22" s="65" customFormat="1" ht="15">
      <c r="A198" s="61">
        <v>5</v>
      </c>
      <c r="B198" s="62" t="s">
        <v>352</v>
      </c>
      <c r="C198" s="63"/>
      <c r="D198" s="64">
        <v>2018</v>
      </c>
      <c r="E198" s="298">
        <v>1183.2</v>
      </c>
      <c r="F198" s="298">
        <v>1183.2</v>
      </c>
      <c r="G198" s="298">
        <v>1183.2</v>
      </c>
      <c r="H198" s="298">
        <v>1183.2</v>
      </c>
      <c r="I198" s="103"/>
      <c r="J198" s="103"/>
      <c r="K198" s="103"/>
      <c r="L198" s="103"/>
      <c r="M198" s="103"/>
      <c r="N198" s="187"/>
      <c r="O198" s="609"/>
      <c r="P198" s="145"/>
      <c r="Q198" s="145"/>
      <c r="R198" s="145"/>
      <c r="S198" s="145"/>
      <c r="T198" s="145"/>
      <c r="U198" s="145"/>
      <c r="V198" s="126"/>
    </row>
    <row r="199" spans="1:22" s="65" customFormat="1" ht="15">
      <c r="A199" s="61"/>
      <c r="B199" s="62" t="s">
        <v>353</v>
      </c>
      <c r="C199" s="63"/>
      <c r="D199" s="64">
        <v>2018</v>
      </c>
      <c r="E199" s="298">
        <v>8.3</v>
      </c>
      <c r="F199" s="298">
        <v>8.3</v>
      </c>
      <c r="G199" s="298">
        <v>8.3</v>
      </c>
      <c r="H199" s="298">
        <v>8.3</v>
      </c>
      <c r="I199" s="103"/>
      <c r="J199" s="103"/>
      <c r="K199" s="103"/>
      <c r="L199" s="103"/>
      <c r="M199" s="103"/>
      <c r="N199" s="187"/>
      <c r="O199" s="609"/>
      <c r="P199" s="145"/>
      <c r="Q199" s="145"/>
      <c r="R199" s="145"/>
      <c r="S199" s="145"/>
      <c r="T199" s="145"/>
      <c r="U199" s="145"/>
      <c r="V199" s="126"/>
    </row>
    <row r="200" spans="1:22" s="65" customFormat="1" ht="15">
      <c r="A200" s="61"/>
      <c r="B200" s="66" t="s">
        <v>114</v>
      </c>
      <c r="C200" s="67"/>
      <c r="D200" s="68"/>
      <c r="E200" s="299">
        <f>E198+E199</f>
        <v>1191.5</v>
      </c>
      <c r="F200" s="299">
        <f>F198+F199</f>
        <v>1191.5</v>
      </c>
      <c r="G200" s="299">
        <f>G198+G199</f>
        <v>1191.5</v>
      </c>
      <c r="H200" s="299">
        <f>H198+H199</f>
        <v>1191.5</v>
      </c>
      <c r="I200" s="104"/>
      <c r="J200" s="104"/>
      <c r="K200" s="104"/>
      <c r="L200" s="104"/>
      <c r="M200" s="104"/>
      <c r="N200" s="188"/>
      <c r="O200" s="609"/>
      <c r="P200" s="145"/>
      <c r="Q200" s="145"/>
      <c r="R200" s="145"/>
      <c r="S200" s="145"/>
      <c r="T200" s="145"/>
      <c r="U200" s="145"/>
      <c r="V200" s="126"/>
    </row>
    <row r="201" spans="1:22" s="65" customFormat="1" ht="15">
      <c r="A201" s="61">
        <v>6</v>
      </c>
      <c r="B201" s="62" t="s">
        <v>354</v>
      </c>
      <c r="C201" s="63"/>
      <c r="D201" s="64">
        <v>2018</v>
      </c>
      <c r="E201" s="298">
        <v>1508.6</v>
      </c>
      <c r="F201" s="298">
        <v>1508.6</v>
      </c>
      <c r="G201" s="298">
        <v>1508.6</v>
      </c>
      <c r="H201" s="298">
        <v>1508.6</v>
      </c>
      <c r="I201" s="103"/>
      <c r="J201" s="103"/>
      <c r="K201" s="103"/>
      <c r="L201" s="103"/>
      <c r="M201" s="103"/>
      <c r="N201" s="187"/>
      <c r="O201" s="609"/>
      <c r="P201" s="145"/>
      <c r="Q201" s="145"/>
      <c r="R201" s="145"/>
      <c r="S201" s="145"/>
      <c r="T201" s="145"/>
      <c r="U201" s="145"/>
      <c r="V201" s="126"/>
    </row>
    <row r="202" spans="1:22" s="65" customFormat="1" ht="15">
      <c r="A202" s="61"/>
      <c r="B202" s="62" t="s">
        <v>355</v>
      </c>
      <c r="C202" s="63"/>
      <c r="D202" s="64">
        <v>2018</v>
      </c>
      <c r="E202" s="298">
        <v>4.6</v>
      </c>
      <c r="F202" s="298">
        <v>4.6</v>
      </c>
      <c r="G202" s="298">
        <v>4.6</v>
      </c>
      <c r="H202" s="298">
        <v>4.6</v>
      </c>
      <c r="I202" s="103"/>
      <c r="J202" s="103"/>
      <c r="K202" s="103"/>
      <c r="L202" s="103"/>
      <c r="M202" s="103"/>
      <c r="N202" s="187"/>
      <c r="O202" s="609"/>
      <c r="P202" s="145"/>
      <c r="Q202" s="145"/>
      <c r="R202" s="145"/>
      <c r="S202" s="145"/>
      <c r="T202" s="145"/>
      <c r="U202" s="145"/>
      <c r="V202" s="126"/>
    </row>
    <row r="203" spans="1:22" s="65" customFormat="1" ht="15">
      <c r="A203" s="61"/>
      <c r="B203" s="66" t="s">
        <v>114</v>
      </c>
      <c r="C203" s="67"/>
      <c r="D203" s="68"/>
      <c r="E203" s="299">
        <f>E201+E202</f>
        <v>1513.1999999999998</v>
      </c>
      <c r="F203" s="299">
        <f>F201+F202</f>
        <v>1513.1999999999998</v>
      </c>
      <c r="G203" s="299">
        <f>G201+G202</f>
        <v>1513.1999999999998</v>
      </c>
      <c r="H203" s="299">
        <f>H201+H202</f>
        <v>1513.1999999999998</v>
      </c>
      <c r="I203" s="104"/>
      <c r="J203" s="104"/>
      <c r="K203" s="104"/>
      <c r="L203" s="104"/>
      <c r="M203" s="104"/>
      <c r="N203" s="188"/>
      <c r="O203" s="609"/>
      <c r="P203" s="145"/>
      <c r="Q203" s="145"/>
      <c r="R203" s="145"/>
      <c r="S203" s="145"/>
      <c r="T203" s="145"/>
      <c r="U203" s="145"/>
      <c r="V203" s="126"/>
    </row>
    <row r="204" spans="1:22" s="65" customFormat="1" ht="15">
      <c r="A204" s="61">
        <v>7</v>
      </c>
      <c r="B204" s="62" t="s">
        <v>356</v>
      </c>
      <c r="C204" s="63"/>
      <c r="D204" s="64">
        <v>2018</v>
      </c>
      <c r="E204" s="298">
        <v>1132.8</v>
      </c>
      <c r="F204" s="298">
        <v>1132.8</v>
      </c>
      <c r="G204" s="298">
        <v>1132.8</v>
      </c>
      <c r="H204" s="298">
        <v>1132.8</v>
      </c>
      <c r="I204" s="104"/>
      <c r="J204" s="104"/>
      <c r="K204" s="104"/>
      <c r="L204" s="104"/>
      <c r="M204" s="104"/>
      <c r="N204" s="188"/>
      <c r="O204" s="609"/>
      <c r="P204" s="145"/>
      <c r="Q204" s="145"/>
      <c r="R204" s="145"/>
      <c r="S204" s="145"/>
      <c r="T204" s="145"/>
      <c r="U204" s="145"/>
      <c r="V204" s="126"/>
    </row>
    <row r="205" spans="1:22" s="65" customFormat="1" ht="15">
      <c r="A205" s="61"/>
      <c r="B205" s="62" t="s">
        <v>357</v>
      </c>
      <c r="C205" s="63"/>
      <c r="D205" s="64">
        <v>2018</v>
      </c>
      <c r="E205" s="298">
        <v>6.8</v>
      </c>
      <c r="F205" s="298">
        <v>6.8</v>
      </c>
      <c r="G205" s="298">
        <v>6.8</v>
      </c>
      <c r="H205" s="298">
        <v>6.8</v>
      </c>
      <c r="I205" s="104"/>
      <c r="J205" s="104"/>
      <c r="K205" s="104"/>
      <c r="L205" s="104"/>
      <c r="M205" s="104"/>
      <c r="N205" s="188"/>
      <c r="O205" s="609"/>
      <c r="P205" s="145"/>
      <c r="Q205" s="145"/>
      <c r="R205" s="145"/>
      <c r="S205" s="145"/>
      <c r="T205" s="145"/>
      <c r="U205" s="145"/>
      <c r="V205" s="126"/>
    </row>
    <row r="206" spans="1:22" s="65" customFormat="1" ht="15">
      <c r="A206" s="61"/>
      <c r="B206" s="66" t="s">
        <v>114</v>
      </c>
      <c r="C206" s="67"/>
      <c r="D206" s="68"/>
      <c r="E206" s="299">
        <f>E204+E205</f>
        <v>1139.6</v>
      </c>
      <c r="F206" s="299">
        <f>F204+F205</f>
        <v>1139.6</v>
      </c>
      <c r="G206" s="299">
        <f>G204+G205</f>
        <v>1139.6</v>
      </c>
      <c r="H206" s="299">
        <f>H204+H205</f>
        <v>1139.6</v>
      </c>
      <c r="I206" s="104"/>
      <c r="J206" s="104"/>
      <c r="K206" s="104"/>
      <c r="L206" s="104"/>
      <c r="M206" s="104"/>
      <c r="N206" s="188"/>
      <c r="O206" s="609"/>
      <c r="P206" s="145"/>
      <c r="Q206" s="145"/>
      <c r="R206" s="145"/>
      <c r="S206" s="145"/>
      <c r="T206" s="145"/>
      <c r="U206" s="145"/>
      <c r="V206" s="126"/>
    </row>
    <row r="207" spans="1:22" s="65" customFormat="1" ht="15">
      <c r="A207" s="61">
        <v>8</v>
      </c>
      <c r="B207" s="62" t="s">
        <v>358</v>
      </c>
      <c r="C207" s="63"/>
      <c r="D207" s="64">
        <v>2018</v>
      </c>
      <c r="E207" s="298">
        <v>643.8</v>
      </c>
      <c r="F207" s="298">
        <v>643.8</v>
      </c>
      <c r="G207" s="298">
        <v>643.8</v>
      </c>
      <c r="H207" s="298">
        <v>643.8</v>
      </c>
      <c r="I207" s="103"/>
      <c r="J207" s="104"/>
      <c r="K207" s="104"/>
      <c r="L207" s="104"/>
      <c r="M207" s="104"/>
      <c r="N207" s="188"/>
      <c r="O207" s="609"/>
      <c r="P207" s="145"/>
      <c r="Q207" s="145"/>
      <c r="R207" s="145"/>
      <c r="S207" s="145"/>
      <c r="T207" s="145"/>
      <c r="U207" s="145"/>
      <c r="V207" s="126"/>
    </row>
    <row r="208" spans="1:22" s="65" customFormat="1" ht="15">
      <c r="A208" s="61"/>
      <c r="B208" s="62" t="s">
        <v>359</v>
      </c>
      <c r="C208" s="63"/>
      <c r="D208" s="64">
        <v>2018</v>
      </c>
      <c r="E208" s="298">
        <v>7.7</v>
      </c>
      <c r="F208" s="298">
        <v>7.7</v>
      </c>
      <c r="G208" s="298">
        <v>7.7</v>
      </c>
      <c r="H208" s="298">
        <v>7.7</v>
      </c>
      <c r="I208" s="103"/>
      <c r="J208" s="104"/>
      <c r="K208" s="104"/>
      <c r="L208" s="104"/>
      <c r="M208" s="104"/>
      <c r="N208" s="188"/>
      <c r="O208" s="609"/>
      <c r="P208" s="145"/>
      <c r="Q208" s="145"/>
      <c r="R208" s="145"/>
      <c r="S208" s="145"/>
      <c r="T208" s="145"/>
      <c r="U208" s="145"/>
      <c r="V208" s="126"/>
    </row>
    <row r="209" spans="1:22" s="65" customFormat="1" ht="15">
      <c r="A209" s="61"/>
      <c r="B209" s="66" t="s">
        <v>114</v>
      </c>
      <c r="C209" s="67"/>
      <c r="D209" s="68"/>
      <c r="E209" s="299">
        <f>E207+E208</f>
        <v>651.5</v>
      </c>
      <c r="F209" s="299">
        <f>F207+F208</f>
        <v>651.5</v>
      </c>
      <c r="G209" s="299">
        <f>G207+G208</f>
        <v>651.5</v>
      </c>
      <c r="H209" s="299">
        <f>H207+H208</f>
        <v>651.5</v>
      </c>
      <c r="I209" s="104"/>
      <c r="J209" s="104"/>
      <c r="K209" s="104"/>
      <c r="L209" s="104"/>
      <c r="M209" s="104"/>
      <c r="N209" s="188"/>
      <c r="O209" s="609"/>
      <c r="P209" s="145"/>
      <c r="Q209" s="145"/>
      <c r="R209" s="145"/>
      <c r="S209" s="145"/>
      <c r="T209" s="145"/>
      <c r="U209" s="145"/>
      <c r="V209" s="126"/>
    </row>
    <row r="210" spans="1:22" s="65" customFormat="1" ht="15">
      <c r="A210" s="61">
        <v>9</v>
      </c>
      <c r="B210" s="62" t="s">
        <v>360</v>
      </c>
      <c r="C210" s="63"/>
      <c r="D210" s="64">
        <v>2018</v>
      </c>
      <c r="E210" s="298">
        <v>1496.2</v>
      </c>
      <c r="F210" s="298">
        <v>1496.2</v>
      </c>
      <c r="G210" s="298">
        <v>1496.2</v>
      </c>
      <c r="H210" s="298">
        <v>1496.2</v>
      </c>
      <c r="I210" s="103"/>
      <c r="J210" s="103"/>
      <c r="K210" s="103"/>
      <c r="L210" s="103"/>
      <c r="M210" s="103"/>
      <c r="N210" s="187"/>
      <c r="O210" s="609"/>
      <c r="P210" s="145"/>
      <c r="Q210" s="145"/>
      <c r="R210" s="145"/>
      <c r="S210" s="145"/>
      <c r="T210" s="145"/>
      <c r="U210" s="145"/>
      <c r="V210" s="126"/>
    </row>
    <row r="211" spans="1:22" s="65" customFormat="1" ht="15">
      <c r="A211" s="61"/>
      <c r="B211" s="62" t="s">
        <v>361</v>
      </c>
      <c r="C211" s="63"/>
      <c r="D211" s="64">
        <v>2018</v>
      </c>
      <c r="E211" s="298">
        <v>6.6</v>
      </c>
      <c r="F211" s="298">
        <v>6.6</v>
      </c>
      <c r="G211" s="298">
        <v>6.6</v>
      </c>
      <c r="H211" s="298">
        <v>6.6</v>
      </c>
      <c r="I211" s="103"/>
      <c r="J211" s="103"/>
      <c r="K211" s="103"/>
      <c r="L211" s="103"/>
      <c r="M211" s="103"/>
      <c r="N211" s="187"/>
      <c r="O211" s="609"/>
      <c r="P211" s="145"/>
      <c r="Q211" s="145"/>
      <c r="R211" s="145"/>
      <c r="S211" s="145"/>
      <c r="T211" s="145"/>
      <c r="U211" s="145"/>
      <c r="V211" s="126"/>
    </row>
    <row r="212" spans="1:22" s="65" customFormat="1" ht="15">
      <c r="A212" s="61"/>
      <c r="B212" s="66" t="s">
        <v>114</v>
      </c>
      <c r="C212" s="67"/>
      <c r="D212" s="68"/>
      <c r="E212" s="299">
        <f>E210+E211</f>
        <v>1502.8</v>
      </c>
      <c r="F212" s="299">
        <f>F210+F211</f>
        <v>1502.8</v>
      </c>
      <c r="G212" s="299">
        <f>G210+G211</f>
        <v>1502.8</v>
      </c>
      <c r="H212" s="299">
        <f>H210+H211</f>
        <v>1502.8</v>
      </c>
      <c r="I212" s="104"/>
      <c r="J212" s="104"/>
      <c r="K212" s="104"/>
      <c r="L212" s="104"/>
      <c r="M212" s="104"/>
      <c r="N212" s="188"/>
      <c r="O212" s="609"/>
      <c r="P212" s="145"/>
      <c r="Q212" s="145"/>
      <c r="R212" s="145"/>
      <c r="S212" s="145"/>
      <c r="T212" s="145"/>
      <c r="U212" s="145"/>
      <c r="V212" s="126"/>
    </row>
    <row r="213" spans="1:22" s="65" customFormat="1" ht="15">
      <c r="A213" s="61">
        <v>10</v>
      </c>
      <c r="B213" s="62" t="s">
        <v>362</v>
      </c>
      <c r="C213" s="63"/>
      <c r="D213" s="64">
        <v>2018</v>
      </c>
      <c r="E213" s="298">
        <v>1393.3</v>
      </c>
      <c r="F213" s="298">
        <v>1393.3</v>
      </c>
      <c r="G213" s="298">
        <v>1393.3</v>
      </c>
      <c r="H213" s="298">
        <v>1393.3</v>
      </c>
      <c r="I213" s="103"/>
      <c r="J213" s="104"/>
      <c r="K213" s="104"/>
      <c r="L213" s="104"/>
      <c r="M213" s="104"/>
      <c r="N213" s="188"/>
      <c r="O213" s="609"/>
      <c r="P213" s="145"/>
      <c r="Q213" s="145"/>
      <c r="R213" s="145"/>
      <c r="S213" s="145"/>
      <c r="T213" s="145"/>
      <c r="U213" s="145"/>
      <c r="V213" s="126"/>
    </row>
    <row r="214" spans="1:22" s="65" customFormat="1" ht="15">
      <c r="A214" s="61"/>
      <c r="B214" s="62" t="s">
        <v>363</v>
      </c>
      <c r="C214" s="63"/>
      <c r="D214" s="64">
        <v>2018</v>
      </c>
      <c r="E214" s="298">
        <v>6.9</v>
      </c>
      <c r="F214" s="298">
        <v>6.9</v>
      </c>
      <c r="G214" s="298">
        <v>6.9</v>
      </c>
      <c r="H214" s="298">
        <v>6.9</v>
      </c>
      <c r="I214" s="103"/>
      <c r="J214" s="104"/>
      <c r="K214" s="104"/>
      <c r="L214" s="104"/>
      <c r="M214" s="104"/>
      <c r="N214" s="188"/>
      <c r="O214" s="609"/>
      <c r="P214" s="145"/>
      <c r="Q214" s="145"/>
      <c r="R214" s="145"/>
      <c r="S214" s="145"/>
      <c r="T214" s="145"/>
      <c r="U214" s="145"/>
      <c r="V214" s="126"/>
    </row>
    <row r="215" spans="1:22" s="65" customFormat="1" ht="15">
      <c r="A215" s="61"/>
      <c r="B215" s="66" t="s">
        <v>114</v>
      </c>
      <c r="C215" s="67"/>
      <c r="D215" s="68"/>
      <c r="E215" s="299">
        <f>E213+E214</f>
        <v>1400.2</v>
      </c>
      <c r="F215" s="299">
        <f>F213+F214</f>
        <v>1400.2</v>
      </c>
      <c r="G215" s="299">
        <f>G213+G214</f>
        <v>1400.2</v>
      </c>
      <c r="H215" s="299">
        <f>H213+H214</f>
        <v>1400.2</v>
      </c>
      <c r="I215" s="104"/>
      <c r="J215" s="104"/>
      <c r="K215" s="104"/>
      <c r="L215" s="104"/>
      <c r="M215" s="104"/>
      <c r="N215" s="188"/>
      <c r="O215" s="609"/>
      <c r="P215" s="145"/>
      <c r="Q215" s="145"/>
      <c r="R215" s="145"/>
      <c r="S215" s="145"/>
      <c r="T215" s="145"/>
      <c r="U215" s="145"/>
      <c r="V215" s="126"/>
    </row>
    <row r="216" spans="1:22" s="65" customFormat="1" ht="15">
      <c r="A216" s="61">
        <v>11</v>
      </c>
      <c r="B216" s="62" t="s">
        <v>364</v>
      </c>
      <c r="C216" s="63"/>
      <c r="D216" s="64">
        <v>2018</v>
      </c>
      <c r="E216" s="298">
        <v>351.9</v>
      </c>
      <c r="F216" s="298">
        <v>351.9</v>
      </c>
      <c r="G216" s="298">
        <v>351.9</v>
      </c>
      <c r="H216" s="298">
        <v>351.9</v>
      </c>
      <c r="I216" s="103"/>
      <c r="J216" s="103"/>
      <c r="K216" s="104"/>
      <c r="L216" s="104"/>
      <c r="M216" s="104"/>
      <c r="N216" s="188"/>
      <c r="O216" s="609"/>
      <c r="P216" s="145"/>
      <c r="Q216" s="145"/>
      <c r="R216" s="145"/>
      <c r="S216" s="145"/>
      <c r="T216" s="145"/>
      <c r="U216" s="145"/>
      <c r="V216" s="126"/>
    </row>
    <row r="217" spans="1:22" s="65" customFormat="1" ht="15">
      <c r="A217" s="61"/>
      <c r="B217" s="62" t="s">
        <v>365</v>
      </c>
      <c r="C217" s="63"/>
      <c r="D217" s="64">
        <v>2018</v>
      </c>
      <c r="E217" s="298">
        <v>4</v>
      </c>
      <c r="F217" s="298">
        <v>4</v>
      </c>
      <c r="G217" s="298">
        <v>4</v>
      </c>
      <c r="H217" s="298">
        <v>4</v>
      </c>
      <c r="I217" s="103"/>
      <c r="J217" s="103"/>
      <c r="K217" s="104"/>
      <c r="L217" s="104"/>
      <c r="M217" s="104"/>
      <c r="N217" s="188"/>
      <c r="O217" s="609"/>
      <c r="P217" s="145"/>
      <c r="Q217" s="145"/>
      <c r="R217" s="145"/>
      <c r="S217" s="145"/>
      <c r="T217" s="145"/>
      <c r="U217" s="145"/>
      <c r="V217" s="126"/>
    </row>
    <row r="218" spans="1:22" s="65" customFormat="1" ht="15">
      <c r="A218" s="61"/>
      <c r="B218" s="66" t="s">
        <v>114</v>
      </c>
      <c r="C218" s="67"/>
      <c r="D218" s="68"/>
      <c r="E218" s="299">
        <f>E216+E217</f>
        <v>355.9</v>
      </c>
      <c r="F218" s="299">
        <f>F216+F217</f>
        <v>355.9</v>
      </c>
      <c r="G218" s="299">
        <f>G216+G217</f>
        <v>355.9</v>
      </c>
      <c r="H218" s="299">
        <f>H216+H217</f>
        <v>355.9</v>
      </c>
      <c r="I218" s="104"/>
      <c r="J218" s="104"/>
      <c r="K218" s="104"/>
      <c r="L218" s="104"/>
      <c r="M218" s="104"/>
      <c r="N218" s="188"/>
      <c r="O218" s="609"/>
      <c r="P218" s="145"/>
      <c r="Q218" s="145"/>
      <c r="R218" s="145"/>
      <c r="S218" s="145"/>
      <c r="T218" s="145"/>
      <c r="U218" s="145"/>
      <c r="V218" s="126"/>
    </row>
    <row r="219" spans="1:22" s="65" customFormat="1" ht="15">
      <c r="A219" s="61">
        <v>12</v>
      </c>
      <c r="B219" s="62" t="s">
        <v>366</v>
      </c>
      <c r="C219" s="63"/>
      <c r="D219" s="64">
        <v>2018</v>
      </c>
      <c r="E219" s="298">
        <v>406</v>
      </c>
      <c r="F219" s="298">
        <v>406</v>
      </c>
      <c r="G219" s="298">
        <v>406</v>
      </c>
      <c r="H219" s="298">
        <v>406</v>
      </c>
      <c r="I219" s="104"/>
      <c r="J219" s="104"/>
      <c r="K219" s="104"/>
      <c r="L219" s="104"/>
      <c r="M219" s="104"/>
      <c r="N219" s="188"/>
      <c r="O219" s="609"/>
      <c r="P219" s="145"/>
      <c r="Q219" s="145"/>
      <c r="R219" s="145"/>
      <c r="S219" s="145"/>
      <c r="T219" s="145"/>
      <c r="U219" s="145"/>
      <c r="V219" s="126"/>
    </row>
    <row r="220" spans="1:22" s="65" customFormat="1" ht="15">
      <c r="A220" s="61"/>
      <c r="B220" s="62" t="s">
        <v>367</v>
      </c>
      <c r="C220" s="63"/>
      <c r="D220" s="64">
        <v>2018</v>
      </c>
      <c r="E220" s="298">
        <v>4.6</v>
      </c>
      <c r="F220" s="298">
        <v>4.6</v>
      </c>
      <c r="G220" s="298">
        <v>4.6</v>
      </c>
      <c r="H220" s="298">
        <v>4.6</v>
      </c>
      <c r="I220" s="104"/>
      <c r="J220" s="104"/>
      <c r="K220" s="104"/>
      <c r="L220" s="104"/>
      <c r="M220" s="104"/>
      <c r="N220" s="188"/>
      <c r="O220" s="609"/>
      <c r="P220" s="145"/>
      <c r="Q220" s="145"/>
      <c r="R220" s="145"/>
      <c r="S220" s="145"/>
      <c r="T220" s="145"/>
      <c r="U220" s="145"/>
      <c r="V220" s="126"/>
    </row>
    <row r="221" spans="1:22" s="65" customFormat="1" ht="15">
      <c r="A221" s="61"/>
      <c r="B221" s="66" t="s">
        <v>114</v>
      </c>
      <c r="C221" s="67"/>
      <c r="D221" s="68"/>
      <c r="E221" s="299">
        <f>E219+E220</f>
        <v>410.6</v>
      </c>
      <c r="F221" s="299">
        <f>F219+F220</f>
        <v>410.6</v>
      </c>
      <c r="G221" s="299">
        <f>G219+G220</f>
        <v>410.6</v>
      </c>
      <c r="H221" s="299">
        <f>H219+H220</f>
        <v>410.6</v>
      </c>
      <c r="I221" s="104"/>
      <c r="J221" s="104"/>
      <c r="K221" s="104"/>
      <c r="L221" s="104"/>
      <c r="M221" s="104"/>
      <c r="N221" s="188"/>
      <c r="O221" s="609"/>
      <c r="P221" s="145"/>
      <c r="Q221" s="145"/>
      <c r="R221" s="145"/>
      <c r="S221" s="145"/>
      <c r="T221" s="145"/>
      <c r="U221" s="145"/>
      <c r="V221" s="126"/>
    </row>
    <row r="222" spans="1:22" s="65" customFormat="1" ht="15">
      <c r="A222" s="61">
        <v>13</v>
      </c>
      <c r="B222" s="62" t="s">
        <v>368</v>
      </c>
      <c r="C222" s="63"/>
      <c r="D222" s="64">
        <v>2018</v>
      </c>
      <c r="E222" s="298">
        <v>959.9</v>
      </c>
      <c r="F222" s="298">
        <v>959.9</v>
      </c>
      <c r="G222" s="298">
        <v>959.9</v>
      </c>
      <c r="H222" s="298">
        <v>959.9</v>
      </c>
      <c r="I222" s="103"/>
      <c r="J222" s="103"/>
      <c r="K222" s="103"/>
      <c r="L222" s="103"/>
      <c r="M222" s="103"/>
      <c r="N222" s="187"/>
      <c r="O222" s="609"/>
      <c r="P222" s="145"/>
      <c r="Q222" s="145"/>
      <c r="R222" s="145"/>
      <c r="S222" s="145"/>
      <c r="T222" s="145"/>
      <c r="U222" s="145"/>
      <c r="V222" s="126"/>
    </row>
    <row r="223" spans="1:22" s="65" customFormat="1" ht="15">
      <c r="A223" s="73"/>
      <c r="B223" s="62" t="s">
        <v>369</v>
      </c>
      <c r="C223" s="63"/>
      <c r="D223" s="64">
        <v>2018</v>
      </c>
      <c r="E223" s="298">
        <v>1.9</v>
      </c>
      <c r="F223" s="298">
        <v>1.9</v>
      </c>
      <c r="G223" s="298">
        <v>1.9</v>
      </c>
      <c r="H223" s="298">
        <v>1.9</v>
      </c>
      <c r="I223" s="103"/>
      <c r="J223" s="103"/>
      <c r="K223" s="103"/>
      <c r="L223" s="103"/>
      <c r="M223" s="103"/>
      <c r="N223" s="187"/>
      <c r="O223" s="609"/>
      <c r="P223" s="145"/>
      <c r="Q223" s="145"/>
      <c r="R223" s="145"/>
      <c r="S223" s="145"/>
      <c r="T223" s="145"/>
      <c r="U223" s="145"/>
      <c r="V223" s="126"/>
    </row>
    <row r="224" spans="1:22" s="65" customFormat="1" ht="15">
      <c r="A224" s="61"/>
      <c r="B224" s="66" t="s">
        <v>114</v>
      </c>
      <c r="C224" s="67"/>
      <c r="D224" s="68"/>
      <c r="E224" s="299">
        <f>E222+E223</f>
        <v>961.8</v>
      </c>
      <c r="F224" s="299">
        <f>F222+F223</f>
        <v>961.8</v>
      </c>
      <c r="G224" s="299">
        <f>G222+G223</f>
        <v>961.8</v>
      </c>
      <c r="H224" s="299">
        <f>H222+H223</f>
        <v>961.8</v>
      </c>
      <c r="I224" s="104"/>
      <c r="J224" s="104"/>
      <c r="K224" s="104"/>
      <c r="L224" s="104"/>
      <c r="M224" s="104"/>
      <c r="N224" s="188"/>
      <c r="O224" s="609"/>
      <c r="P224" s="145"/>
      <c r="Q224" s="145"/>
      <c r="R224" s="145"/>
      <c r="S224" s="145"/>
      <c r="T224" s="145"/>
      <c r="U224" s="145"/>
      <c r="V224" s="126"/>
    </row>
    <row r="225" spans="1:22" s="65" customFormat="1" ht="15">
      <c r="A225" s="137"/>
      <c r="B225" s="141" t="s">
        <v>124</v>
      </c>
      <c r="C225" s="142"/>
      <c r="D225" s="100"/>
      <c r="E225" s="313">
        <f>E185+E188+E191+E194+E200+E203+E206+E209+E212+E215+E218+E221+E224</f>
        <v>12443.199999999999</v>
      </c>
      <c r="F225" s="313">
        <f>F185+F188+F191+F194+F200+F203+F206+F209+F212+F215+F218+F221+F224</f>
        <v>12443.199999999999</v>
      </c>
      <c r="G225" s="313">
        <f>G185+G188+G191+G194+G200+G203+G206+G209+G212+G215+G218+G221+G224</f>
        <v>12443.199999999999</v>
      </c>
      <c r="H225" s="313">
        <f>H185+H188+H191+H194+H200+H203+H206+H209+H212+H215+H218+H221+H224</f>
        <v>12443.199999999999</v>
      </c>
      <c r="I225" s="143"/>
      <c r="J225" s="143"/>
      <c r="K225" s="143"/>
      <c r="L225" s="143"/>
      <c r="M225" s="143"/>
      <c r="N225" s="196"/>
      <c r="O225" s="609"/>
      <c r="P225" s="145"/>
      <c r="Q225" s="145"/>
      <c r="R225" s="145"/>
      <c r="S225" s="145"/>
      <c r="T225" s="145"/>
      <c r="U225" s="145"/>
      <c r="V225" s="126"/>
    </row>
    <row r="226" spans="1:21" s="144" customFormat="1" ht="15">
      <c r="A226" s="127"/>
      <c r="B226" s="139" t="s">
        <v>125</v>
      </c>
      <c r="C226" s="129"/>
      <c r="D226" s="124">
        <v>2019</v>
      </c>
      <c r="E226" s="302">
        <v>0</v>
      </c>
      <c r="F226" s="302">
        <v>0</v>
      </c>
      <c r="G226" s="302">
        <v>0</v>
      </c>
      <c r="H226" s="302">
        <v>0</v>
      </c>
      <c r="I226" s="140"/>
      <c r="J226" s="140"/>
      <c r="K226" s="140"/>
      <c r="L226" s="140"/>
      <c r="M226" s="140"/>
      <c r="N226" s="190"/>
      <c r="O226" s="609"/>
      <c r="P226" s="145"/>
      <c r="Q226" s="145"/>
      <c r="R226" s="145"/>
      <c r="S226" s="145"/>
      <c r="T226" s="145"/>
      <c r="U226" s="145"/>
    </row>
    <row r="227" spans="1:15" s="145" customFormat="1" ht="15">
      <c r="A227" s="138"/>
      <c r="B227" s="139" t="s">
        <v>126</v>
      </c>
      <c r="C227" s="129"/>
      <c r="D227" s="124">
        <v>2020</v>
      </c>
      <c r="E227" s="302">
        <v>0</v>
      </c>
      <c r="F227" s="302">
        <v>0</v>
      </c>
      <c r="G227" s="302">
        <v>0</v>
      </c>
      <c r="H227" s="302">
        <v>0</v>
      </c>
      <c r="I227" s="140"/>
      <c r="J227" s="140"/>
      <c r="K227" s="140"/>
      <c r="L227" s="140"/>
      <c r="M227" s="140"/>
      <c r="N227" s="190"/>
      <c r="O227" s="609"/>
    </row>
    <row r="228" spans="1:21" s="126" customFormat="1" ht="15">
      <c r="A228" s="138"/>
      <c r="B228" s="139" t="s">
        <v>157</v>
      </c>
      <c r="C228" s="129"/>
      <c r="D228" s="124">
        <v>2021</v>
      </c>
      <c r="E228" s="302">
        <v>0</v>
      </c>
      <c r="F228" s="302">
        <v>0</v>
      </c>
      <c r="G228" s="302">
        <v>0</v>
      </c>
      <c r="H228" s="302">
        <v>0</v>
      </c>
      <c r="I228" s="140"/>
      <c r="J228" s="140"/>
      <c r="K228" s="140"/>
      <c r="L228" s="140"/>
      <c r="M228" s="140"/>
      <c r="N228" s="190"/>
      <c r="O228" s="609"/>
      <c r="P228" s="145"/>
      <c r="Q228" s="145"/>
      <c r="R228" s="145"/>
      <c r="S228" s="145"/>
      <c r="T228" s="145"/>
      <c r="U228" s="145"/>
    </row>
    <row r="229" spans="1:21" s="126" customFormat="1" ht="15">
      <c r="A229" s="138"/>
      <c r="B229" s="139" t="s">
        <v>158</v>
      </c>
      <c r="C229" s="129"/>
      <c r="D229" s="124">
        <v>2022</v>
      </c>
      <c r="E229" s="302">
        <v>0</v>
      </c>
      <c r="F229" s="302">
        <v>0</v>
      </c>
      <c r="G229" s="302">
        <v>0</v>
      </c>
      <c r="H229" s="302">
        <v>0</v>
      </c>
      <c r="I229" s="140"/>
      <c r="J229" s="140"/>
      <c r="K229" s="140"/>
      <c r="L229" s="140"/>
      <c r="M229" s="140"/>
      <c r="N229" s="190"/>
      <c r="O229" s="609"/>
      <c r="P229" s="145"/>
      <c r="Q229" s="145"/>
      <c r="R229" s="145"/>
      <c r="S229" s="145"/>
      <c r="T229" s="145"/>
      <c r="U229" s="145"/>
    </row>
    <row r="230" spans="1:21" s="126" customFormat="1" ht="15">
      <c r="A230" s="138"/>
      <c r="B230" s="139" t="s">
        <v>159</v>
      </c>
      <c r="C230" s="129"/>
      <c r="D230" s="124">
        <v>2023</v>
      </c>
      <c r="E230" s="302">
        <v>0</v>
      </c>
      <c r="F230" s="302">
        <v>0</v>
      </c>
      <c r="G230" s="302">
        <v>0</v>
      </c>
      <c r="H230" s="302">
        <v>0</v>
      </c>
      <c r="I230" s="140"/>
      <c r="J230" s="140"/>
      <c r="K230" s="140"/>
      <c r="L230" s="140"/>
      <c r="M230" s="140"/>
      <c r="N230" s="190"/>
      <c r="O230" s="609"/>
      <c r="P230" s="145"/>
      <c r="Q230" s="145"/>
      <c r="R230" s="145"/>
      <c r="S230" s="145"/>
      <c r="T230" s="145"/>
      <c r="U230" s="145"/>
    </row>
    <row r="231" spans="1:21" s="126" customFormat="1" ht="15">
      <c r="A231" s="138"/>
      <c r="B231" s="139" t="s">
        <v>160</v>
      </c>
      <c r="C231" s="129"/>
      <c r="D231" s="124">
        <v>2024</v>
      </c>
      <c r="E231" s="302">
        <v>0</v>
      </c>
      <c r="F231" s="302">
        <v>0</v>
      </c>
      <c r="G231" s="302">
        <v>0</v>
      </c>
      <c r="H231" s="302">
        <v>0</v>
      </c>
      <c r="I231" s="140"/>
      <c r="J231" s="140"/>
      <c r="K231" s="140"/>
      <c r="L231" s="140"/>
      <c r="M231" s="140"/>
      <c r="N231" s="190"/>
      <c r="O231" s="609"/>
      <c r="P231" s="145"/>
      <c r="Q231" s="145"/>
      <c r="R231" s="145"/>
      <c r="S231" s="145"/>
      <c r="T231" s="145"/>
      <c r="U231" s="145"/>
    </row>
    <row r="232" spans="1:22" s="74" customFormat="1" ht="15.75" thickBot="1">
      <c r="A232" s="138"/>
      <c r="B232" s="139" t="s">
        <v>161</v>
      </c>
      <c r="C232" s="129"/>
      <c r="D232" s="146">
        <v>2025</v>
      </c>
      <c r="E232" s="314">
        <v>0</v>
      </c>
      <c r="F232" s="314">
        <v>0</v>
      </c>
      <c r="G232" s="314">
        <v>0</v>
      </c>
      <c r="H232" s="314">
        <v>0</v>
      </c>
      <c r="I232" s="147"/>
      <c r="J232" s="147"/>
      <c r="K232" s="147"/>
      <c r="L232" s="147"/>
      <c r="M232" s="147"/>
      <c r="N232" s="197"/>
      <c r="O232" s="610"/>
      <c r="P232" s="145"/>
      <c r="Q232" s="145"/>
      <c r="R232" s="145"/>
      <c r="S232" s="145"/>
      <c r="T232" s="145"/>
      <c r="U232" s="145"/>
      <c r="V232" s="126"/>
    </row>
    <row r="233" spans="1:15" ht="15.75" customHeight="1" thickBot="1">
      <c r="A233" s="575" t="s">
        <v>200</v>
      </c>
      <c r="B233" s="599" t="s">
        <v>74</v>
      </c>
      <c r="C233" s="581" t="s">
        <v>148</v>
      </c>
      <c r="D233" s="101" t="s">
        <v>205</v>
      </c>
      <c r="E233" s="315">
        <f>SUM(E234:E242)</f>
        <v>14153.5</v>
      </c>
      <c r="F233" s="315">
        <f>SUM(F234:F242)</f>
        <v>14153.5</v>
      </c>
      <c r="G233" s="315">
        <f>SUM(G234:G242)</f>
        <v>14153.5</v>
      </c>
      <c r="H233" s="315">
        <f>SUM(H234:H242)</f>
        <v>14153.5</v>
      </c>
      <c r="I233" s="148"/>
      <c r="J233" s="149"/>
      <c r="K233" s="150"/>
      <c r="L233" s="150"/>
      <c r="M233" s="149"/>
      <c r="N233" s="149"/>
      <c r="O233" s="572" t="s">
        <v>278</v>
      </c>
    </row>
    <row r="234" spans="1:15" ht="15.75" thickBot="1">
      <c r="A234" s="576"/>
      <c r="B234" s="600"/>
      <c r="C234" s="582"/>
      <c r="D234" s="24">
        <v>2017</v>
      </c>
      <c r="E234" s="316">
        <f aca="true" t="shared" si="6" ref="E234:H236">SUM(E244+E254)</f>
        <v>1980</v>
      </c>
      <c r="F234" s="316">
        <f t="shared" si="6"/>
        <v>1980</v>
      </c>
      <c r="G234" s="316">
        <f t="shared" si="6"/>
        <v>1980</v>
      </c>
      <c r="H234" s="316">
        <f t="shared" si="6"/>
        <v>1980</v>
      </c>
      <c r="I234" s="9"/>
      <c r="J234" s="8"/>
      <c r="K234" s="8"/>
      <c r="L234" s="8"/>
      <c r="M234" s="8"/>
      <c r="N234" s="8"/>
      <c r="O234" s="573"/>
    </row>
    <row r="235" spans="1:15" ht="15.75" thickBot="1">
      <c r="A235" s="576"/>
      <c r="B235" s="600"/>
      <c r="C235" s="582"/>
      <c r="D235" s="24">
        <v>2018</v>
      </c>
      <c r="E235" s="316">
        <f t="shared" si="6"/>
        <v>7274</v>
      </c>
      <c r="F235" s="316">
        <f t="shared" si="6"/>
        <v>7274</v>
      </c>
      <c r="G235" s="316">
        <f t="shared" si="6"/>
        <v>7274</v>
      </c>
      <c r="H235" s="316">
        <f t="shared" si="6"/>
        <v>7274</v>
      </c>
      <c r="I235" s="9"/>
      <c r="J235" s="8"/>
      <c r="K235" s="8"/>
      <c r="L235" s="8"/>
      <c r="M235" s="8"/>
      <c r="N235" s="8"/>
      <c r="O235" s="573"/>
    </row>
    <row r="236" spans="1:15" ht="15.75" thickBot="1">
      <c r="A236" s="576"/>
      <c r="B236" s="600"/>
      <c r="C236" s="582"/>
      <c r="D236" s="24">
        <v>2019</v>
      </c>
      <c r="E236" s="316">
        <f t="shared" si="6"/>
        <v>4899.5</v>
      </c>
      <c r="F236" s="316">
        <f t="shared" si="6"/>
        <v>4899.5</v>
      </c>
      <c r="G236" s="316">
        <f t="shared" si="6"/>
        <v>4899.5</v>
      </c>
      <c r="H236" s="316">
        <f t="shared" si="6"/>
        <v>4899.5</v>
      </c>
      <c r="I236" s="9"/>
      <c r="J236" s="8"/>
      <c r="K236" s="8"/>
      <c r="L236" s="8"/>
      <c r="M236" s="8"/>
      <c r="N236" s="8"/>
      <c r="O236" s="573"/>
    </row>
    <row r="237" spans="1:15" ht="15.75" thickBot="1">
      <c r="A237" s="576"/>
      <c r="B237" s="600"/>
      <c r="C237" s="582"/>
      <c r="D237" s="24">
        <v>2020</v>
      </c>
      <c r="E237" s="316">
        <v>0</v>
      </c>
      <c r="F237" s="317">
        <v>0</v>
      </c>
      <c r="G237" s="317">
        <v>0</v>
      </c>
      <c r="H237" s="317">
        <v>0</v>
      </c>
      <c r="I237" s="9"/>
      <c r="J237" s="8"/>
      <c r="K237" s="8"/>
      <c r="L237" s="8"/>
      <c r="M237" s="8"/>
      <c r="N237" s="8"/>
      <c r="O237" s="573"/>
    </row>
    <row r="238" spans="1:15" ht="15.75" thickBot="1">
      <c r="A238" s="576"/>
      <c r="B238" s="600"/>
      <c r="C238" s="582"/>
      <c r="D238" s="24">
        <v>2021</v>
      </c>
      <c r="E238" s="316">
        <v>0</v>
      </c>
      <c r="F238" s="317">
        <v>0</v>
      </c>
      <c r="G238" s="317">
        <v>0</v>
      </c>
      <c r="H238" s="317">
        <v>0</v>
      </c>
      <c r="I238" s="9"/>
      <c r="J238" s="8"/>
      <c r="K238" s="8"/>
      <c r="L238" s="8"/>
      <c r="M238" s="8"/>
      <c r="N238" s="8"/>
      <c r="O238" s="573"/>
    </row>
    <row r="239" spans="1:15" ht="15.75" thickBot="1">
      <c r="A239" s="576"/>
      <c r="B239" s="600"/>
      <c r="C239" s="582"/>
      <c r="D239" s="24">
        <v>2022</v>
      </c>
      <c r="E239" s="316">
        <v>0</v>
      </c>
      <c r="F239" s="317">
        <v>0</v>
      </c>
      <c r="G239" s="317">
        <v>0</v>
      </c>
      <c r="H239" s="317">
        <v>0</v>
      </c>
      <c r="I239" s="9"/>
      <c r="J239" s="8"/>
      <c r="K239" s="8"/>
      <c r="L239" s="8"/>
      <c r="M239" s="8"/>
      <c r="N239" s="8"/>
      <c r="O239" s="573"/>
    </row>
    <row r="240" spans="1:15" ht="15.75" thickBot="1">
      <c r="A240" s="576"/>
      <c r="B240" s="600"/>
      <c r="C240" s="582"/>
      <c r="D240" s="24">
        <v>2023</v>
      </c>
      <c r="E240" s="316">
        <v>0</v>
      </c>
      <c r="F240" s="317">
        <v>0</v>
      </c>
      <c r="G240" s="317">
        <v>0</v>
      </c>
      <c r="H240" s="317">
        <v>0</v>
      </c>
      <c r="I240" s="9"/>
      <c r="J240" s="8"/>
      <c r="K240" s="8"/>
      <c r="L240" s="8"/>
      <c r="M240" s="8"/>
      <c r="N240" s="8"/>
      <c r="O240" s="573"/>
    </row>
    <row r="241" spans="1:15" ht="15.75" thickBot="1">
      <c r="A241" s="576"/>
      <c r="B241" s="600"/>
      <c r="C241" s="582"/>
      <c r="D241" s="24">
        <v>2024</v>
      </c>
      <c r="E241" s="316">
        <v>0</v>
      </c>
      <c r="F241" s="317">
        <v>0</v>
      </c>
      <c r="G241" s="317">
        <v>0</v>
      </c>
      <c r="H241" s="317">
        <v>0</v>
      </c>
      <c r="I241" s="9"/>
      <c r="J241" s="8"/>
      <c r="K241" s="8"/>
      <c r="L241" s="8"/>
      <c r="M241" s="8"/>
      <c r="N241" s="8"/>
      <c r="O241" s="573"/>
    </row>
    <row r="242" spans="1:15" ht="105" customHeight="1" thickBot="1">
      <c r="A242" s="577"/>
      <c r="B242" s="601"/>
      <c r="C242" s="583"/>
      <c r="D242" s="18">
        <v>2025</v>
      </c>
      <c r="E242" s="318">
        <v>0</v>
      </c>
      <c r="F242" s="319">
        <v>0</v>
      </c>
      <c r="G242" s="319">
        <v>0</v>
      </c>
      <c r="H242" s="319">
        <v>0</v>
      </c>
      <c r="I242" s="9"/>
      <c r="J242" s="8"/>
      <c r="K242" s="8"/>
      <c r="L242" s="8"/>
      <c r="M242" s="8"/>
      <c r="N242" s="8"/>
      <c r="O242" s="574"/>
    </row>
    <row r="243" spans="1:15" ht="12" customHeight="1" thickBot="1">
      <c r="A243" s="572"/>
      <c r="B243" s="584" t="s">
        <v>143</v>
      </c>
      <c r="C243" s="587" t="s">
        <v>146</v>
      </c>
      <c r="D243" s="120" t="s">
        <v>205</v>
      </c>
      <c r="E243" s="320">
        <f>SUM(E244:E252)</f>
        <v>2483.5</v>
      </c>
      <c r="F243" s="320">
        <f>SUM(F244:F252)</f>
        <v>2483.5</v>
      </c>
      <c r="G243" s="320">
        <f>SUM(G244:G252)</f>
        <v>2483.5</v>
      </c>
      <c r="H243" s="320">
        <f>SUM(H244:H252)</f>
        <v>2483.5</v>
      </c>
      <c r="I243" s="9"/>
      <c r="J243" s="8"/>
      <c r="K243" s="10"/>
      <c r="L243" s="10"/>
      <c r="M243" s="8"/>
      <c r="N243" s="8"/>
      <c r="O243" s="572"/>
    </row>
    <row r="244" spans="1:15" ht="12" customHeight="1" thickBot="1">
      <c r="A244" s="573"/>
      <c r="B244" s="585"/>
      <c r="C244" s="588"/>
      <c r="D244" s="121">
        <v>2017</v>
      </c>
      <c r="E244" s="321">
        <v>660</v>
      </c>
      <c r="F244" s="323">
        <v>660</v>
      </c>
      <c r="G244" s="323">
        <v>660</v>
      </c>
      <c r="H244" s="323">
        <v>660</v>
      </c>
      <c r="I244" s="9"/>
      <c r="J244" s="8"/>
      <c r="K244" s="8"/>
      <c r="L244" s="8"/>
      <c r="M244" s="8"/>
      <c r="N244" s="8"/>
      <c r="O244" s="573"/>
    </row>
    <row r="245" spans="1:15" ht="12" customHeight="1" thickBot="1">
      <c r="A245" s="573"/>
      <c r="B245" s="585"/>
      <c r="C245" s="588"/>
      <c r="D245" s="121">
        <v>2018</v>
      </c>
      <c r="E245" s="321">
        <v>624</v>
      </c>
      <c r="F245" s="323">
        <v>624</v>
      </c>
      <c r="G245" s="323">
        <v>624</v>
      </c>
      <c r="H245" s="323">
        <v>624</v>
      </c>
      <c r="I245" s="9"/>
      <c r="J245" s="8"/>
      <c r="K245" s="8"/>
      <c r="L245" s="8"/>
      <c r="M245" s="8"/>
      <c r="N245" s="8"/>
      <c r="O245" s="573"/>
    </row>
    <row r="246" spans="1:15" ht="12" customHeight="1" thickBot="1">
      <c r="A246" s="573"/>
      <c r="B246" s="585"/>
      <c r="C246" s="588"/>
      <c r="D246" s="121">
        <v>2019</v>
      </c>
      <c r="E246" s="321">
        <v>1199.5</v>
      </c>
      <c r="F246" s="321">
        <v>1199.5</v>
      </c>
      <c r="G246" s="321">
        <v>1199.5</v>
      </c>
      <c r="H246" s="321">
        <v>1199.5</v>
      </c>
      <c r="I246" s="9"/>
      <c r="J246" s="8"/>
      <c r="K246" s="8"/>
      <c r="L246" s="8"/>
      <c r="M246" s="8"/>
      <c r="N246" s="8"/>
      <c r="O246" s="573"/>
    </row>
    <row r="247" spans="1:15" ht="12" customHeight="1" thickBot="1">
      <c r="A247" s="573"/>
      <c r="B247" s="585"/>
      <c r="C247" s="588"/>
      <c r="D247" s="121">
        <v>2020</v>
      </c>
      <c r="E247" s="321">
        <v>0</v>
      </c>
      <c r="F247" s="323">
        <v>0</v>
      </c>
      <c r="G247" s="323">
        <v>0</v>
      </c>
      <c r="H247" s="323">
        <v>0</v>
      </c>
      <c r="I247" s="9"/>
      <c r="J247" s="8"/>
      <c r="K247" s="8"/>
      <c r="L247" s="8"/>
      <c r="M247" s="8"/>
      <c r="N247" s="8"/>
      <c r="O247" s="573"/>
    </row>
    <row r="248" spans="1:15" ht="12" customHeight="1" thickBot="1">
      <c r="A248" s="573"/>
      <c r="B248" s="585"/>
      <c r="C248" s="588"/>
      <c r="D248" s="121">
        <v>2021</v>
      </c>
      <c r="E248" s="324">
        <v>0</v>
      </c>
      <c r="F248" s="324">
        <v>0</v>
      </c>
      <c r="G248" s="324">
        <v>0</v>
      </c>
      <c r="H248" s="324">
        <v>0</v>
      </c>
      <c r="I248" s="9"/>
      <c r="J248" s="8"/>
      <c r="K248" s="8"/>
      <c r="L248" s="8"/>
      <c r="M248" s="8"/>
      <c r="N248" s="8"/>
      <c r="O248" s="573"/>
    </row>
    <row r="249" spans="1:15" ht="12" customHeight="1" thickBot="1">
      <c r="A249" s="573"/>
      <c r="B249" s="585"/>
      <c r="C249" s="588"/>
      <c r="D249" s="121">
        <v>2022</v>
      </c>
      <c r="E249" s="324">
        <v>0</v>
      </c>
      <c r="F249" s="324">
        <v>0</v>
      </c>
      <c r="G249" s="324">
        <v>0</v>
      </c>
      <c r="H249" s="324">
        <v>0</v>
      </c>
      <c r="I249" s="9"/>
      <c r="J249" s="8"/>
      <c r="K249" s="8"/>
      <c r="L249" s="8"/>
      <c r="M249" s="8"/>
      <c r="N249" s="8"/>
      <c r="O249" s="573"/>
    </row>
    <row r="250" spans="1:15" ht="12" customHeight="1" thickBot="1">
      <c r="A250" s="573"/>
      <c r="B250" s="585"/>
      <c r="C250" s="588"/>
      <c r="D250" s="121">
        <v>2023</v>
      </c>
      <c r="E250" s="324">
        <v>0</v>
      </c>
      <c r="F250" s="324">
        <v>0</v>
      </c>
      <c r="G250" s="324">
        <v>0</v>
      </c>
      <c r="H250" s="324">
        <v>0</v>
      </c>
      <c r="I250" s="9"/>
      <c r="J250" s="8"/>
      <c r="K250" s="8"/>
      <c r="L250" s="8"/>
      <c r="M250" s="8"/>
      <c r="N250" s="8"/>
      <c r="O250" s="573"/>
    </row>
    <row r="251" spans="1:15" ht="12" customHeight="1" thickBot="1">
      <c r="A251" s="573"/>
      <c r="B251" s="585"/>
      <c r="C251" s="588"/>
      <c r="D251" s="121">
        <v>2024</v>
      </c>
      <c r="E251" s="324">
        <v>0</v>
      </c>
      <c r="F251" s="324">
        <v>0</v>
      </c>
      <c r="G251" s="324">
        <v>0</v>
      </c>
      <c r="H251" s="324">
        <v>0</v>
      </c>
      <c r="I251" s="9"/>
      <c r="J251" s="8"/>
      <c r="K251" s="8"/>
      <c r="L251" s="8"/>
      <c r="M251" s="8"/>
      <c r="N251" s="8"/>
      <c r="O251" s="573"/>
    </row>
    <row r="252" spans="1:15" ht="12" customHeight="1" thickBot="1">
      <c r="A252" s="574"/>
      <c r="B252" s="586"/>
      <c r="C252" s="589"/>
      <c r="D252" s="121">
        <v>2025</v>
      </c>
      <c r="E252" s="324">
        <v>0</v>
      </c>
      <c r="F252" s="324">
        <v>0</v>
      </c>
      <c r="G252" s="324">
        <v>0</v>
      </c>
      <c r="H252" s="324">
        <v>0</v>
      </c>
      <c r="I252" s="9"/>
      <c r="J252" s="8"/>
      <c r="K252" s="8"/>
      <c r="L252" s="8"/>
      <c r="M252" s="8"/>
      <c r="N252" s="8"/>
      <c r="O252" s="573"/>
    </row>
    <row r="253" spans="1:15" ht="12" customHeight="1" thickBot="1">
      <c r="A253" s="572"/>
      <c r="B253" s="584" t="s">
        <v>144</v>
      </c>
      <c r="C253" s="587" t="s">
        <v>147</v>
      </c>
      <c r="D253" s="120" t="s">
        <v>205</v>
      </c>
      <c r="E253" s="320">
        <f>SUM(E254:E262)</f>
        <v>11670</v>
      </c>
      <c r="F253" s="320">
        <f>SUM(F254:F262)</f>
        <v>11670</v>
      </c>
      <c r="G253" s="320">
        <f>SUM(G254:G262)</f>
        <v>11670</v>
      </c>
      <c r="H253" s="320">
        <f>SUM(H254:H262)</f>
        <v>11670</v>
      </c>
      <c r="I253" s="9"/>
      <c r="J253" s="8"/>
      <c r="K253" s="10"/>
      <c r="L253" s="10"/>
      <c r="M253" s="8"/>
      <c r="N253" s="8"/>
      <c r="O253" s="573"/>
    </row>
    <row r="254" spans="1:15" ht="12" customHeight="1" thickBot="1">
      <c r="A254" s="573"/>
      <c r="B254" s="585"/>
      <c r="C254" s="588"/>
      <c r="D254" s="121">
        <v>2017</v>
      </c>
      <c r="E254" s="321">
        <v>1320</v>
      </c>
      <c r="F254" s="323">
        <v>1320</v>
      </c>
      <c r="G254" s="323">
        <v>1320</v>
      </c>
      <c r="H254" s="323">
        <v>1320</v>
      </c>
      <c r="I254" s="9"/>
      <c r="J254" s="8"/>
      <c r="K254" s="8"/>
      <c r="L254" s="8"/>
      <c r="M254" s="8"/>
      <c r="N254" s="8"/>
      <c r="O254" s="573"/>
    </row>
    <row r="255" spans="1:15" ht="12" customHeight="1" thickBot="1">
      <c r="A255" s="573"/>
      <c r="B255" s="585"/>
      <c r="C255" s="588"/>
      <c r="D255" s="121">
        <v>2018</v>
      </c>
      <c r="E255" s="321">
        <v>6650</v>
      </c>
      <c r="F255" s="323">
        <v>6650</v>
      </c>
      <c r="G255" s="323">
        <v>6650</v>
      </c>
      <c r="H255" s="323">
        <v>6650</v>
      </c>
      <c r="I255" s="9"/>
      <c r="J255" s="8"/>
      <c r="K255" s="8"/>
      <c r="L255" s="8"/>
      <c r="M255" s="8"/>
      <c r="N255" s="8"/>
      <c r="O255" s="573"/>
    </row>
    <row r="256" spans="1:15" ht="12" customHeight="1" thickBot="1">
      <c r="A256" s="573"/>
      <c r="B256" s="585"/>
      <c r="C256" s="588"/>
      <c r="D256" s="121">
        <v>2019</v>
      </c>
      <c r="E256" s="321">
        <v>3700</v>
      </c>
      <c r="F256" s="321">
        <v>3700</v>
      </c>
      <c r="G256" s="321">
        <v>3700</v>
      </c>
      <c r="H256" s="321">
        <v>3700</v>
      </c>
      <c r="I256" s="9"/>
      <c r="J256" s="8"/>
      <c r="K256" s="8"/>
      <c r="L256" s="8"/>
      <c r="M256" s="8"/>
      <c r="N256" s="8"/>
      <c r="O256" s="573"/>
    </row>
    <row r="257" spans="1:15" ht="12" customHeight="1" thickBot="1">
      <c r="A257" s="573"/>
      <c r="B257" s="585"/>
      <c r="C257" s="588"/>
      <c r="D257" s="121">
        <v>2020</v>
      </c>
      <c r="E257" s="321">
        <v>0</v>
      </c>
      <c r="F257" s="323">
        <v>0</v>
      </c>
      <c r="G257" s="323">
        <v>0</v>
      </c>
      <c r="H257" s="323">
        <v>0</v>
      </c>
      <c r="I257" s="9"/>
      <c r="J257" s="8"/>
      <c r="K257" s="8"/>
      <c r="L257" s="8"/>
      <c r="M257" s="8"/>
      <c r="N257" s="8"/>
      <c r="O257" s="573"/>
    </row>
    <row r="258" spans="1:15" ht="12" customHeight="1" thickBot="1">
      <c r="A258" s="573"/>
      <c r="B258" s="585"/>
      <c r="C258" s="588"/>
      <c r="D258" s="121">
        <v>2021</v>
      </c>
      <c r="E258" s="321">
        <v>0</v>
      </c>
      <c r="F258" s="323">
        <v>0</v>
      </c>
      <c r="G258" s="323">
        <v>0</v>
      </c>
      <c r="H258" s="323">
        <v>0</v>
      </c>
      <c r="I258" s="9"/>
      <c r="J258" s="8"/>
      <c r="K258" s="8"/>
      <c r="L258" s="8"/>
      <c r="M258" s="8"/>
      <c r="N258" s="8"/>
      <c r="O258" s="573"/>
    </row>
    <row r="259" spans="1:15" ht="12" customHeight="1" thickBot="1">
      <c r="A259" s="573"/>
      <c r="B259" s="585"/>
      <c r="C259" s="588"/>
      <c r="D259" s="121">
        <v>2022</v>
      </c>
      <c r="E259" s="321">
        <v>0</v>
      </c>
      <c r="F259" s="323">
        <v>0</v>
      </c>
      <c r="G259" s="323">
        <v>0</v>
      </c>
      <c r="H259" s="323">
        <v>0</v>
      </c>
      <c r="I259" s="9"/>
      <c r="J259" s="8"/>
      <c r="K259" s="8"/>
      <c r="L259" s="8"/>
      <c r="M259" s="8"/>
      <c r="N259" s="8"/>
      <c r="O259" s="573"/>
    </row>
    <row r="260" spans="1:15" ht="12" customHeight="1" thickBot="1">
      <c r="A260" s="573"/>
      <c r="B260" s="585"/>
      <c r="C260" s="588"/>
      <c r="D260" s="121">
        <v>2023</v>
      </c>
      <c r="E260" s="321">
        <v>0</v>
      </c>
      <c r="F260" s="323">
        <v>0</v>
      </c>
      <c r="G260" s="323">
        <v>0</v>
      </c>
      <c r="H260" s="323">
        <v>0</v>
      </c>
      <c r="I260" s="9"/>
      <c r="J260" s="8"/>
      <c r="K260" s="8"/>
      <c r="L260" s="8"/>
      <c r="M260" s="8"/>
      <c r="N260" s="8"/>
      <c r="O260" s="573"/>
    </row>
    <row r="261" spans="1:15" ht="12" customHeight="1" thickBot="1">
      <c r="A261" s="573"/>
      <c r="B261" s="585"/>
      <c r="C261" s="588"/>
      <c r="D261" s="121">
        <v>2024</v>
      </c>
      <c r="E261" s="321">
        <v>0</v>
      </c>
      <c r="F261" s="323">
        <v>0</v>
      </c>
      <c r="G261" s="323">
        <v>0</v>
      </c>
      <c r="H261" s="323">
        <v>0</v>
      </c>
      <c r="I261" s="9"/>
      <c r="J261" s="8"/>
      <c r="K261" s="8"/>
      <c r="L261" s="8"/>
      <c r="M261" s="8"/>
      <c r="N261" s="8"/>
      <c r="O261" s="573"/>
    </row>
    <row r="262" spans="1:15" ht="12" customHeight="1" thickBot="1">
      <c r="A262" s="574"/>
      <c r="B262" s="586"/>
      <c r="C262" s="589"/>
      <c r="D262" s="121">
        <v>2025</v>
      </c>
      <c r="E262" s="321">
        <v>0</v>
      </c>
      <c r="F262" s="323">
        <v>0</v>
      </c>
      <c r="G262" s="323">
        <v>0</v>
      </c>
      <c r="H262" s="323">
        <v>0</v>
      </c>
      <c r="I262" s="9"/>
      <c r="J262" s="8"/>
      <c r="K262" s="8"/>
      <c r="L262" s="8"/>
      <c r="M262" s="8"/>
      <c r="N262" s="8"/>
      <c r="O262" s="574"/>
    </row>
    <row r="263" spans="1:15" ht="15" customHeight="1" thickBot="1">
      <c r="A263" s="575" t="s">
        <v>222</v>
      </c>
      <c r="B263" s="599" t="s">
        <v>370</v>
      </c>
      <c r="C263" s="581" t="s">
        <v>148</v>
      </c>
      <c r="D263" s="23" t="s">
        <v>205</v>
      </c>
      <c r="E263" s="315">
        <v>10194</v>
      </c>
      <c r="F263" s="325">
        <v>10194</v>
      </c>
      <c r="G263" s="325">
        <v>10194</v>
      </c>
      <c r="H263" s="325">
        <v>10194</v>
      </c>
      <c r="I263" s="9"/>
      <c r="J263" s="8"/>
      <c r="K263" s="10"/>
      <c r="L263" s="10"/>
      <c r="M263" s="8"/>
      <c r="N263" s="8"/>
      <c r="O263" s="572" t="s">
        <v>278</v>
      </c>
    </row>
    <row r="264" spans="1:15" ht="15.75" thickBot="1">
      <c r="A264" s="576"/>
      <c r="B264" s="600"/>
      <c r="C264" s="582"/>
      <c r="D264" s="24">
        <v>2017</v>
      </c>
      <c r="E264" s="316">
        <v>10194</v>
      </c>
      <c r="F264" s="317">
        <v>10194</v>
      </c>
      <c r="G264" s="317">
        <v>10194</v>
      </c>
      <c r="H264" s="317">
        <v>10194</v>
      </c>
      <c r="I264" s="9"/>
      <c r="J264" s="8"/>
      <c r="K264" s="8"/>
      <c r="L264" s="8"/>
      <c r="M264" s="8"/>
      <c r="N264" s="8"/>
      <c r="O264" s="573"/>
    </row>
    <row r="265" spans="1:15" ht="15.75" thickBot="1">
      <c r="A265" s="576"/>
      <c r="B265" s="600"/>
      <c r="C265" s="582"/>
      <c r="D265" s="24">
        <v>2018</v>
      </c>
      <c r="E265" s="326">
        <v>0</v>
      </c>
      <c r="F265" s="326">
        <v>0</v>
      </c>
      <c r="G265" s="326">
        <v>0</v>
      </c>
      <c r="H265" s="326">
        <v>0</v>
      </c>
      <c r="I265" s="9"/>
      <c r="J265" s="8"/>
      <c r="K265" s="8"/>
      <c r="L265" s="8"/>
      <c r="M265" s="8"/>
      <c r="N265" s="8"/>
      <c r="O265" s="573"/>
    </row>
    <row r="266" spans="1:15" ht="15.75" thickBot="1">
      <c r="A266" s="576"/>
      <c r="B266" s="600"/>
      <c r="C266" s="582"/>
      <c r="D266" s="24">
        <v>2019</v>
      </c>
      <c r="E266" s="326">
        <v>0</v>
      </c>
      <c r="F266" s="326">
        <v>0</v>
      </c>
      <c r="G266" s="326">
        <v>0</v>
      </c>
      <c r="H266" s="326">
        <v>0</v>
      </c>
      <c r="I266" s="9"/>
      <c r="J266" s="8"/>
      <c r="K266" s="8"/>
      <c r="L266" s="8"/>
      <c r="M266" s="8"/>
      <c r="N266" s="8"/>
      <c r="O266" s="573"/>
    </row>
    <row r="267" spans="1:15" ht="15.75" thickBot="1">
      <c r="A267" s="576"/>
      <c r="B267" s="600"/>
      <c r="C267" s="582"/>
      <c r="D267" s="24">
        <v>2020</v>
      </c>
      <c r="E267" s="326">
        <v>0</v>
      </c>
      <c r="F267" s="326">
        <v>0</v>
      </c>
      <c r="G267" s="326">
        <v>0</v>
      </c>
      <c r="H267" s="326">
        <v>0</v>
      </c>
      <c r="I267" s="9"/>
      <c r="J267" s="8"/>
      <c r="K267" s="8"/>
      <c r="L267" s="8"/>
      <c r="M267" s="8"/>
      <c r="N267" s="8"/>
      <c r="O267" s="573"/>
    </row>
    <row r="268" spans="1:15" ht="15.75" thickBot="1">
      <c r="A268" s="576"/>
      <c r="B268" s="600"/>
      <c r="C268" s="582"/>
      <c r="D268" s="24">
        <v>2021</v>
      </c>
      <c r="E268" s="326">
        <v>0</v>
      </c>
      <c r="F268" s="326">
        <v>0</v>
      </c>
      <c r="G268" s="326">
        <v>0</v>
      </c>
      <c r="H268" s="326">
        <v>0</v>
      </c>
      <c r="I268" s="9"/>
      <c r="J268" s="8"/>
      <c r="K268" s="8"/>
      <c r="L268" s="8"/>
      <c r="M268" s="8"/>
      <c r="N268" s="8"/>
      <c r="O268" s="573"/>
    </row>
    <row r="269" spans="1:15" ht="15.75" thickBot="1">
      <c r="A269" s="576"/>
      <c r="B269" s="600"/>
      <c r="C269" s="582"/>
      <c r="D269" s="24">
        <v>2022</v>
      </c>
      <c r="E269" s="326">
        <v>0</v>
      </c>
      <c r="F269" s="326">
        <v>0</v>
      </c>
      <c r="G269" s="326">
        <v>0</v>
      </c>
      <c r="H269" s="326">
        <v>0</v>
      </c>
      <c r="I269" s="9"/>
      <c r="J269" s="8"/>
      <c r="K269" s="8"/>
      <c r="L269" s="8"/>
      <c r="M269" s="8"/>
      <c r="N269" s="8"/>
      <c r="O269" s="573"/>
    </row>
    <row r="270" spans="1:15" ht="15.75" thickBot="1">
      <c r="A270" s="576"/>
      <c r="B270" s="600"/>
      <c r="C270" s="582"/>
      <c r="D270" s="24">
        <v>2023</v>
      </c>
      <c r="E270" s="326">
        <v>0</v>
      </c>
      <c r="F270" s="326">
        <v>0</v>
      </c>
      <c r="G270" s="326">
        <v>0</v>
      </c>
      <c r="H270" s="326">
        <v>0</v>
      </c>
      <c r="I270" s="9"/>
      <c r="J270" s="8"/>
      <c r="K270" s="8"/>
      <c r="L270" s="8"/>
      <c r="M270" s="8"/>
      <c r="N270" s="8"/>
      <c r="O270" s="573"/>
    </row>
    <row r="271" spans="1:15" ht="15.75" thickBot="1">
      <c r="A271" s="576"/>
      <c r="B271" s="600"/>
      <c r="C271" s="582"/>
      <c r="D271" s="24">
        <v>2024</v>
      </c>
      <c r="E271" s="326">
        <v>0</v>
      </c>
      <c r="F271" s="326">
        <v>0</v>
      </c>
      <c r="G271" s="326">
        <v>0</v>
      </c>
      <c r="H271" s="326">
        <v>0</v>
      </c>
      <c r="I271" s="9"/>
      <c r="J271" s="8"/>
      <c r="K271" s="8"/>
      <c r="L271" s="8"/>
      <c r="M271" s="8"/>
      <c r="N271" s="8"/>
      <c r="O271" s="573"/>
    </row>
    <row r="272" spans="1:15" ht="250.5" customHeight="1" thickBot="1">
      <c r="A272" s="577"/>
      <c r="B272" s="601"/>
      <c r="C272" s="583"/>
      <c r="D272" s="18">
        <v>2025</v>
      </c>
      <c r="E272" s="327">
        <v>0</v>
      </c>
      <c r="F272" s="327">
        <v>0</v>
      </c>
      <c r="G272" s="327">
        <v>0</v>
      </c>
      <c r="H272" s="327">
        <v>0</v>
      </c>
      <c r="I272" s="9"/>
      <c r="J272" s="8"/>
      <c r="K272" s="8"/>
      <c r="L272" s="8"/>
      <c r="M272" s="8"/>
      <c r="N272" s="8"/>
      <c r="O272" s="574"/>
    </row>
    <row r="273" spans="1:15" ht="12" customHeight="1" thickBot="1">
      <c r="A273" s="572"/>
      <c r="B273" s="584" t="s">
        <v>143</v>
      </c>
      <c r="C273" s="587" t="s">
        <v>146</v>
      </c>
      <c r="D273" s="120" t="s">
        <v>205</v>
      </c>
      <c r="E273" s="320">
        <v>798</v>
      </c>
      <c r="F273" s="328">
        <v>798</v>
      </c>
      <c r="G273" s="328">
        <v>798</v>
      </c>
      <c r="H273" s="328">
        <v>798</v>
      </c>
      <c r="I273" s="9"/>
      <c r="J273" s="8"/>
      <c r="K273" s="10"/>
      <c r="L273" s="10"/>
      <c r="M273" s="8"/>
      <c r="N273" s="8"/>
      <c r="O273" s="572"/>
    </row>
    <row r="274" spans="1:15" ht="12" customHeight="1" thickBot="1">
      <c r="A274" s="573"/>
      <c r="B274" s="585"/>
      <c r="C274" s="588"/>
      <c r="D274" s="121">
        <v>2017</v>
      </c>
      <c r="E274" s="321">
        <v>798</v>
      </c>
      <c r="F274" s="323">
        <v>798</v>
      </c>
      <c r="G274" s="323">
        <v>798</v>
      </c>
      <c r="H274" s="323">
        <v>798</v>
      </c>
      <c r="I274" s="9"/>
      <c r="J274" s="8"/>
      <c r="K274" s="8"/>
      <c r="L274" s="8"/>
      <c r="M274" s="8"/>
      <c r="N274" s="8"/>
      <c r="O274" s="573"/>
    </row>
    <row r="275" spans="1:15" ht="12" customHeight="1" thickBot="1">
      <c r="A275" s="573"/>
      <c r="B275" s="585"/>
      <c r="C275" s="588"/>
      <c r="D275" s="121">
        <v>2018</v>
      </c>
      <c r="E275" s="321">
        <v>0</v>
      </c>
      <c r="F275" s="321">
        <v>0</v>
      </c>
      <c r="G275" s="321">
        <v>0</v>
      </c>
      <c r="H275" s="321">
        <v>0</v>
      </c>
      <c r="I275" s="9"/>
      <c r="J275" s="8"/>
      <c r="K275" s="8"/>
      <c r="L275" s="8"/>
      <c r="M275" s="8"/>
      <c r="N275" s="8"/>
      <c r="O275" s="573"/>
    </row>
    <row r="276" spans="1:15" ht="12" customHeight="1" thickBot="1">
      <c r="A276" s="573"/>
      <c r="B276" s="585"/>
      <c r="C276" s="588"/>
      <c r="D276" s="121">
        <v>2019</v>
      </c>
      <c r="E276" s="321">
        <v>0</v>
      </c>
      <c r="F276" s="321">
        <v>0</v>
      </c>
      <c r="G276" s="321">
        <v>0</v>
      </c>
      <c r="H276" s="321">
        <v>0</v>
      </c>
      <c r="I276" s="9"/>
      <c r="J276" s="8"/>
      <c r="K276" s="8"/>
      <c r="L276" s="8"/>
      <c r="M276" s="8"/>
      <c r="N276" s="8"/>
      <c r="O276" s="573"/>
    </row>
    <row r="277" spans="1:15" ht="12" customHeight="1" thickBot="1">
      <c r="A277" s="573"/>
      <c r="B277" s="585"/>
      <c r="C277" s="588"/>
      <c r="D277" s="121">
        <v>2020</v>
      </c>
      <c r="E277" s="321">
        <v>0</v>
      </c>
      <c r="F277" s="321">
        <v>0</v>
      </c>
      <c r="G277" s="321">
        <v>0</v>
      </c>
      <c r="H277" s="321">
        <v>0</v>
      </c>
      <c r="I277" s="9"/>
      <c r="J277" s="8"/>
      <c r="K277" s="8"/>
      <c r="L277" s="8"/>
      <c r="M277" s="8"/>
      <c r="N277" s="8"/>
      <c r="O277" s="573"/>
    </row>
    <row r="278" spans="1:15" ht="12" customHeight="1" thickBot="1">
      <c r="A278" s="573"/>
      <c r="B278" s="585"/>
      <c r="C278" s="588"/>
      <c r="D278" s="121">
        <v>2021</v>
      </c>
      <c r="E278" s="321">
        <v>0</v>
      </c>
      <c r="F278" s="321">
        <v>0</v>
      </c>
      <c r="G278" s="321">
        <v>0</v>
      </c>
      <c r="H278" s="321">
        <v>0</v>
      </c>
      <c r="I278" s="9"/>
      <c r="J278" s="8"/>
      <c r="K278" s="8"/>
      <c r="L278" s="8"/>
      <c r="M278" s="8"/>
      <c r="N278" s="8"/>
      <c r="O278" s="573"/>
    </row>
    <row r="279" spans="1:15" ht="12" customHeight="1" thickBot="1">
      <c r="A279" s="573"/>
      <c r="B279" s="585"/>
      <c r="C279" s="588"/>
      <c r="D279" s="121">
        <v>2022</v>
      </c>
      <c r="E279" s="321">
        <v>0</v>
      </c>
      <c r="F279" s="321">
        <v>0</v>
      </c>
      <c r="G279" s="321">
        <v>0</v>
      </c>
      <c r="H279" s="321">
        <v>0</v>
      </c>
      <c r="I279" s="9"/>
      <c r="J279" s="8"/>
      <c r="K279" s="8"/>
      <c r="L279" s="8"/>
      <c r="M279" s="8"/>
      <c r="N279" s="8"/>
      <c r="O279" s="573"/>
    </row>
    <row r="280" spans="1:15" ht="12" customHeight="1" thickBot="1">
      <c r="A280" s="573"/>
      <c r="B280" s="585"/>
      <c r="C280" s="588"/>
      <c r="D280" s="121">
        <v>2023</v>
      </c>
      <c r="E280" s="321">
        <v>0</v>
      </c>
      <c r="F280" s="321">
        <v>0</v>
      </c>
      <c r="G280" s="321">
        <v>0</v>
      </c>
      <c r="H280" s="321">
        <v>0</v>
      </c>
      <c r="I280" s="9"/>
      <c r="J280" s="8"/>
      <c r="K280" s="8"/>
      <c r="L280" s="8"/>
      <c r="M280" s="8"/>
      <c r="N280" s="8"/>
      <c r="O280" s="573"/>
    </row>
    <row r="281" spans="1:15" ht="12" customHeight="1" thickBot="1">
      <c r="A281" s="573"/>
      <c r="B281" s="585"/>
      <c r="C281" s="588"/>
      <c r="D281" s="121">
        <v>2024</v>
      </c>
      <c r="E281" s="321">
        <v>0</v>
      </c>
      <c r="F281" s="321">
        <v>0</v>
      </c>
      <c r="G281" s="321">
        <v>0</v>
      </c>
      <c r="H281" s="321">
        <v>0</v>
      </c>
      <c r="I281" s="9"/>
      <c r="J281" s="8"/>
      <c r="K281" s="8"/>
      <c r="L281" s="8"/>
      <c r="M281" s="8"/>
      <c r="N281" s="8"/>
      <c r="O281" s="573"/>
    </row>
    <row r="282" spans="1:15" ht="12" customHeight="1" thickBot="1">
      <c r="A282" s="574"/>
      <c r="B282" s="586"/>
      <c r="C282" s="589"/>
      <c r="D282" s="121">
        <v>2025</v>
      </c>
      <c r="E282" s="321">
        <v>0</v>
      </c>
      <c r="F282" s="321">
        <v>0</v>
      </c>
      <c r="G282" s="321">
        <v>0</v>
      </c>
      <c r="H282" s="321">
        <v>0</v>
      </c>
      <c r="I282" s="9"/>
      <c r="J282" s="8"/>
      <c r="K282" s="8"/>
      <c r="L282" s="8"/>
      <c r="M282" s="8"/>
      <c r="N282" s="8"/>
      <c r="O282" s="574"/>
    </row>
    <row r="283" spans="1:15" ht="12" customHeight="1" thickBot="1">
      <c r="A283" s="572"/>
      <c r="B283" s="584" t="s">
        <v>144</v>
      </c>
      <c r="C283" s="587" t="s">
        <v>147</v>
      </c>
      <c r="D283" s="120" t="s">
        <v>205</v>
      </c>
      <c r="E283" s="320">
        <v>9396</v>
      </c>
      <c r="F283" s="328">
        <v>9396</v>
      </c>
      <c r="G283" s="328">
        <v>9396</v>
      </c>
      <c r="H283" s="328">
        <v>9396</v>
      </c>
      <c r="I283" s="9"/>
      <c r="J283" s="8"/>
      <c r="K283" s="10"/>
      <c r="L283" s="10"/>
      <c r="M283" s="8"/>
      <c r="N283" s="8"/>
      <c r="O283" s="572"/>
    </row>
    <row r="284" spans="1:15" ht="12" customHeight="1" thickBot="1">
      <c r="A284" s="573"/>
      <c r="B284" s="585"/>
      <c r="C284" s="588"/>
      <c r="D284" s="121">
        <v>2017</v>
      </c>
      <c r="E284" s="321">
        <v>9396</v>
      </c>
      <c r="F284" s="323">
        <v>9396</v>
      </c>
      <c r="G284" s="323">
        <v>9396</v>
      </c>
      <c r="H284" s="323">
        <v>9396</v>
      </c>
      <c r="I284" s="9"/>
      <c r="J284" s="8"/>
      <c r="K284" s="8"/>
      <c r="L284" s="8"/>
      <c r="M284" s="8"/>
      <c r="N284" s="8"/>
      <c r="O284" s="573"/>
    </row>
    <row r="285" spans="1:15" ht="12" customHeight="1" thickBot="1">
      <c r="A285" s="573"/>
      <c r="B285" s="585"/>
      <c r="C285" s="588"/>
      <c r="D285" s="121">
        <v>2018</v>
      </c>
      <c r="E285" s="321">
        <v>0</v>
      </c>
      <c r="F285" s="321">
        <v>0</v>
      </c>
      <c r="G285" s="321">
        <v>0</v>
      </c>
      <c r="H285" s="321">
        <v>0</v>
      </c>
      <c r="I285" s="9"/>
      <c r="J285" s="8"/>
      <c r="K285" s="8"/>
      <c r="L285" s="8"/>
      <c r="M285" s="8"/>
      <c r="N285" s="8"/>
      <c r="O285" s="573"/>
    </row>
    <row r="286" spans="1:15" ht="12" customHeight="1" thickBot="1">
      <c r="A286" s="573"/>
      <c r="B286" s="585"/>
      <c r="C286" s="588"/>
      <c r="D286" s="121">
        <v>2019</v>
      </c>
      <c r="E286" s="321">
        <v>0</v>
      </c>
      <c r="F286" s="321">
        <v>0</v>
      </c>
      <c r="G286" s="321">
        <v>0</v>
      </c>
      <c r="H286" s="321">
        <v>0</v>
      </c>
      <c r="I286" s="9"/>
      <c r="J286" s="8"/>
      <c r="K286" s="8"/>
      <c r="L286" s="8"/>
      <c r="M286" s="8"/>
      <c r="N286" s="8"/>
      <c r="O286" s="573"/>
    </row>
    <row r="287" spans="1:15" ht="12" customHeight="1" thickBot="1">
      <c r="A287" s="573"/>
      <c r="B287" s="585"/>
      <c r="C287" s="588"/>
      <c r="D287" s="121">
        <v>2020</v>
      </c>
      <c r="E287" s="321">
        <v>0</v>
      </c>
      <c r="F287" s="321">
        <v>0</v>
      </c>
      <c r="G287" s="321">
        <v>0</v>
      </c>
      <c r="H287" s="321">
        <v>0</v>
      </c>
      <c r="I287" s="9"/>
      <c r="J287" s="8"/>
      <c r="K287" s="8"/>
      <c r="L287" s="8"/>
      <c r="M287" s="8"/>
      <c r="N287" s="8"/>
      <c r="O287" s="573"/>
    </row>
    <row r="288" spans="1:15" ht="12" customHeight="1" thickBot="1">
      <c r="A288" s="573"/>
      <c r="B288" s="585"/>
      <c r="C288" s="588"/>
      <c r="D288" s="121">
        <v>2021</v>
      </c>
      <c r="E288" s="321">
        <v>0</v>
      </c>
      <c r="F288" s="321">
        <v>0</v>
      </c>
      <c r="G288" s="321">
        <v>0</v>
      </c>
      <c r="H288" s="321">
        <v>0</v>
      </c>
      <c r="I288" s="9"/>
      <c r="J288" s="8"/>
      <c r="K288" s="8"/>
      <c r="L288" s="8"/>
      <c r="M288" s="8"/>
      <c r="N288" s="8"/>
      <c r="O288" s="573"/>
    </row>
    <row r="289" spans="1:15" ht="12" customHeight="1" thickBot="1">
      <c r="A289" s="573"/>
      <c r="B289" s="585"/>
      <c r="C289" s="588"/>
      <c r="D289" s="121">
        <v>2022</v>
      </c>
      <c r="E289" s="321">
        <v>0</v>
      </c>
      <c r="F289" s="321">
        <v>0</v>
      </c>
      <c r="G289" s="321">
        <v>0</v>
      </c>
      <c r="H289" s="321">
        <v>0</v>
      </c>
      <c r="I289" s="9"/>
      <c r="J289" s="8"/>
      <c r="K289" s="8"/>
      <c r="L289" s="8"/>
      <c r="M289" s="8"/>
      <c r="N289" s="8"/>
      <c r="O289" s="573"/>
    </row>
    <row r="290" spans="1:15" ht="12" customHeight="1" thickBot="1">
      <c r="A290" s="573"/>
      <c r="B290" s="585"/>
      <c r="C290" s="588"/>
      <c r="D290" s="121">
        <v>2023</v>
      </c>
      <c r="E290" s="321">
        <v>0</v>
      </c>
      <c r="F290" s="321">
        <v>0</v>
      </c>
      <c r="G290" s="321">
        <v>0</v>
      </c>
      <c r="H290" s="321">
        <v>0</v>
      </c>
      <c r="I290" s="9"/>
      <c r="J290" s="8"/>
      <c r="K290" s="8"/>
      <c r="L290" s="8"/>
      <c r="M290" s="8"/>
      <c r="N290" s="8"/>
      <c r="O290" s="573"/>
    </row>
    <row r="291" spans="1:15" ht="12" customHeight="1" thickBot="1">
      <c r="A291" s="573"/>
      <c r="B291" s="585"/>
      <c r="C291" s="588"/>
      <c r="D291" s="121">
        <v>2024</v>
      </c>
      <c r="E291" s="321">
        <v>0</v>
      </c>
      <c r="F291" s="321">
        <v>0</v>
      </c>
      <c r="G291" s="321">
        <v>0</v>
      </c>
      <c r="H291" s="321">
        <v>0</v>
      </c>
      <c r="I291" s="9"/>
      <c r="J291" s="8"/>
      <c r="K291" s="8"/>
      <c r="L291" s="8"/>
      <c r="M291" s="8"/>
      <c r="N291" s="8"/>
      <c r="O291" s="573"/>
    </row>
    <row r="292" spans="1:15" ht="12" customHeight="1" thickBot="1">
      <c r="A292" s="574"/>
      <c r="B292" s="585"/>
      <c r="C292" s="589"/>
      <c r="D292" s="121">
        <v>2025</v>
      </c>
      <c r="E292" s="321">
        <v>0</v>
      </c>
      <c r="F292" s="321">
        <v>0</v>
      </c>
      <c r="G292" s="321">
        <v>0</v>
      </c>
      <c r="H292" s="321">
        <v>0</v>
      </c>
      <c r="I292" s="9"/>
      <c r="J292" s="8"/>
      <c r="K292" s="8"/>
      <c r="L292" s="8"/>
      <c r="M292" s="8"/>
      <c r="N292" s="8"/>
      <c r="O292" s="574"/>
    </row>
    <row r="293" spans="1:15" ht="15" customHeight="1" thickBot="1">
      <c r="A293" s="575" t="s">
        <v>223</v>
      </c>
      <c r="B293" s="611" t="s">
        <v>152</v>
      </c>
      <c r="C293" s="581" t="s">
        <v>148</v>
      </c>
      <c r="D293" s="23" t="s">
        <v>205</v>
      </c>
      <c r="E293" s="315">
        <f>SUM(E294:E302)</f>
        <v>8060</v>
      </c>
      <c r="F293" s="315">
        <f>SUM(F294:F302)</f>
        <v>8060</v>
      </c>
      <c r="G293" s="315">
        <f>SUM(G294:G302)</f>
        <v>8060</v>
      </c>
      <c r="H293" s="315">
        <f>SUM(H294:H302)</f>
        <v>8060</v>
      </c>
      <c r="I293" s="9"/>
      <c r="J293" s="8"/>
      <c r="K293" s="10"/>
      <c r="L293" s="10"/>
      <c r="M293" s="8"/>
      <c r="N293" s="8"/>
      <c r="O293" s="572" t="s">
        <v>278</v>
      </c>
    </row>
    <row r="294" spans="1:15" ht="15.75" thickBot="1">
      <c r="A294" s="576"/>
      <c r="B294" s="612"/>
      <c r="C294" s="582"/>
      <c r="D294" s="24">
        <v>2017</v>
      </c>
      <c r="E294" s="316">
        <v>0</v>
      </c>
      <c r="F294" s="317">
        <v>0</v>
      </c>
      <c r="G294" s="317">
        <v>0</v>
      </c>
      <c r="H294" s="317">
        <v>0</v>
      </c>
      <c r="I294" s="9"/>
      <c r="J294" s="8"/>
      <c r="K294" s="8"/>
      <c r="L294" s="8"/>
      <c r="M294" s="8"/>
      <c r="N294" s="8"/>
      <c r="O294" s="573"/>
    </row>
    <row r="295" spans="1:15" ht="15.75" thickBot="1">
      <c r="A295" s="576"/>
      <c r="B295" s="612"/>
      <c r="C295" s="582"/>
      <c r="D295" s="24">
        <v>2018</v>
      </c>
      <c r="E295" s="316">
        <v>4900</v>
      </c>
      <c r="F295" s="317">
        <v>4900</v>
      </c>
      <c r="G295" s="317">
        <v>4900</v>
      </c>
      <c r="H295" s="317">
        <v>4900</v>
      </c>
      <c r="I295" s="9"/>
      <c r="J295" s="8"/>
      <c r="K295" s="8"/>
      <c r="L295" s="8"/>
      <c r="M295" s="8"/>
      <c r="N295" s="8"/>
      <c r="O295" s="573"/>
    </row>
    <row r="296" spans="1:15" ht="15.75" thickBot="1">
      <c r="A296" s="576"/>
      <c r="B296" s="612"/>
      <c r="C296" s="582"/>
      <c r="D296" s="24">
        <v>2019</v>
      </c>
      <c r="E296" s="316">
        <v>3160</v>
      </c>
      <c r="F296" s="316">
        <v>3160</v>
      </c>
      <c r="G296" s="316">
        <v>3160</v>
      </c>
      <c r="H296" s="316">
        <v>3160</v>
      </c>
      <c r="I296" s="9"/>
      <c r="J296" s="8"/>
      <c r="K296" s="8"/>
      <c r="L296" s="8"/>
      <c r="M296" s="8"/>
      <c r="N296" s="8"/>
      <c r="O296" s="573"/>
    </row>
    <row r="297" spans="1:15" ht="15.75" thickBot="1">
      <c r="A297" s="576"/>
      <c r="B297" s="612"/>
      <c r="C297" s="582"/>
      <c r="D297" s="24">
        <v>2020</v>
      </c>
      <c r="E297" s="326">
        <v>0</v>
      </c>
      <c r="F297" s="326">
        <v>0</v>
      </c>
      <c r="G297" s="326">
        <v>0</v>
      </c>
      <c r="H297" s="326">
        <v>0</v>
      </c>
      <c r="I297" s="9"/>
      <c r="J297" s="8"/>
      <c r="K297" s="8"/>
      <c r="L297" s="8"/>
      <c r="M297" s="8"/>
      <c r="N297" s="8"/>
      <c r="O297" s="573"/>
    </row>
    <row r="298" spans="1:15" ht="15.75" thickBot="1">
      <c r="A298" s="576"/>
      <c r="B298" s="612"/>
      <c r="C298" s="582"/>
      <c r="D298" s="24">
        <v>2021</v>
      </c>
      <c r="E298" s="326">
        <v>0</v>
      </c>
      <c r="F298" s="326">
        <v>0</v>
      </c>
      <c r="G298" s="326">
        <v>0</v>
      </c>
      <c r="H298" s="326">
        <v>0</v>
      </c>
      <c r="I298" s="9"/>
      <c r="J298" s="8"/>
      <c r="K298" s="8"/>
      <c r="L298" s="8"/>
      <c r="M298" s="8"/>
      <c r="N298" s="8"/>
      <c r="O298" s="573"/>
    </row>
    <row r="299" spans="1:15" ht="15.75" thickBot="1">
      <c r="A299" s="576"/>
      <c r="B299" s="612"/>
      <c r="C299" s="582"/>
      <c r="D299" s="24">
        <v>2022</v>
      </c>
      <c r="E299" s="326">
        <v>0</v>
      </c>
      <c r="F299" s="326">
        <v>0</v>
      </c>
      <c r="G299" s="326">
        <v>0</v>
      </c>
      <c r="H299" s="326">
        <v>0</v>
      </c>
      <c r="I299" s="9"/>
      <c r="J299" s="8"/>
      <c r="K299" s="8"/>
      <c r="L299" s="8"/>
      <c r="M299" s="8"/>
      <c r="N299" s="8"/>
      <c r="O299" s="573"/>
    </row>
    <row r="300" spans="1:15" ht="15.75" thickBot="1">
      <c r="A300" s="576"/>
      <c r="B300" s="612"/>
      <c r="C300" s="582"/>
      <c r="D300" s="24">
        <v>2023</v>
      </c>
      <c r="E300" s="326">
        <v>0</v>
      </c>
      <c r="F300" s="326">
        <v>0</v>
      </c>
      <c r="G300" s="326">
        <v>0</v>
      </c>
      <c r="H300" s="326">
        <v>0</v>
      </c>
      <c r="I300" s="9"/>
      <c r="J300" s="8"/>
      <c r="K300" s="8"/>
      <c r="L300" s="8"/>
      <c r="M300" s="8"/>
      <c r="N300" s="8"/>
      <c r="O300" s="573"/>
    </row>
    <row r="301" spans="1:15" ht="15.75" thickBot="1">
      <c r="A301" s="576"/>
      <c r="B301" s="612"/>
      <c r="C301" s="582"/>
      <c r="D301" s="24">
        <v>2024</v>
      </c>
      <c r="E301" s="326">
        <v>0</v>
      </c>
      <c r="F301" s="326">
        <v>0</v>
      </c>
      <c r="G301" s="326">
        <v>0</v>
      </c>
      <c r="H301" s="326">
        <v>0</v>
      </c>
      <c r="I301" s="9"/>
      <c r="J301" s="8"/>
      <c r="K301" s="8"/>
      <c r="L301" s="8"/>
      <c r="M301" s="8"/>
      <c r="N301" s="8"/>
      <c r="O301" s="573"/>
    </row>
    <row r="302" spans="1:15" ht="229.5" customHeight="1" thickBot="1">
      <c r="A302" s="577"/>
      <c r="B302" s="613"/>
      <c r="C302" s="583"/>
      <c r="D302" s="18">
        <v>2025</v>
      </c>
      <c r="E302" s="327">
        <v>0</v>
      </c>
      <c r="F302" s="327">
        <v>0</v>
      </c>
      <c r="G302" s="327">
        <v>0</v>
      </c>
      <c r="H302" s="327">
        <v>0</v>
      </c>
      <c r="I302" s="9"/>
      <c r="J302" s="8"/>
      <c r="K302" s="8"/>
      <c r="L302" s="8"/>
      <c r="M302" s="8"/>
      <c r="N302" s="8"/>
      <c r="O302" s="574"/>
    </row>
    <row r="303" spans="1:15" ht="183.75" customHeight="1" thickBot="1">
      <c r="A303" s="38"/>
      <c r="B303" s="237" t="s">
        <v>402</v>
      </c>
      <c r="C303" s="39"/>
      <c r="D303" s="18"/>
      <c r="E303" s="117"/>
      <c r="F303" s="118"/>
      <c r="G303" s="118"/>
      <c r="H303" s="118"/>
      <c r="I303" s="9"/>
      <c r="J303" s="8"/>
      <c r="K303" s="8"/>
      <c r="L303" s="8"/>
      <c r="M303" s="8"/>
      <c r="N303" s="8"/>
      <c r="O303" s="184"/>
    </row>
    <row r="304" spans="1:15" ht="12.75" customHeight="1" thickBot="1">
      <c r="A304" s="572"/>
      <c r="B304" s="584" t="s">
        <v>143</v>
      </c>
      <c r="C304" s="587" t="s">
        <v>146</v>
      </c>
      <c r="D304" s="120" t="s">
        <v>205</v>
      </c>
      <c r="E304" s="320">
        <f>SUM(E305:E313)</f>
        <v>1845</v>
      </c>
      <c r="F304" s="320">
        <f>SUM(F305:F313)</f>
        <v>1845</v>
      </c>
      <c r="G304" s="320">
        <f>SUM(G305:G313)</f>
        <v>1845</v>
      </c>
      <c r="H304" s="320">
        <f>SUM(H305:H313)</f>
        <v>1845</v>
      </c>
      <c r="I304" s="9"/>
      <c r="J304" s="8"/>
      <c r="K304" s="10"/>
      <c r="L304" s="10"/>
      <c r="M304" s="8"/>
      <c r="N304" s="8"/>
      <c r="O304" s="572"/>
    </row>
    <row r="305" spans="1:15" ht="12.75" customHeight="1" thickBot="1">
      <c r="A305" s="573"/>
      <c r="B305" s="585"/>
      <c r="C305" s="588"/>
      <c r="D305" s="121">
        <v>2017</v>
      </c>
      <c r="E305" s="321">
        <v>0</v>
      </c>
      <c r="F305" s="323">
        <v>0</v>
      </c>
      <c r="G305" s="323">
        <v>0</v>
      </c>
      <c r="H305" s="323">
        <v>0</v>
      </c>
      <c r="I305" s="9"/>
      <c r="J305" s="8"/>
      <c r="K305" s="8"/>
      <c r="L305" s="8"/>
      <c r="M305" s="8"/>
      <c r="N305" s="8"/>
      <c r="O305" s="573"/>
    </row>
    <row r="306" spans="1:15" ht="12.75" customHeight="1" thickBot="1">
      <c r="A306" s="573"/>
      <c r="B306" s="585"/>
      <c r="C306" s="588"/>
      <c r="D306" s="121">
        <v>2018</v>
      </c>
      <c r="E306" s="321">
        <v>350</v>
      </c>
      <c r="F306" s="323">
        <v>350</v>
      </c>
      <c r="G306" s="323">
        <v>350</v>
      </c>
      <c r="H306" s="323">
        <v>350</v>
      </c>
      <c r="I306" s="9"/>
      <c r="J306" s="8"/>
      <c r="K306" s="8"/>
      <c r="L306" s="8"/>
      <c r="M306" s="8"/>
      <c r="N306" s="8"/>
      <c r="O306" s="573"/>
    </row>
    <row r="307" spans="1:15" ht="12.75" customHeight="1" thickBot="1">
      <c r="A307" s="573"/>
      <c r="B307" s="585"/>
      <c r="C307" s="588"/>
      <c r="D307" s="121">
        <v>2019</v>
      </c>
      <c r="E307" s="321">
        <v>1495</v>
      </c>
      <c r="F307" s="321">
        <v>1495</v>
      </c>
      <c r="G307" s="321">
        <v>1495</v>
      </c>
      <c r="H307" s="321">
        <v>1495</v>
      </c>
      <c r="I307" s="9"/>
      <c r="J307" s="8"/>
      <c r="K307" s="8"/>
      <c r="L307" s="8"/>
      <c r="M307" s="8"/>
      <c r="N307" s="8"/>
      <c r="O307" s="573"/>
    </row>
    <row r="308" spans="1:15" ht="12.75" customHeight="1" thickBot="1">
      <c r="A308" s="573"/>
      <c r="B308" s="585"/>
      <c r="C308" s="588"/>
      <c r="D308" s="121">
        <v>2020</v>
      </c>
      <c r="E308" s="321">
        <v>0</v>
      </c>
      <c r="F308" s="323">
        <v>0</v>
      </c>
      <c r="G308" s="323">
        <v>0</v>
      </c>
      <c r="H308" s="323">
        <v>0</v>
      </c>
      <c r="I308" s="9"/>
      <c r="J308" s="8"/>
      <c r="K308" s="8"/>
      <c r="L308" s="8"/>
      <c r="M308" s="8"/>
      <c r="N308" s="8"/>
      <c r="O308" s="573"/>
    </row>
    <row r="309" spans="1:15" ht="12.75" customHeight="1" thickBot="1">
      <c r="A309" s="573"/>
      <c r="B309" s="585"/>
      <c r="C309" s="588"/>
      <c r="D309" s="121">
        <v>2021</v>
      </c>
      <c r="E309" s="324">
        <v>0</v>
      </c>
      <c r="F309" s="324">
        <v>0</v>
      </c>
      <c r="G309" s="324">
        <v>0</v>
      </c>
      <c r="H309" s="324">
        <v>0</v>
      </c>
      <c r="I309" s="9"/>
      <c r="J309" s="8"/>
      <c r="K309" s="8"/>
      <c r="L309" s="8"/>
      <c r="M309" s="8"/>
      <c r="N309" s="8"/>
      <c r="O309" s="573"/>
    </row>
    <row r="310" spans="1:15" ht="12.75" customHeight="1" thickBot="1">
      <c r="A310" s="573"/>
      <c r="B310" s="585"/>
      <c r="C310" s="588"/>
      <c r="D310" s="121">
        <v>2022</v>
      </c>
      <c r="E310" s="324">
        <v>0</v>
      </c>
      <c r="F310" s="324">
        <v>0</v>
      </c>
      <c r="G310" s="324">
        <v>0</v>
      </c>
      <c r="H310" s="324">
        <v>0</v>
      </c>
      <c r="I310" s="9"/>
      <c r="J310" s="8"/>
      <c r="K310" s="8"/>
      <c r="L310" s="8"/>
      <c r="M310" s="8"/>
      <c r="N310" s="8"/>
      <c r="O310" s="573"/>
    </row>
    <row r="311" spans="1:15" ht="12.75" customHeight="1" thickBot="1">
      <c r="A311" s="573"/>
      <c r="B311" s="585"/>
      <c r="C311" s="588"/>
      <c r="D311" s="121">
        <v>2023</v>
      </c>
      <c r="E311" s="324">
        <v>0</v>
      </c>
      <c r="F311" s="324">
        <v>0</v>
      </c>
      <c r="G311" s="324">
        <v>0</v>
      </c>
      <c r="H311" s="324">
        <v>0</v>
      </c>
      <c r="I311" s="9"/>
      <c r="J311" s="8"/>
      <c r="K311" s="8"/>
      <c r="L311" s="8"/>
      <c r="M311" s="8"/>
      <c r="N311" s="8"/>
      <c r="O311" s="573"/>
    </row>
    <row r="312" spans="1:15" ht="12.75" customHeight="1" thickBot="1">
      <c r="A312" s="573"/>
      <c r="B312" s="585"/>
      <c r="C312" s="588"/>
      <c r="D312" s="121">
        <v>2024</v>
      </c>
      <c r="E312" s="324">
        <v>0</v>
      </c>
      <c r="F312" s="324">
        <v>0</v>
      </c>
      <c r="G312" s="324">
        <v>0</v>
      </c>
      <c r="H312" s="324">
        <v>0</v>
      </c>
      <c r="I312" s="9"/>
      <c r="J312" s="8"/>
      <c r="K312" s="8"/>
      <c r="L312" s="8"/>
      <c r="M312" s="8"/>
      <c r="N312" s="8"/>
      <c r="O312" s="573"/>
    </row>
    <row r="313" spans="1:15" ht="12.75" customHeight="1" thickBot="1">
      <c r="A313" s="574"/>
      <c r="B313" s="586"/>
      <c r="C313" s="589"/>
      <c r="D313" s="121">
        <v>2025</v>
      </c>
      <c r="E313" s="324">
        <v>0</v>
      </c>
      <c r="F313" s="324">
        <v>0</v>
      </c>
      <c r="G313" s="324">
        <v>0</v>
      </c>
      <c r="H313" s="324">
        <v>0</v>
      </c>
      <c r="I313" s="9"/>
      <c r="J313" s="8"/>
      <c r="K313" s="8"/>
      <c r="L313" s="8"/>
      <c r="M313" s="8"/>
      <c r="N313" s="8"/>
      <c r="O313" s="574"/>
    </row>
    <row r="314" spans="1:15" ht="12.75" customHeight="1" thickBot="1">
      <c r="A314" s="572"/>
      <c r="B314" s="584" t="s">
        <v>144</v>
      </c>
      <c r="C314" s="587" t="s">
        <v>147</v>
      </c>
      <c r="D314" s="120" t="s">
        <v>205</v>
      </c>
      <c r="E314" s="320">
        <f>SUM(E315:E323)</f>
        <v>6215</v>
      </c>
      <c r="F314" s="320">
        <f>SUM(F315:F323)</f>
        <v>6215</v>
      </c>
      <c r="G314" s="320">
        <f>SUM(G315:G323)</f>
        <v>6215</v>
      </c>
      <c r="H314" s="320">
        <f>SUM(H315:H323)</f>
        <v>6215</v>
      </c>
      <c r="I314" s="9"/>
      <c r="J314" s="8"/>
      <c r="K314" s="10"/>
      <c r="L314" s="10"/>
      <c r="M314" s="8"/>
      <c r="N314" s="8"/>
      <c r="O314" s="572"/>
    </row>
    <row r="315" spans="1:15" ht="12.75" customHeight="1" thickBot="1">
      <c r="A315" s="573"/>
      <c r="B315" s="585"/>
      <c r="C315" s="588"/>
      <c r="D315" s="121">
        <v>2017</v>
      </c>
      <c r="E315" s="321">
        <v>0</v>
      </c>
      <c r="F315" s="323">
        <v>0</v>
      </c>
      <c r="G315" s="323">
        <v>0</v>
      </c>
      <c r="H315" s="323">
        <v>0</v>
      </c>
      <c r="I315" s="9"/>
      <c r="J315" s="8"/>
      <c r="K315" s="8"/>
      <c r="L315" s="8"/>
      <c r="M315" s="8"/>
      <c r="N315" s="8"/>
      <c r="O315" s="573"/>
    </row>
    <row r="316" spans="1:15" ht="12.75" customHeight="1" thickBot="1">
      <c r="A316" s="573"/>
      <c r="B316" s="585"/>
      <c r="C316" s="588"/>
      <c r="D316" s="121">
        <v>2018</v>
      </c>
      <c r="E316" s="321">
        <v>4550</v>
      </c>
      <c r="F316" s="323">
        <v>4550</v>
      </c>
      <c r="G316" s="323">
        <v>4550</v>
      </c>
      <c r="H316" s="323">
        <v>4550</v>
      </c>
      <c r="I316" s="9"/>
      <c r="J316" s="8"/>
      <c r="K316" s="8"/>
      <c r="L316" s="8"/>
      <c r="M316" s="8"/>
      <c r="N316" s="8"/>
      <c r="O316" s="573"/>
    </row>
    <row r="317" spans="1:15" ht="12.75" customHeight="1" thickBot="1">
      <c r="A317" s="573"/>
      <c r="B317" s="585"/>
      <c r="C317" s="588"/>
      <c r="D317" s="121">
        <v>2019</v>
      </c>
      <c r="E317" s="321">
        <v>1665</v>
      </c>
      <c r="F317" s="321">
        <v>1665</v>
      </c>
      <c r="G317" s="321">
        <v>1665</v>
      </c>
      <c r="H317" s="321">
        <v>1665</v>
      </c>
      <c r="I317" s="9"/>
      <c r="J317" s="8"/>
      <c r="K317" s="8"/>
      <c r="L317" s="8"/>
      <c r="M317" s="8"/>
      <c r="N317" s="8"/>
      <c r="O317" s="573"/>
    </row>
    <row r="318" spans="1:15" ht="12.75" customHeight="1" thickBot="1">
      <c r="A318" s="573"/>
      <c r="B318" s="585"/>
      <c r="C318" s="588"/>
      <c r="D318" s="121">
        <v>2020</v>
      </c>
      <c r="E318" s="321">
        <v>0</v>
      </c>
      <c r="F318" s="323">
        <v>0</v>
      </c>
      <c r="G318" s="323">
        <v>0</v>
      </c>
      <c r="H318" s="323">
        <v>0</v>
      </c>
      <c r="I318" s="9"/>
      <c r="J318" s="8"/>
      <c r="K318" s="8"/>
      <c r="L318" s="8"/>
      <c r="M318" s="8"/>
      <c r="N318" s="8"/>
      <c r="O318" s="573"/>
    </row>
    <row r="319" spans="1:15" ht="12.75" customHeight="1" thickBot="1">
      <c r="A319" s="573"/>
      <c r="B319" s="585"/>
      <c r="C319" s="588"/>
      <c r="D319" s="121">
        <v>2021</v>
      </c>
      <c r="E319" s="324">
        <v>0</v>
      </c>
      <c r="F319" s="324">
        <v>0</v>
      </c>
      <c r="G319" s="324">
        <v>0</v>
      </c>
      <c r="H319" s="324">
        <v>0</v>
      </c>
      <c r="I319" s="9"/>
      <c r="J319" s="8"/>
      <c r="K319" s="8"/>
      <c r="L319" s="8"/>
      <c r="M319" s="8"/>
      <c r="N319" s="8"/>
      <c r="O319" s="573"/>
    </row>
    <row r="320" spans="1:15" ht="12.75" customHeight="1" thickBot="1">
      <c r="A320" s="573"/>
      <c r="B320" s="585"/>
      <c r="C320" s="588"/>
      <c r="D320" s="121">
        <v>2022</v>
      </c>
      <c r="E320" s="324">
        <v>0</v>
      </c>
      <c r="F320" s="324">
        <v>0</v>
      </c>
      <c r="G320" s="324">
        <v>0</v>
      </c>
      <c r="H320" s="324">
        <v>0</v>
      </c>
      <c r="I320" s="9"/>
      <c r="J320" s="8"/>
      <c r="K320" s="8"/>
      <c r="L320" s="8"/>
      <c r="M320" s="8"/>
      <c r="N320" s="8"/>
      <c r="O320" s="573"/>
    </row>
    <row r="321" spans="1:15" ht="12.75" customHeight="1" thickBot="1">
      <c r="A321" s="573"/>
      <c r="B321" s="585"/>
      <c r="C321" s="588"/>
      <c r="D321" s="121">
        <v>2023</v>
      </c>
      <c r="E321" s="324">
        <v>0</v>
      </c>
      <c r="F321" s="324">
        <v>0</v>
      </c>
      <c r="G321" s="324">
        <v>0</v>
      </c>
      <c r="H321" s="324">
        <v>0</v>
      </c>
      <c r="I321" s="9"/>
      <c r="J321" s="8"/>
      <c r="K321" s="8"/>
      <c r="L321" s="8"/>
      <c r="M321" s="8"/>
      <c r="N321" s="8"/>
      <c r="O321" s="573"/>
    </row>
    <row r="322" spans="1:15" ht="12.75" customHeight="1" thickBot="1">
      <c r="A322" s="573"/>
      <c r="B322" s="585"/>
      <c r="C322" s="588"/>
      <c r="D322" s="121">
        <v>2024</v>
      </c>
      <c r="E322" s="324">
        <v>0</v>
      </c>
      <c r="F322" s="324">
        <v>0</v>
      </c>
      <c r="G322" s="324">
        <v>0</v>
      </c>
      <c r="H322" s="324">
        <v>0</v>
      </c>
      <c r="I322" s="9"/>
      <c r="J322" s="8"/>
      <c r="K322" s="8"/>
      <c r="L322" s="8"/>
      <c r="M322" s="8"/>
      <c r="N322" s="8"/>
      <c r="O322" s="573"/>
    </row>
    <row r="323" spans="1:15" ht="12.75" customHeight="1" thickBot="1">
      <c r="A323" s="574"/>
      <c r="B323" s="586"/>
      <c r="C323" s="589"/>
      <c r="D323" s="121">
        <v>2025</v>
      </c>
      <c r="E323" s="324">
        <v>0</v>
      </c>
      <c r="F323" s="324">
        <v>0</v>
      </c>
      <c r="G323" s="324">
        <v>0</v>
      </c>
      <c r="H323" s="324">
        <v>0</v>
      </c>
      <c r="I323" s="9"/>
      <c r="J323" s="8"/>
      <c r="K323" s="8"/>
      <c r="L323" s="8"/>
      <c r="M323" s="8"/>
      <c r="N323" s="8"/>
      <c r="O323" s="574"/>
    </row>
    <row r="324" spans="1:15" ht="15.75" thickBot="1">
      <c r="A324" s="575" t="s">
        <v>224</v>
      </c>
      <c r="B324" s="599" t="s">
        <v>9</v>
      </c>
      <c r="C324" s="581" t="s">
        <v>148</v>
      </c>
      <c r="D324" s="101" t="s">
        <v>205</v>
      </c>
      <c r="E324" s="315">
        <f>SUM(E325:E333)</f>
        <v>5405.2</v>
      </c>
      <c r="F324" s="315">
        <f>SUM(F325:F333)</f>
        <v>2058</v>
      </c>
      <c r="G324" s="315">
        <f>SUM(G325:G333)</f>
        <v>5405.2</v>
      </c>
      <c r="H324" s="315">
        <f>SUM(H325:H333)</f>
        <v>2058</v>
      </c>
      <c r="I324" s="9"/>
      <c r="J324" s="8"/>
      <c r="K324" s="10"/>
      <c r="L324" s="10"/>
      <c r="M324" s="8"/>
      <c r="N324" s="8"/>
      <c r="O324" s="572" t="s">
        <v>293</v>
      </c>
    </row>
    <row r="325" spans="1:15" ht="15.75" thickBot="1">
      <c r="A325" s="576"/>
      <c r="B325" s="600"/>
      <c r="C325" s="582"/>
      <c r="D325" s="24">
        <v>2017</v>
      </c>
      <c r="E325" s="316">
        <v>343</v>
      </c>
      <c r="F325" s="317">
        <v>343</v>
      </c>
      <c r="G325" s="317">
        <v>343</v>
      </c>
      <c r="H325" s="317">
        <v>343</v>
      </c>
      <c r="I325" s="9"/>
      <c r="J325" s="8"/>
      <c r="K325" s="8"/>
      <c r="L325" s="8"/>
      <c r="M325" s="8"/>
      <c r="N325" s="8"/>
      <c r="O325" s="573"/>
    </row>
    <row r="326" spans="1:15" ht="15.75" thickBot="1">
      <c r="A326" s="576"/>
      <c r="B326" s="600"/>
      <c r="C326" s="582"/>
      <c r="D326" s="24">
        <v>2018</v>
      </c>
      <c r="E326" s="316">
        <v>343</v>
      </c>
      <c r="F326" s="317">
        <v>343</v>
      </c>
      <c r="G326" s="317">
        <v>343</v>
      </c>
      <c r="H326" s="317">
        <v>343</v>
      </c>
      <c r="I326" s="9"/>
      <c r="J326" s="8"/>
      <c r="K326" s="8"/>
      <c r="L326" s="8"/>
      <c r="M326" s="8"/>
      <c r="N326" s="8"/>
      <c r="O326" s="573"/>
    </row>
    <row r="327" spans="1:15" ht="15.75" thickBot="1">
      <c r="A327" s="576"/>
      <c r="B327" s="600"/>
      <c r="C327" s="582"/>
      <c r="D327" s="24">
        <v>2019</v>
      </c>
      <c r="E327" s="316">
        <v>1460</v>
      </c>
      <c r="F327" s="317">
        <v>343</v>
      </c>
      <c r="G327" s="317">
        <v>1460</v>
      </c>
      <c r="H327" s="317">
        <v>343</v>
      </c>
      <c r="I327" s="9"/>
      <c r="J327" s="8"/>
      <c r="K327" s="8"/>
      <c r="L327" s="8"/>
      <c r="M327" s="8"/>
      <c r="N327" s="8"/>
      <c r="O327" s="573"/>
    </row>
    <row r="328" spans="1:15" ht="15.75" thickBot="1">
      <c r="A328" s="576"/>
      <c r="B328" s="600"/>
      <c r="C328" s="582"/>
      <c r="D328" s="24">
        <v>2020</v>
      </c>
      <c r="E328" s="316">
        <v>1544.2</v>
      </c>
      <c r="F328" s="317">
        <v>343</v>
      </c>
      <c r="G328" s="316">
        <v>1544.2</v>
      </c>
      <c r="H328" s="317">
        <v>343</v>
      </c>
      <c r="I328" s="9"/>
      <c r="J328" s="8"/>
      <c r="K328" s="8"/>
      <c r="L328" s="8"/>
      <c r="M328" s="8"/>
      <c r="N328" s="8"/>
      <c r="O328" s="573"/>
    </row>
    <row r="329" spans="1:15" ht="15.75" thickBot="1">
      <c r="A329" s="576"/>
      <c r="B329" s="600"/>
      <c r="C329" s="582"/>
      <c r="D329" s="24">
        <v>2021</v>
      </c>
      <c r="E329" s="326">
        <v>343</v>
      </c>
      <c r="F329" s="326">
        <v>343</v>
      </c>
      <c r="G329" s="326">
        <v>343</v>
      </c>
      <c r="H329" s="326">
        <v>343</v>
      </c>
      <c r="I329" s="9"/>
      <c r="J329" s="8"/>
      <c r="K329" s="8"/>
      <c r="L329" s="8"/>
      <c r="M329" s="8"/>
      <c r="N329" s="8"/>
      <c r="O329" s="573"/>
    </row>
    <row r="330" spans="1:15" ht="15.75" thickBot="1">
      <c r="A330" s="576"/>
      <c r="B330" s="600"/>
      <c r="C330" s="582"/>
      <c r="D330" s="24">
        <v>2022</v>
      </c>
      <c r="E330" s="326">
        <v>343</v>
      </c>
      <c r="F330" s="326">
        <v>343</v>
      </c>
      <c r="G330" s="326">
        <v>343</v>
      </c>
      <c r="H330" s="326">
        <v>343</v>
      </c>
      <c r="I330" s="9"/>
      <c r="J330" s="8"/>
      <c r="K330" s="8"/>
      <c r="L330" s="8"/>
      <c r="M330" s="8"/>
      <c r="N330" s="8"/>
      <c r="O330" s="573"/>
    </row>
    <row r="331" spans="1:15" ht="15.75" thickBot="1">
      <c r="A331" s="576"/>
      <c r="B331" s="600"/>
      <c r="C331" s="582"/>
      <c r="D331" s="24">
        <v>2023</v>
      </c>
      <c r="E331" s="326">
        <v>343</v>
      </c>
      <c r="F331" s="326">
        <v>0</v>
      </c>
      <c r="G331" s="326">
        <v>343</v>
      </c>
      <c r="H331" s="326">
        <v>0</v>
      </c>
      <c r="I331" s="9"/>
      <c r="J331" s="8"/>
      <c r="K331" s="8"/>
      <c r="L331" s="8"/>
      <c r="M331" s="8"/>
      <c r="N331" s="8"/>
      <c r="O331" s="573"/>
    </row>
    <row r="332" spans="1:15" ht="15.75" thickBot="1">
      <c r="A332" s="576"/>
      <c r="B332" s="600"/>
      <c r="C332" s="582"/>
      <c r="D332" s="24">
        <v>2024</v>
      </c>
      <c r="E332" s="326">
        <v>343</v>
      </c>
      <c r="F332" s="326">
        <v>0</v>
      </c>
      <c r="G332" s="326">
        <v>343</v>
      </c>
      <c r="H332" s="326">
        <v>0</v>
      </c>
      <c r="I332" s="9"/>
      <c r="J332" s="8"/>
      <c r="K332" s="8"/>
      <c r="L332" s="8"/>
      <c r="M332" s="8"/>
      <c r="N332" s="8"/>
      <c r="O332" s="573"/>
    </row>
    <row r="333" spans="1:15" ht="288.75" customHeight="1" thickBot="1">
      <c r="A333" s="577"/>
      <c r="B333" s="601"/>
      <c r="C333" s="583"/>
      <c r="D333" s="18">
        <v>2025</v>
      </c>
      <c r="E333" s="327">
        <v>343</v>
      </c>
      <c r="F333" s="327">
        <v>0</v>
      </c>
      <c r="G333" s="327">
        <v>343</v>
      </c>
      <c r="H333" s="327">
        <v>0</v>
      </c>
      <c r="I333" s="9"/>
      <c r="J333" s="8"/>
      <c r="K333" s="8"/>
      <c r="L333" s="8"/>
      <c r="M333" s="8"/>
      <c r="N333" s="8"/>
      <c r="O333" s="574"/>
    </row>
    <row r="334" spans="1:15" ht="12" customHeight="1" thickBot="1">
      <c r="A334" s="572"/>
      <c r="B334" s="584" t="s">
        <v>143</v>
      </c>
      <c r="C334" s="587" t="s">
        <v>146</v>
      </c>
      <c r="D334" s="120" t="s">
        <v>205</v>
      </c>
      <c r="E334" s="320">
        <f>SUM(E335:E343)</f>
        <v>304.8</v>
      </c>
      <c r="F334" s="320">
        <f>SUM(F335:F343)</f>
        <v>143</v>
      </c>
      <c r="G334" s="320">
        <f>SUM(G335:G343)</f>
        <v>304.8</v>
      </c>
      <c r="H334" s="320">
        <f>SUM(H335:H343)</f>
        <v>143</v>
      </c>
      <c r="I334" s="9"/>
      <c r="J334" s="8"/>
      <c r="K334" s="10"/>
      <c r="L334" s="10"/>
      <c r="M334" s="8"/>
      <c r="N334" s="8"/>
      <c r="O334" s="572"/>
    </row>
    <row r="335" spans="1:15" ht="12" customHeight="1" thickBot="1">
      <c r="A335" s="573"/>
      <c r="B335" s="585"/>
      <c r="C335" s="588"/>
      <c r="D335" s="121">
        <v>2017</v>
      </c>
      <c r="E335" s="321">
        <v>0</v>
      </c>
      <c r="F335" s="321">
        <v>0</v>
      </c>
      <c r="G335" s="321">
        <v>0</v>
      </c>
      <c r="H335" s="321">
        <v>0</v>
      </c>
      <c r="I335" s="9"/>
      <c r="J335" s="8"/>
      <c r="K335" s="8"/>
      <c r="L335" s="8"/>
      <c r="M335" s="8"/>
      <c r="N335" s="8"/>
      <c r="O335" s="573"/>
    </row>
    <row r="336" spans="1:15" ht="12" customHeight="1" thickBot="1">
      <c r="A336" s="573"/>
      <c r="B336" s="585"/>
      <c r="C336" s="588"/>
      <c r="D336" s="121">
        <v>2018</v>
      </c>
      <c r="E336" s="321">
        <v>143</v>
      </c>
      <c r="F336" s="321">
        <v>143</v>
      </c>
      <c r="G336" s="321">
        <v>143</v>
      </c>
      <c r="H336" s="321">
        <v>143</v>
      </c>
      <c r="I336" s="9"/>
      <c r="J336" s="8"/>
      <c r="K336" s="8"/>
      <c r="L336" s="8"/>
      <c r="M336" s="8"/>
      <c r="N336" s="8"/>
      <c r="O336" s="573"/>
    </row>
    <row r="337" spans="1:15" ht="12" customHeight="1" thickBot="1">
      <c r="A337" s="573"/>
      <c r="B337" s="585"/>
      <c r="C337" s="588"/>
      <c r="D337" s="121">
        <v>2019</v>
      </c>
      <c r="E337" s="321">
        <v>0</v>
      </c>
      <c r="F337" s="321">
        <v>0</v>
      </c>
      <c r="G337" s="321">
        <v>0</v>
      </c>
      <c r="H337" s="321">
        <v>0</v>
      </c>
      <c r="I337" s="9"/>
      <c r="J337" s="8"/>
      <c r="K337" s="8"/>
      <c r="L337" s="8"/>
      <c r="M337" s="8"/>
      <c r="N337" s="8"/>
      <c r="O337" s="573"/>
    </row>
    <row r="338" spans="1:15" ht="12" customHeight="1" thickBot="1">
      <c r="A338" s="573"/>
      <c r="B338" s="585"/>
      <c r="C338" s="588"/>
      <c r="D338" s="121">
        <v>2020</v>
      </c>
      <c r="E338" s="321">
        <v>161.8</v>
      </c>
      <c r="F338" s="321">
        <v>0</v>
      </c>
      <c r="G338" s="321">
        <v>161.8</v>
      </c>
      <c r="H338" s="321">
        <v>0</v>
      </c>
      <c r="I338" s="9"/>
      <c r="J338" s="8"/>
      <c r="K338" s="8"/>
      <c r="L338" s="8"/>
      <c r="M338" s="8"/>
      <c r="N338" s="8"/>
      <c r="O338" s="573"/>
    </row>
    <row r="339" spans="1:15" ht="12" customHeight="1" thickBot="1">
      <c r="A339" s="573"/>
      <c r="B339" s="585"/>
      <c r="C339" s="588"/>
      <c r="D339" s="121">
        <v>2021</v>
      </c>
      <c r="E339" s="321">
        <v>0</v>
      </c>
      <c r="F339" s="321">
        <v>0</v>
      </c>
      <c r="G339" s="321">
        <v>0</v>
      </c>
      <c r="H339" s="321">
        <v>0</v>
      </c>
      <c r="I339" s="9"/>
      <c r="J339" s="8"/>
      <c r="K339" s="8"/>
      <c r="L339" s="8"/>
      <c r="M339" s="8"/>
      <c r="N339" s="8"/>
      <c r="O339" s="573"/>
    </row>
    <row r="340" spans="1:15" ht="12" customHeight="1" thickBot="1">
      <c r="A340" s="573"/>
      <c r="B340" s="585"/>
      <c r="C340" s="588"/>
      <c r="D340" s="121">
        <v>2022</v>
      </c>
      <c r="E340" s="321">
        <v>0</v>
      </c>
      <c r="F340" s="321">
        <v>0</v>
      </c>
      <c r="G340" s="321">
        <v>0</v>
      </c>
      <c r="H340" s="321">
        <v>0</v>
      </c>
      <c r="I340" s="9"/>
      <c r="J340" s="8"/>
      <c r="K340" s="8"/>
      <c r="L340" s="8"/>
      <c r="M340" s="8"/>
      <c r="N340" s="8"/>
      <c r="O340" s="573"/>
    </row>
    <row r="341" spans="1:15" ht="12" customHeight="1" thickBot="1">
      <c r="A341" s="573"/>
      <c r="B341" s="585"/>
      <c r="C341" s="588"/>
      <c r="D341" s="121">
        <v>2023</v>
      </c>
      <c r="E341" s="321">
        <v>0</v>
      </c>
      <c r="F341" s="321">
        <v>0</v>
      </c>
      <c r="G341" s="321">
        <v>0</v>
      </c>
      <c r="H341" s="321">
        <v>0</v>
      </c>
      <c r="I341" s="9"/>
      <c r="J341" s="8"/>
      <c r="K341" s="8"/>
      <c r="L341" s="8"/>
      <c r="M341" s="8"/>
      <c r="N341" s="8"/>
      <c r="O341" s="573"/>
    </row>
    <row r="342" spans="1:15" ht="12" customHeight="1" thickBot="1">
      <c r="A342" s="573"/>
      <c r="B342" s="585"/>
      <c r="C342" s="588"/>
      <c r="D342" s="121">
        <v>2024</v>
      </c>
      <c r="E342" s="321">
        <v>0</v>
      </c>
      <c r="F342" s="321">
        <v>0</v>
      </c>
      <c r="G342" s="321">
        <v>0</v>
      </c>
      <c r="H342" s="321">
        <v>0</v>
      </c>
      <c r="I342" s="9"/>
      <c r="J342" s="8"/>
      <c r="K342" s="8"/>
      <c r="L342" s="8"/>
      <c r="M342" s="8"/>
      <c r="N342" s="8"/>
      <c r="O342" s="573"/>
    </row>
    <row r="343" spans="1:15" ht="12" customHeight="1" thickBot="1">
      <c r="A343" s="574"/>
      <c r="B343" s="586"/>
      <c r="C343" s="589"/>
      <c r="D343" s="121">
        <v>2025</v>
      </c>
      <c r="E343" s="321">
        <v>0</v>
      </c>
      <c r="F343" s="321">
        <v>0</v>
      </c>
      <c r="G343" s="321">
        <v>0</v>
      </c>
      <c r="H343" s="321">
        <v>0</v>
      </c>
      <c r="I343" s="9"/>
      <c r="J343" s="8"/>
      <c r="K343" s="8"/>
      <c r="L343" s="8"/>
      <c r="M343" s="8"/>
      <c r="N343" s="8"/>
      <c r="O343" s="574"/>
    </row>
    <row r="344" spans="1:15" ht="12" customHeight="1" thickBot="1">
      <c r="A344" s="572"/>
      <c r="B344" s="584" t="s">
        <v>144</v>
      </c>
      <c r="C344" s="587" t="s">
        <v>147</v>
      </c>
      <c r="D344" s="120" t="s">
        <v>205</v>
      </c>
      <c r="E344" s="320">
        <f>SUM(E345:E353)</f>
        <v>5100.4</v>
      </c>
      <c r="F344" s="320">
        <f>SUM(F345:F353)</f>
        <v>1915</v>
      </c>
      <c r="G344" s="320">
        <f>SUM(G345:G353)</f>
        <v>5100.4</v>
      </c>
      <c r="H344" s="320">
        <f>SUM(H345:H353)</f>
        <v>1915</v>
      </c>
      <c r="I344" s="9"/>
      <c r="J344" s="8"/>
      <c r="K344" s="10"/>
      <c r="L344" s="10"/>
      <c r="M344" s="8"/>
      <c r="N344" s="8"/>
      <c r="O344" s="572"/>
    </row>
    <row r="345" spans="1:15" ht="12" customHeight="1" thickBot="1">
      <c r="A345" s="573"/>
      <c r="B345" s="585"/>
      <c r="C345" s="588"/>
      <c r="D345" s="121">
        <v>2017</v>
      </c>
      <c r="E345" s="321">
        <v>343</v>
      </c>
      <c r="F345" s="323">
        <v>343</v>
      </c>
      <c r="G345" s="323">
        <v>343</v>
      </c>
      <c r="H345" s="323">
        <v>343</v>
      </c>
      <c r="I345" s="9"/>
      <c r="J345" s="8"/>
      <c r="K345" s="8"/>
      <c r="L345" s="8"/>
      <c r="M345" s="8"/>
      <c r="N345" s="8"/>
      <c r="O345" s="573"/>
    </row>
    <row r="346" spans="1:15" ht="12" customHeight="1" thickBot="1">
      <c r="A346" s="573"/>
      <c r="B346" s="585"/>
      <c r="C346" s="588"/>
      <c r="D346" s="121">
        <v>2018</v>
      </c>
      <c r="E346" s="321">
        <v>200</v>
      </c>
      <c r="F346" s="321">
        <v>200</v>
      </c>
      <c r="G346" s="321">
        <v>200</v>
      </c>
      <c r="H346" s="321">
        <v>200</v>
      </c>
      <c r="I346" s="9"/>
      <c r="J346" s="8"/>
      <c r="K346" s="8"/>
      <c r="L346" s="8"/>
      <c r="M346" s="8"/>
      <c r="N346" s="8"/>
      <c r="O346" s="573"/>
    </row>
    <row r="347" spans="1:15" ht="12" customHeight="1" thickBot="1">
      <c r="A347" s="573"/>
      <c r="B347" s="585"/>
      <c r="C347" s="588"/>
      <c r="D347" s="121">
        <v>2019</v>
      </c>
      <c r="E347" s="321">
        <v>1460</v>
      </c>
      <c r="F347" s="323">
        <v>343</v>
      </c>
      <c r="G347" s="323">
        <v>1460</v>
      </c>
      <c r="H347" s="323">
        <v>343</v>
      </c>
      <c r="I347" s="9"/>
      <c r="J347" s="8"/>
      <c r="K347" s="8"/>
      <c r="L347" s="8"/>
      <c r="M347" s="8"/>
      <c r="N347" s="8"/>
      <c r="O347" s="573"/>
    </row>
    <row r="348" spans="1:15" ht="12" customHeight="1" thickBot="1">
      <c r="A348" s="573"/>
      <c r="B348" s="585"/>
      <c r="C348" s="588"/>
      <c r="D348" s="121">
        <v>2020</v>
      </c>
      <c r="E348" s="321">
        <v>1382.4</v>
      </c>
      <c r="F348" s="323">
        <v>343</v>
      </c>
      <c r="G348" s="321">
        <v>1382.4</v>
      </c>
      <c r="H348" s="323">
        <v>343</v>
      </c>
      <c r="I348" s="9"/>
      <c r="J348" s="8"/>
      <c r="K348" s="8"/>
      <c r="L348" s="8"/>
      <c r="M348" s="8"/>
      <c r="N348" s="8"/>
      <c r="O348" s="573"/>
    </row>
    <row r="349" spans="1:15" ht="12" customHeight="1" thickBot="1">
      <c r="A349" s="573"/>
      <c r="B349" s="585"/>
      <c r="C349" s="588"/>
      <c r="D349" s="121">
        <v>2021</v>
      </c>
      <c r="E349" s="324">
        <v>343</v>
      </c>
      <c r="F349" s="324">
        <v>343</v>
      </c>
      <c r="G349" s="324">
        <v>343</v>
      </c>
      <c r="H349" s="324">
        <v>343</v>
      </c>
      <c r="I349" s="9"/>
      <c r="J349" s="8"/>
      <c r="K349" s="8"/>
      <c r="L349" s="8"/>
      <c r="M349" s="8"/>
      <c r="N349" s="8"/>
      <c r="O349" s="573"/>
    </row>
    <row r="350" spans="1:15" ht="12" customHeight="1" thickBot="1">
      <c r="A350" s="573"/>
      <c r="B350" s="585"/>
      <c r="C350" s="588"/>
      <c r="D350" s="121">
        <v>2022</v>
      </c>
      <c r="E350" s="324">
        <v>343</v>
      </c>
      <c r="F350" s="324">
        <v>343</v>
      </c>
      <c r="G350" s="324">
        <v>343</v>
      </c>
      <c r="H350" s="324">
        <v>343</v>
      </c>
      <c r="I350" s="9"/>
      <c r="J350" s="8"/>
      <c r="K350" s="8"/>
      <c r="L350" s="8"/>
      <c r="M350" s="8"/>
      <c r="N350" s="8"/>
      <c r="O350" s="573"/>
    </row>
    <row r="351" spans="1:15" ht="12" customHeight="1" thickBot="1">
      <c r="A351" s="573"/>
      <c r="B351" s="585"/>
      <c r="C351" s="588"/>
      <c r="D351" s="121">
        <v>2023</v>
      </c>
      <c r="E351" s="324">
        <v>343</v>
      </c>
      <c r="F351" s="324">
        <v>0</v>
      </c>
      <c r="G351" s="324">
        <v>343</v>
      </c>
      <c r="H351" s="324">
        <v>0</v>
      </c>
      <c r="I351" s="9"/>
      <c r="J351" s="8"/>
      <c r="K351" s="8"/>
      <c r="L351" s="8"/>
      <c r="M351" s="8"/>
      <c r="N351" s="8"/>
      <c r="O351" s="573"/>
    </row>
    <row r="352" spans="1:15" ht="12" customHeight="1" thickBot="1">
      <c r="A352" s="573"/>
      <c r="B352" s="585"/>
      <c r="C352" s="588"/>
      <c r="D352" s="121">
        <v>2024</v>
      </c>
      <c r="E352" s="324">
        <v>343</v>
      </c>
      <c r="F352" s="324">
        <v>0</v>
      </c>
      <c r="G352" s="324">
        <v>343</v>
      </c>
      <c r="H352" s="324">
        <v>0</v>
      </c>
      <c r="I352" s="9"/>
      <c r="J352" s="8"/>
      <c r="K352" s="8"/>
      <c r="L352" s="8"/>
      <c r="M352" s="8"/>
      <c r="N352" s="8"/>
      <c r="O352" s="573"/>
    </row>
    <row r="353" spans="1:15" ht="12" customHeight="1" thickBot="1">
      <c r="A353" s="574"/>
      <c r="B353" s="586"/>
      <c r="C353" s="589"/>
      <c r="D353" s="121">
        <v>2025</v>
      </c>
      <c r="E353" s="324">
        <v>343</v>
      </c>
      <c r="F353" s="324">
        <v>0</v>
      </c>
      <c r="G353" s="324">
        <v>343</v>
      </c>
      <c r="H353" s="324">
        <v>0</v>
      </c>
      <c r="I353" s="9"/>
      <c r="J353" s="8"/>
      <c r="K353" s="8"/>
      <c r="L353" s="8"/>
      <c r="M353" s="8"/>
      <c r="N353" s="8"/>
      <c r="O353" s="574"/>
    </row>
    <row r="354" spans="1:15" ht="18" customHeight="1" thickBot="1">
      <c r="A354" s="575" t="s">
        <v>225</v>
      </c>
      <c r="B354" s="599" t="s">
        <v>60</v>
      </c>
      <c r="C354" s="581" t="s">
        <v>148</v>
      </c>
      <c r="D354" s="23" t="s">
        <v>205</v>
      </c>
      <c r="E354" s="325">
        <f>SUM(E355:E363)</f>
        <v>4920</v>
      </c>
      <c r="F354" s="325">
        <f>SUM(F355:F363)</f>
        <v>4911.128000000001</v>
      </c>
      <c r="G354" s="325">
        <f>SUM(G355:G363)</f>
        <v>4920</v>
      </c>
      <c r="H354" s="325">
        <f>SUM(H355:H363)</f>
        <v>4911.128000000001</v>
      </c>
      <c r="I354" s="9"/>
      <c r="J354" s="8"/>
      <c r="K354" s="10"/>
      <c r="L354" s="10"/>
      <c r="M354" s="8"/>
      <c r="N354" s="8"/>
      <c r="O354" s="572" t="s">
        <v>297</v>
      </c>
    </row>
    <row r="355" spans="1:15" ht="15.75" thickBot="1">
      <c r="A355" s="576"/>
      <c r="B355" s="600"/>
      <c r="C355" s="582"/>
      <c r="D355" s="24">
        <v>2017</v>
      </c>
      <c r="E355" s="316">
        <v>820</v>
      </c>
      <c r="F355" s="317">
        <v>819.928</v>
      </c>
      <c r="G355" s="317">
        <v>820</v>
      </c>
      <c r="H355" s="317">
        <v>819.928</v>
      </c>
      <c r="I355" s="9"/>
      <c r="J355" s="8"/>
      <c r="K355" s="8"/>
      <c r="L355" s="8"/>
      <c r="M355" s="8"/>
      <c r="N355" s="8"/>
      <c r="O355" s="573"/>
    </row>
    <row r="356" spans="1:15" ht="15.75" thickBot="1">
      <c r="A356" s="576"/>
      <c r="B356" s="600"/>
      <c r="C356" s="582"/>
      <c r="D356" s="24">
        <v>2018</v>
      </c>
      <c r="E356" s="316">
        <v>820</v>
      </c>
      <c r="F356" s="317">
        <v>811.2</v>
      </c>
      <c r="G356" s="317">
        <v>820</v>
      </c>
      <c r="H356" s="317">
        <v>811.2</v>
      </c>
      <c r="I356" s="9"/>
      <c r="J356" s="8"/>
      <c r="K356" s="8"/>
      <c r="L356" s="8"/>
      <c r="M356" s="8"/>
      <c r="N356" s="8"/>
      <c r="O356" s="573"/>
    </row>
    <row r="357" spans="1:15" ht="15.75" thickBot="1">
      <c r="A357" s="576"/>
      <c r="B357" s="600"/>
      <c r="C357" s="582"/>
      <c r="D357" s="24">
        <v>2019</v>
      </c>
      <c r="E357" s="316">
        <v>820</v>
      </c>
      <c r="F357" s="317">
        <v>820</v>
      </c>
      <c r="G357" s="317">
        <v>820</v>
      </c>
      <c r="H357" s="317">
        <v>820</v>
      </c>
      <c r="I357" s="9"/>
      <c r="J357" s="8"/>
      <c r="K357" s="8"/>
      <c r="L357" s="8"/>
      <c r="M357" s="8"/>
      <c r="N357" s="8"/>
      <c r="O357" s="573"/>
    </row>
    <row r="358" spans="1:15" ht="15.75" thickBot="1">
      <c r="A358" s="576"/>
      <c r="B358" s="600"/>
      <c r="C358" s="582"/>
      <c r="D358" s="24">
        <v>2020</v>
      </c>
      <c r="E358" s="316">
        <v>820</v>
      </c>
      <c r="F358" s="317">
        <v>820</v>
      </c>
      <c r="G358" s="317">
        <v>820</v>
      </c>
      <c r="H358" s="317">
        <v>820</v>
      </c>
      <c r="I358" s="9"/>
      <c r="J358" s="8"/>
      <c r="K358" s="8"/>
      <c r="L358" s="8"/>
      <c r="M358" s="8"/>
      <c r="N358" s="8"/>
      <c r="O358" s="573"/>
    </row>
    <row r="359" spans="1:15" ht="15.75" thickBot="1">
      <c r="A359" s="576"/>
      <c r="B359" s="600"/>
      <c r="C359" s="582"/>
      <c r="D359" s="24">
        <v>2021</v>
      </c>
      <c r="E359" s="326">
        <v>820</v>
      </c>
      <c r="F359" s="326">
        <v>820</v>
      </c>
      <c r="G359" s="326">
        <v>820</v>
      </c>
      <c r="H359" s="326">
        <v>820</v>
      </c>
      <c r="I359" s="9"/>
      <c r="J359" s="8"/>
      <c r="K359" s="8"/>
      <c r="L359" s="8"/>
      <c r="M359" s="8"/>
      <c r="N359" s="8"/>
      <c r="O359" s="573"/>
    </row>
    <row r="360" spans="1:15" ht="15.75" thickBot="1">
      <c r="A360" s="576"/>
      <c r="B360" s="600"/>
      <c r="C360" s="582"/>
      <c r="D360" s="24">
        <v>2022</v>
      </c>
      <c r="E360" s="326">
        <v>820</v>
      </c>
      <c r="F360" s="326">
        <v>820</v>
      </c>
      <c r="G360" s="326">
        <v>820</v>
      </c>
      <c r="H360" s="326">
        <v>820</v>
      </c>
      <c r="I360" s="9"/>
      <c r="J360" s="8"/>
      <c r="K360" s="8"/>
      <c r="L360" s="8"/>
      <c r="M360" s="8"/>
      <c r="N360" s="8"/>
      <c r="O360" s="573"/>
    </row>
    <row r="361" spans="1:15" ht="15.75" thickBot="1">
      <c r="A361" s="576"/>
      <c r="B361" s="600"/>
      <c r="C361" s="582"/>
      <c r="D361" s="24">
        <v>2023</v>
      </c>
      <c r="E361" s="326">
        <v>0</v>
      </c>
      <c r="F361" s="326">
        <v>0</v>
      </c>
      <c r="G361" s="326">
        <v>0</v>
      </c>
      <c r="H361" s="326">
        <v>0</v>
      </c>
      <c r="I361" s="9"/>
      <c r="J361" s="8"/>
      <c r="K361" s="8"/>
      <c r="L361" s="8"/>
      <c r="M361" s="8"/>
      <c r="N361" s="8"/>
      <c r="O361" s="573"/>
    </row>
    <row r="362" spans="1:15" ht="15.75" thickBot="1">
      <c r="A362" s="576"/>
      <c r="B362" s="600"/>
      <c r="C362" s="582"/>
      <c r="D362" s="24">
        <v>2024</v>
      </c>
      <c r="E362" s="326">
        <v>0</v>
      </c>
      <c r="F362" s="326">
        <v>0</v>
      </c>
      <c r="G362" s="326">
        <v>0</v>
      </c>
      <c r="H362" s="326">
        <v>0</v>
      </c>
      <c r="I362" s="9"/>
      <c r="J362" s="8"/>
      <c r="K362" s="8"/>
      <c r="L362" s="8"/>
      <c r="M362" s="8"/>
      <c r="N362" s="8"/>
      <c r="O362" s="573"/>
    </row>
    <row r="363" spans="1:15" ht="262.5" customHeight="1" thickBot="1">
      <c r="A363" s="577"/>
      <c r="B363" s="601"/>
      <c r="C363" s="583"/>
      <c r="D363" s="18">
        <v>2025</v>
      </c>
      <c r="E363" s="327">
        <v>0</v>
      </c>
      <c r="F363" s="327">
        <v>0</v>
      </c>
      <c r="G363" s="327">
        <v>0</v>
      </c>
      <c r="H363" s="327">
        <v>0</v>
      </c>
      <c r="I363" s="9"/>
      <c r="J363" s="8"/>
      <c r="K363" s="8"/>
      <c r="L363" s="8"/>
      <c r="M363" s="8"/>
      <c r="N363" s="8"/>
      <c r="O363" s="574"/>
    </row>
    <row r="364" spans="1:15" ht="15.75" thickBot="1">
      <c r="A364" s="572"/>
      <c r="B364" s="584" t="s">
        <v>143</v>
      </c>
      <c r="C364" s="587" t="s">
        <v>146</v>
      </c>
      <c r="D364" s="120" t="s">
        <v>205</v>
      </c>
      <c r="E364" s="320">
        <f>SUM(E365:E373)</f>
        <v>1675</v>
      </c>
      <c r="F364" s="320">
        <f>SUM(F365:F373)</f>
        <v>1674.9</v>
      </c>
      <c r="G364" s="320">
        <f>SUM(G365:G373)</f>
        <v>1675</v>
      </c>
      <c r="H364" s="320">
        <f>SUM(H365:H373)</f>
        <v>1674.9</v>
      </c>
      <c r="I364" s="9"/>
      <c r="J364" s="8"/>
      <c r="K364" s="10"/>
      <c r="L364" s="10"/>
      <c r="M364" s="8"/>
      <c r="N364" s="198"/>
      <c r="O364" s="572"/>
    </row>
    <row r="365" spans="1:15" ht="13.5" customHeight="1" thickBot="1">
      <c r="A365" s="573"/>
      <c r="B365" s="585"/>
      <c r="C365" s="588"/>
      <c r="D365" s="121">
        <v>2017</v>
      </c>
      <c r="E365" s="321">
        <v>100</v>
      </c>
      <c r="F365" s="323">
        <v>100</v>
      </c>
      <c r="G365" s="323">
        <v>100</v>
      </c>
      <c r="H365" s="323">
        <v>100</v>
      </c>
      <c r="I365" s="9"/>
      <c r="J365" s="8"/>
      <c r="K365" s="8"/>
      <c r="L365" s="8"/>
      <c r="M365" s="8"/>
      <c r="N365" s="198"/>
      <c r="O365" s="573"/>
    </row>
    <row r="366" spans="1:15" ht="13.5" customHeight="1" thickBot="1">
      <c r="A366" s="573"/>
      <c r="B366" s="585"/>
      <c r="C366" s="588"/>
      <c r="D366" s="121">
        <v>2018</v>
      </c>
      <c r="E366" s="321">
        <v>300</v>
      </c>
      <c r="F366" s="323">
        <v>299.9</v>
      </c>
      <c r="G366" s="323">
        <v>300</v>
      </c>
      <c r="H366" s="323">
        <v>299.9</v>
      </c>
      <c r="I366" s="9"/>
      <c r="J366" s="8"/>
      <c r="K366" s="8"/>
      <c r="L366" s="8"/>
      <c r="M366" s="8"/>
      <c r="N366" s="198"/>
      <c r="O366" s="573"/>
    </row>
    <row r="367" spans="1:15" ht="13.5" customHeight="1" thickBot="1">
      <c r="A367" s="573"/>
      <c r="B367" s="585"/>
      <c r="C367" s="588"/>
      <c r="D367" s="121">
        <v>2019</v>
      </c>
      <c r="E367" s="321">
        <v>0</v>
      </c>
      <c r="F367" s="323">
        <v>0</v>
      </c>
      <c r="G367" s="323">
        <v>0</v>
      </c>
      <c r="H367" s="323">
        <v>0</v>
      </c>
      <c r="I367" s="9"/>
      <c r="J367" s="8"/>
      <c r="K367" s="8"/>
      <c r="L367" s="8"/>
      <c r="M367" s="8"/>
      <c r="N367" s="198"/>
      <c r="O367" s="573"/>
    </row>
    <row r="368" spans="1:15" ht="13.5" customHeight="1" thickBot="1">
      <c r="A368" s="573"/>
      <c r="B368" s="585"/>
      <c r="C368" s="588"/>
      <c r="D368" s="121">
        <v>2020</v>
      </c>
      <c r="E368" s="321">
        <v>425</v>
      </c>
      <c r="F368" s="321">
        <v>425</v>
      </c>
      <c r="G368" s="321">
        <v>425</v>
      </c>
      <c r="H368" s="321">
        <v>425</v>
      </c>
      <c r="I368" s="9"/>
      <c r="J368" s="8"/>
      <c r="K368" s="8"/>
      <c r="L368" s="8"/>
      <c r="M368" s="8"/>
      <c r="N368" s="198"/>
      <c r="O368" s="573"/>
    </row>
    <row r="369" spans="1:15" ht="13.5" customHeight="1" thickBot="1">
      <c r="A369" s="573"/>
      <c r="B369" s="585"/>
      <c r="C369" s="588"/>
      <c r="D369" s="121">
        <v>2021</v>
      </c>
      <c r="E369" s="321">
        <v>425</v>
      </c>
      <c r="F369" s="321">
        <v>425</v>
      </c>
      <c r="G369" s="321">
        <v>425</v>
      </c>
      <c r="H369" s="321">
        <v>425</v>
      </c>
      <c r="I369" s="9"/>
      <c r="J369" s="8"/>
      <c r="K369" s="8"/>
      <c r="L369" s="8"/>
      <c r="M369" s="8"/>
      <c r="N369" s="198"/>
      <c r="O369" s="573"/>
    </row>
    <row r="370" spans="1:15" ht="13.5" customHeight="1" thickBot="1">
      <c r="A370" s="573"/>
      <c r="B370" s="585"/>
      <c r="C370" s="588"/>
      <c r="D370" s="121">
        <v>2022</v>
      </c>
      <c r="E370" s="321">
        <v>425</v>
      </c>
      <c r="F370" s="321">
        <v>425</v>
      </c>
      <c r="G370" s="321">
        <v>425</v>
      </c>
      <c r="H370" s="321">
        <v>425</v>
      </c>
      <c r="I370" s="9"/>
      <c r="J370" s="8"/>
      <c r="K370" s="8"/>
      <c r="L370" s="8"/>
      <c r="M370" s="8"/>
      <c r="N370" s="198"/>
      <c r="O370" s="573"/>
    </row>
    <row r="371" spans="1:15" ht="13.5" customHeight="1" thickBot="1">
      <c r="A371" s="573"/>
      <c r="B371" s="585"/>
      <c r="C371" s="588"/>
      <c r="D371" s="121">
        <v>2023</v>
      </c>
      <c r="E371" s="324">
        <v>0</v>
      </c>
      <c r="F371" s="324">
        <v>0</v>
      </c>
      <c r="G371" s="324">
        <v>0</v>
      </c>
      <c r="H371" s="324">
        <v>0</v>
      </c>
      <c r="I371" s="9"/>
      <c r="J371" s="8"/>
      <c r="K371" s="8"/>
      <c r="L371" s="8"/>
      <c r="M371" s="8"/>
      <c r="N371" s="198"/>
      <c r="O371" s="573"/>
    </row>
    <row r="372" spans="1:15" ht="13.5" customHeight="1" thickBot="1">
      <c r="A372" s="573"/>
      <c r="B372" s="585"/>
      <c r="C372" s="588"/>
      <c r="D372" s="121">
        <v>2024</v>
      </c>
      <c r="E372" s="324">
        <v>0</v>
      </c>
      <c r="F372" s="324">
        <v>0</v>
      </c>
      <c r="G372" s="324">
        <v>0</v>
      </c>
      <c r="H372" s="324">
        <v>0</v>
      </c>
      <c r="I372" s="9"/>
      <c r="J372" s="8"/>
      <c r="K372" s="8"/>
      <c r="L372" s="8"/>
      <c r="M372" s="8"/>
      <c r="N372" s="198"/>
      <c r="O372" s="573"/>
    </row>
    <row r="373" spans="1:15" ht="13.5" customHeight="1" thickBot="1">
      <c r="A373" s="574"/>
      <c r="B373" s="586"/>
      <c r="C373" s="589"/>
      <c r="D373" s="121">
        <v>2025</v>
      </c>
      <c r="E373" s="324">
        <v>0</v>
      </c>
      <c r="F373" s="324">
        <v>0</v>
      </c>
      <c r="G373" s="324">
        <v>0</v>
      </c>
      <c r="H373" s="324">
        <v>0</v>
      </c>
      <c r="I373" s="9"/>
      <c r="J373" s="8"/>
      <c r="K373" s="8"/>
      <c r="L373" s="8"/>
      <c r="M373" s="8"/>
      <c r="N373" s="198"/>
      <c r="O373" s="574"/>
    </row>
    <row r="374" spans="1:15" ht="13.5" customHeight="1" thickBot="1">
      <c r="A374" s="572"/>
      <c r="B374" s="584" t="s">
        <v>144</v>
      </c>
      <c r="C374" s="587" t="s">
        <v>147</v>
      </c>
      <c r="D374" s="120" t="s">
        <v>205</v>
      </c>
      <c r="E374" s="320">
        <f>SUM(E375:E383)</f>
        <v>3245</v>
      </c>
      <c r="F374" s="320">
        <f>SUM(F375:F383)</f>
        <v>3236.2</v>
      </c>
      <c r="G374" s="320">
        <f>SUM(G375:G383)</f>
        <v>3245</v>
      </c>
      <c r="H374" s="320">
        <f>SUM(H375:H383)</f>
        <v>3236.2</v>
      </c>
      <c r="I374" s="9"/>
      <c r="J374" s="8"/>
      <c r="K374" s="10"/>
      <c r="L374" s="10"/>
      <c r="M374" s="8"/>
      <c r="N374" s="198"/>
      <c r="O374" s="572"/>
    </row>
    <row r="375" spans="1:15" ht="13.5" customHeight="1" thickBot="1">
      <c r="A375" s="573"/>
      <c r="B375" s="585"/>
      <c r="C375" s="588"/>
      <c r="D375" s="121">
        <v>2017</v>
      </c>
      <c r="E375" s="321">
        <v>720</v>
      </c>
      <c r="F375" s="323">
        <v>719.9</v>
      </c>
      <c r="G375" s="323">
        <v>720</v>
      </c>
      <c r="H375" s="323">
        <v>719.9</v>
      </c>
      <c r="I375" s="9"/>
      <c r="J375" s="8"/>
      <c r="K375" s="8"/>
      <c r="L375" s="8"/>
      <c r="M375" s="8"/>
      <c r="N375" s="198"/>
      <c r="O375" s="573"/>
    </row>
    <row r="376" spans="1:15" ht="13.5" customHeight="1" thickBot="1">
      <c r="A376" s="573"/>
      <c r="B376" s="585"/>
      <c r="C376" s="588"/>
      <c r="D376" s="121">
        <v>2018</v>
      </c>
      <c r="E376" s="321">
        <v>520</v>
      </c>
      <c r="F376" s="323">
        <v>511.3</v>
      </c>
      <c r="G376" s="323">
        <v>520</v>
      </c>
      <c r="H376" s="323">
        <v>511.3</v>
      </c>
      <c r="I376" s="9"/>
      <c r="J376" s="8"/>
      <c r="K376" s="8"/>
      <c r="L376" s="8"/>
      <c r="M376" s="8"/>
      <c r="N376" s="198"/>
      <c r="O376" s="573"/>
    </row>
    <row r="377" spans="1:15" ht="13.5" customHeight="1" thickBot="1">
      <c r="A377" s="573"/>
      <c r="B377" s="585"/>
      <c r="C377" s="588"/>
      <c r="D377" s="121">
        <v>2019</v>
      </c>
      <c r="E377" s="321">
        <v>820</v>
      </c>
      <c r="F377" s="323">
        <v>820</v>
      </c>
      <c r="G377" s="323">
        <v>820</v>
      </c>
      <c r="H377" s="323">
        <v>820</v>
      </c>
      <c r="I377" s="9"/>
      <c r="J377" s="8"/>
      <c r="K377" s="8"/>
      <c r="L377" s="8"/>
      <c r="M377" s="8"/>
      <c r="N377" s="198"/>
      <c r="O377" s="573"/>
    </row>
    <row r="378" spans="1:15" ht="13.5" customHeight="1" thickBot="1">
      <c r="A378" s="573"/>
      <c r="B378" s="585"/>
      <c r="C378" s="588"/>
      <c r="D378" s="121">
        <v>2020</v>
      </c>
      <c r="E378" s="321">
        <v>395</v>
      </c>
      <c r="F378" s="321">
        <v>395</v>
      </c>
      <c r="G378" s="321">
        <v>395</v>
      </c>
      <c r="H378" s="321">
        <v>395</v>
      </c>
      <c r="I378" s="9"/>
      <c r="J378" s="8"/>
      <c r="K378" s="8"/>
      <c r="L378" s="8"/>
      <c r="M378" s="8"/>
      <c r="N378" s="198"/>
      <c r="O378" s="573"/>
    </row>
    <row r="379" spans="1:15" ht="13.5" customHeight="1" thickBot="1">
      <c r="A379" s="573"/>
      <c r="B379" s="585"/>
      <c r="C379" s="588"/>
      <c r="D379" s="121">
        <v>2021</v>
      </c>
      <c r="E379" s="321">
        <v>395</v>
      </c>
      <c r="F379" s="321">
        <v>395</v>
      </c>
      <c r="G379" s="321">
        <v>395</v>
      </c>
      <c r="H379" s="321">
        <v>395</v>
      </c>
      <c r="I379" s="9"/>
      <c r="J379" s="8"/>
      <c r="K379" s="8"/>
      <c r="L379" s="8"/>
      <c r="M379" s="8"/>
      <c r="N379" s="198"/>
      <c r="O379" s="573"/>
    </row>
    <row r="380" spans="1:15" ht="13.5" customHeight="1" thickBot="1">
      <c r="A380" s="573"/>
      <c r="B380" s="585"/>
      <c r="C380" s="588"/>
      <c r="D380" s="121">
        <v>2022</v>
      </c>
      <c r="E380" s="321">
        <v>395</v>
      </c>
      <c r="F380" s="321">
        <v>395</v>
      </c>
      <c r="G380" s="321">
        <v>395</v>
      </c>
      <c r="H380" s="321">
        <v>395</v>
      </c>
      <c r="I380" s="9"/>
      <c r="J380" s="8"/>
      <c r="K380" s="8"/>
      <c r="L380" s="8"/>
      <c r="M380" s="8"/>
      <c r="N380" s="198"/>
      <c r="O380" s="573"/>
    </row>
    <row r="381" spans="1:15" ht="13.5" customHeight="1" thickBot="1">
      <c r="A381" s="573"/>
      <c r="B381" s="585"/>
      <c r="C381" s="588"/>
      <c r="D381" s="121">
        <v>2023</v>
      </c>
      <c r="E381" s="324">
        <v>0</v>
      </c>
      <c r="F381" s="324">
        <v>0</v>
      </c>
      <c r="G381" s="324">
        <v>0</v>
      </c>
      <c r="H381" s="324">
        <v>0</v>
      </c>
      <c r="I381" s="9"/>
      <c r="J381" s="8"/>
      <c r="K381" s="8"/>
      <c r="L381" s="8"/>
      <c r="M381" s="8"/>
      <c r="N381" s="198"/>
      <c r="O381" s="573"/>
    </row>
    <row r="382" spans="1:15" ht="13.5" customHeight="1" thickBot="1">
      <c r="A382" s="573"/>
      <c r="B382" s="585"/>
      <c r="C382" s="588"/>
      <c r="D382" s="121">
        <v>2024</v>
      </c>
      <c r="E382" s="324">
        <v>0</v>
      </c>
      <c r="F382" s="324">
        <v>0</v>
      </c>
      <c r="G382" s="324">
        <v>0</v>
      </c>
      <c r="H382" s="324">
        <v>0</v>
      </c>
      <c r="I382" s="9"/>
      <c r="J382" s="8"/>
      <c r="K382" s="8"/>
      <c r="L382" s="8"/>
      <c r="M382" s="8"/>
      <c r="N382" s="198"/>
      <c r="O382" s="573"/>
    </row>
    <row r="383" spans="1:15" ht="13.5" customHeight="1" thickBot="1">
      <c r="A383" s="574"/>
      <c r="B383" s="586"/>
      <c r="C383" s="589"/>
      <c r="D383" s="121">
        <v>2025</v>
      </c>
      <c r="E383" s="324">
        <v>0</v>
      </c>
      <c r="F383" s="324">
        <v>0</v>
      </c>
      <c r="G383" s="324">
        <v>0</v>
      </c>
      <c r="H383" s="324">
        <v>0</v>
      </c>
      <c r="I383" s="9"/>
      <c r="J383" s="8"/>
      <c r="K383" s="8"/>
      <c r="L383" s="8"/>
      <c r="M383" s="8"/>
      <c r="N383" s="198"/>
      <c r="O383" s="574"/>
    </row>
    <row r="384" spans="1:22" s="80" customFormat="1" ht="36" customHeight="1">
      <c r="A384" s="75" t="s">
        <v>226</v>
      </c>
      <c r="B384" s="152" t="s">
        <v>371</v>
      </c>
      <c r="C384" s="83" t="s">
        <v>71</v>
      </c>
      <c r="D384" s="76" t="s">
        <v>205</v>
      </c>
      <c r="E384" s="312">
        <f>E385+E404+E419+E426+E427+E428+E429</f>
        <v>28179.699999999997</v>
      </c>
      <c r="F384" s="312">
        <f>F385+F404+F419+F426+F427+F428+F429</f>
        <v>28179.699999999997</v>
      </c>
      <c r="G384" s="312">
        <f>G385+G404+G419+G426+G427+G428+G429</f>
        <v>28179.699999999997</v>
      </c>
      <c r="H384" s="312">
        <f>H385+H404+H419+H426+H427+H428+H429</f>
        <v>28179.699999999997</v>
      </c>
      <c r="I384" s="78"/>
      <c r="J384" s="78"/>
      <c r="K384" s="78"/>
      <c r="L384" s="78"/>
      <c r="M384" s="78"/>
      <c r="N384" s="199"/>
      <c r="O384" s="608" t="s">
        <v>275</v>
      </c>
      <c r="P384" s="178"/>
      <c r="Q384" s="178"/>
      <c r="R384" s="178"/>
      <c r="S384" s="178"/>
      <c r="T384" s="178"/>
      <c r="U384" s="178"/>
      <c r="V384" s="179"/>
    </row>
    <row r="385" spans="1:22" s="85" customFormat="1" ht="12">
      <c r="A385" s="91"/>
      <c r="B385" s="70" t="s">
        <v>125</v>
      </c>
      <c r="C385" s="91"/>
      <c r="D385" s="91"/>
      <c r="E385" s="311">
        <v>0</v>
      </c>
      <c r="F385" s="311">
        <v>0</v>
      </c>
      <c r="G385" s="311">
        <v>0</v>
      </c>
      <c r="H385" s="311">
        <v>0</v>
      </c>
      <c r="I385" s="96"/>
      <c r="J385" s="96"/>
      <c r="K385" s="96"/>
      <c r="L385" s="96"/>
      <c r="M385" s="96"/>
      <c r="N385" s="200"/>
      <c r="O385" s="609"/>
      <c r="P385" s="167"/>
      <c r="Q385" s="167"/>
      <c r="R385" s="167"/>
      <c r="S385" s="167"/>
      <c r="T385" s="167"/>
      <c r="U385" s="167"/>
      <c r="V385" s="180"/>
    </row>
    <row r="386" spans="1:15" s="145" customFormat="1" ht="24.75">
      <c r="A386" s="127">
        <v>1</v>
      </c>
      <c r="B386" s="368" t="s">
        <v>65</v>
      </c>
      <c r="C386" s="123"/>
      <c r="D386" s="124">
        <v>2020</v>
      </c>
      <c r="E386" s="373">
        <f>G386+I386+K386+M386</f>
        <v>1200.2</v>
      </c>
      <c r="F386" s="373">
        <f>H386+J386+L386+N386</f>
        <v>1200.2</v>
      </c>
      <c r="G386" s="373">
        <v>1200.2</v>
      </c>
      <c r="H386" s="373">
        <v>1200.2</v>
      </c>
      <c r="I386" s="125"/>
      <c r="J386" s="125"/>
      <c r="K386" s="125"/>
      <c r="L386" s="125"/>
      <c r="M386" s="125"/>
      <c r="N386" s="201"/>
      <c r="O386" s="609"/>
    </row>
    <row r="387" spans="1:15" s="145" customFormat="1" ht="24.75">
      <c r="A387" s="127"/>
      <c r="B387" s="368" t="s">
        <v>66</v>
      </c>
      <c r="C387" s="123"/>
      <c r="D387" s="124">
        <v>2020</v>
      </c>
      <c r="E387" s="373">
        <f>G387+I387+K387+M387</f>
        <v>10</v>
      </c>
      <c r="F387" s="373">
        <f>H387+J387+L387+N387</f>
        <v>10</v>
      </c>
      <c r="G387" s="373">
        <v>10</v>
      </c>
      <c r="H387" s="373">
        <v>10</v>
      </c>
      <c r="I387" s="125"/>
      <c r="J387" s="125"/>
      <c r="K387" s="125"/>
      <c r="L387" s="125"/>
      <c r="M387" s="125"/>
      <c r="N387" s="201"/>
      <c r="O387" s="609"/>
    </row>
    <row r="388" spans="1:15" s="145" customFormat="1" ht="15">
      <c r="A388" s="127"/>
      <c r="B388" s="370" t="s">
        <v>114</v>
      </c>
      <c r="C388" s="129"/>
      <c r="D388" s="130"/>
      <c r="E388" s="374">
        <f>E386+E387</f>
        <v>1210.2</v>
      </c>
      <c r="F388" s="374">
        <f>F386+F387</f>
        <v>1210.2</v>
      </c>
      <c r="G388" s="374">
        <f>G386+G387</f>
        <v>1210.2</v>
      </c>
      <c r="H388" s="374">
        <f>H386+H387</f>
        <v>1210.2</v>
      </c>
      <c r="I388" s="131"/>
      <c r="J388" s="131"/>
      <c r="K388" s="131"/>
      <c r="L388" s="131"/>
      <c r="M388" s="131"/>
      <c r="N388" s="202"/>
      <c r="O388" s="609"/>
    </row>
    <row r="389" spans="1:15" s="145" customFormat="1" ht="24.75">
      <c r="A389" s="127">
        <v>2</v>
      </c>
      <c r="B389" s="368" t="s">
        <v>374</v>
      </c>
      <c r="C389" s="123"/>
      <c r="D389" s="124">
        <v>2020</v>
      </c>
      <c r="E389" s="373">
        <f>G389+I389+K389+M389</f>
        <v>664.2</v>
      </c>
      <c r="F389" s="373">
        <f>H389+J389+L389+N389</f>
        <v>664.2</v>
      </c>
      <c r="G389" s="373">
        <v>664.2</v>
      </c>
      <c r="H389" s="373">
        <v>664.2</v>
      </c>
      <c r="I389" s="125"/>
      <c r="J389" s="125"/>
      <c r="K389" s="125"/>
      <c r="L389" s="125"/>
      <c r="M389" s="125"/>
      <c r="N389" s="201"/>
      <c r="O389" s="609"/>
    </row>
    <row r="390" spans="1:15" s="145" customFormat="1" ht="24.75">
      <c r="A390" s="122"/>
      <c r="B390" s="368" t="s">
        <v>375</v>
      </c>
      <c r="C390" s="123"/>
      <c r="D390" s="124">
        <v>2020</v>
      </c>
      <c r="E390" s="373">
        <f>G390+I390+K390+M390</f>
        <v>10</v>
      </c>
      <c r="F390" s="373">
        <f>H390+J390+L390+N390</f>
        <v>10</v>
      </c>
      <c r="G390" s="373">
        <v>10</v>
      </c>
      <c r="H390" s="373">
        <v>10</v>
      </c>
      <c r="I390" s="125"/>
      <c r="J390" s="125"/>
      <c r="K390" s="125"/>
      <c r="L390" s="125"/>
      <c r="M390" s="125"/>
      <c r="N390" s="201"/>
      <c r="O390" s="609"/>
    </row>
    <row r="391" spans="1:15" s="145" customFormat="1" ht="17.25" customHeight="1">
      <c r="A391" s="127"/>
      <c r="B391" s="370" t="s">
        <v>114</v>
      </c>
      <c r="C391" s="129"/>
      <c r="D391" s="130"/>
      <c r="E391" s="374">
        <f>E389+E390</f>
        <v>674.2</v>
      </c>
      <c r="F391" s="374">
        <f>F389+F390</f>
        <v>674.2</v>
      </c>
      <c r="G391" s="374">
        <f>G389+G390</f>
        <v>674.2</v>
      </c>
      <c r="H391" s="374">
        <f>H389+H390</f>
        <v>674.2</v>
      </c>
      <c r="I391" s="131"/>
      <c r="J391" s="131"/>
      <c r="K391" s="131"/>
      <c r="L391" s="131"/>
      <c r="M391" s="131"/>
      <c r="N391" s="202"/>
      <c r="O391" s="609"/>
    </row>
    <row r="392" spans="1:15" s="145" customFormat="1" ht="26.25" customHeight="1">
      <c r="A392" s="127">
        <v>3</v>
      </c>
      <c r="B392" s="368" t="s">
        <v>400</v>
      </c>
      <c r="C392" s="129"/>
      <c r="D392" s="124">
        <v>2020</v>
      </c>
      <c r="E392" s="373">
        <f>G392+I392+K392+M392</f>
        <v>4317.9</v>
      </c>
      <c r="F392" s="373">
        <f>H392+J392+L392+N392</f>
        <v>4317.9</v>
      </c>
      <c r="G392" s="373">
        <v>4317.9</v>
      </c>
      <c r="H392" s="373">
        <v>4317.9</v>
      </c>
      <c r="I392" s="131"/>
      <c r="J392" s="131"/>
      <c r="K392" s="131"/>
      <c r="L392" s="131"/>
      <c r="M392" s="131"/>
      <c r="N392" s="202"/>
      <c r="O392" s="609"/>
    </row>
    <row r="393" spans="1:15" s="145" customFormat="1" ht="24.75">
      <c r="A393" s="127"/>
      <c r="B393" s="368" t="s">
        <v>401</v>
      </c>
      <c r="C393" s="129"/>
      <c r="D393" s="124">
        <v>2020</v>
      </c>
      <c r="E393" s="373">
        <f>G393+I393+K393+M393</f>
        <v>10</v>
      </c>
      <c r="F393" s="373">
        <f>H393+J393+L393+N393</f>
        <v>10</v>
      </c>
      <c r="G393" s="373">
        <v>10</v>
      </c>
      <c r="H393" s="373">
        <v>10</v>
      </c>
      <c r="I393" s="131"/>
      <c r="J393" s="131"/>
      <c r="K393" s="131"/>
      <c r="L393" s="131"/>
      <c r="M393" s="131"/>
      <c r="N393" s="202"/>
      <c r="O393" s="609"/>
    </row>
    <row r="394" spans="1:15" s="145" customFormat="1" ht="15">
      <c r="A394" s="127"/>
      <c r="B394" s="370" t="s">
        <v>114</v>
      </c>
      <c r="C394" s="129"/>
      <c r="D394" s="130"/>
      <c r="E394" s="374">
        <f>E392+E393</f>
        <v>4327.9</v>
      </c>
      <c r="F394" s="374">
        <f>F392+F393</f>
        <v>4327.9</v>
      </c>
      <c r="G394" s="374">
        <f>G392+G393</f>
        <v>4327.9</v>
      </c>
      <c r="H394" s="374">
        <f>H392+H393</f>
        <v>4327.9</v>
      </c>
      <c r="I394" s="131"/>
      <c r="J394" s="131"/>
      <c r="K394" s="131"/>
      <c r="L394" s="131"/>
      <c r="M394" s="131"/>
      <c r="N394" s="202"/>
      <c r="O394" s="609"/>
    </row>
    <row r="395" spans="1:15" s="145" customFormat="1" ht="24.75">
      <c r="A395" s="127">
        <v>4</v>
      </c>
      <c r="B395" s="368" t="s">
        <v>97</v>
      </c>
      <c r="C395" s="129"/>
      <c r="D395" s="124">
        <v>2020</v>
      </c>
      <c r="E395" s="373">
        <f>G395+I395+K395+M395</f>
        <v>387.5</v>
      </c>
      <c r="F395" s="373">
        <f>H395+J395+L395+N395</f>
        <v>387.5</v>
      </c>
      <c r="G395" s="373">
        <v>387.5</v>
      </c>
      <c r="H395" s="373">
        <v>387.5</v>
      </c>
      <c r="I395" s="131"/>
      <c r="J395" s="131"/>
      <c r="K395" s="131"/>
      <c r="L395" s="131"/>
      <c r="M395" s="131"/>
      <c r="N395" s="202"/>
      <c r="O395" s="609"/>
    </row>
    <row r="396" spans="1:15" s="145" customFormat="1" ht="24.75">
      <c r="A396" s="127"/>
      <c r="B396" s="368" t="s">
        <v>98</v>
      </c>
      <c r="C396" s="129"/>
      <c r="D396" s="124">
        <v>2020</v>
      </c>
      <c r="E396" s="373">
        <f>G396+I396+K396+M396</f>
        <v>10</v>
      </c>
      <c r="F396" s="373">
        <f>H396+J396+L396+N396</f>
        <v>10</v>
      </c>
      <c r="G396" s="373">
        <v>10</v>
      </c>
      <c r="H396" s="373">
        <v>10</v>
      </c>
      <c r="I396" s="131"/>
      <c r="J396" s="131"/>
      <c r="K396" s="131"/>
      <c r="L396" s="131"/>
      <c r="M396" s="131"/>
      <c r="N396" s="202"/>
      <c r="O396" s="609"/>
    </row>
    <row r="397" spans="1:15" s="145" customFormat="1" ht="15">
      <c r="A397" s="127"/>
      <c r="B397" s="128" t="s">
        <v>114</v>
      </c>
      <c r="C397" s="129"/>
      <c r="D397" s="130"/>
      <c r="E397" s="374">
        <f>E395+E396</f>
        <v>397.5</v>
      </c>
      <c r="F397" s="374">
        <f>F395+F396</f>
        <v>397.5</v>
      </c>
      <c r="G397" s="374">
        <f>G395+G396</f>
        <v>397.5</v>
      </c>
      <c r="H397" s="374">
        <f>H395+H396</f>
        <v>397.5</v>
      </c>
      <c r="I397" s="131"/>
      <c r="J397" s="131"/>
      <c r="K397" s="131"/>
      <c r="L397" s="131"/>
      <c r="M397" s="131"/>
      <c r="N397" s="202"/>
      <c r="O397" s="609"/>
    </row>
    <row r="398" spans="1:15" s="145" customFormat="1" ht="24.75">
      <c r="A398" s="127">
        <v>5</v>
      </c>
      <c r="B398" s="368" t="s">
        <v>67</v>
      </c>
      <c r="C398" s="129"/>
      <c r="D398" s="124">
        <v>2020</v>
      </c>
      <c r="E398" s="373">
        <f>G398+I398+K398+M398</f>
        <v>903.4</v>
      </c>
      <c r="F398" s="373">
        <f>H398+J398+L398+N398</f>
        <v>903.4</v>
      </c>
      <c r="G398" s="373">
        <v>903.4</v>
      </c>
      <c r="H398" s="373">
        <v>903.4</v>
      </c>
      <c r="I398" s="131"/>
      <c r="J398" s="131"/>
      <c r="K398" s="131"/>
      <c r="L398" s="131"/>
      <c r="M398" s="131"/>
      <c r="N398" s="202"/>
      <c r="O398" s="609"/>
    </row>
    <row r="399" spans="1:15" s="145" customFormat="1" ht="24.75">
      <c r="A399" s="127"/>
      <c r="B399" s="368" t="s">
        <v>68</v>
      </c>
      <c r="C399" s="129"/>
      <c r="D399" s="124">
        <v>2020</v>
      </c>
      <c r="E399" s="373">
        <f>G399+I399+K399+M399</f>
        <v>10</v>
      </c>
      <c r="F399" s="373">
        <f>H399+J399+L399+N399</f>
        <v>10</v>
      </c>
      <c r="G399" s="373">
        <v>10</v>
      </c>
      <c r="H399" s="373">
        <v>10</v>
      </c>
      <c r="I399" s="131"/>
      <c r="J399" s="131"/>
      <c r="K399" s="131"/>
      <c r="L399" s="131"/>
      <c r="M399" s="131"/>
      <c r="N399" s="202"/>
      <c r="O399" s="609"/>
    </row>
    <row r="400" spans="1:15" s="145" customFormat="1" ht="15">
      <c r="A400" s="127"/>
      <c r="B400" s="370" t="s">
        <v>114</v>
      </c>
      <c r="C400" s="129"/>
      <c r="D400" s="130"/>
      <c r="E400" s="374">
        <f>E398+E399</f>
        <v>913.4</v>
      </c>
      <c r="F400" s="374">
        <f>F398+F399</f>
        <v>913.4</v>
      </c>
      <c r="G400" s="374">
        <f>G398+G399</f>
        <v>913.4</v>
      </c>
      <c r="H400" s="374">
        <f>H398+H399</f>
        <v>913.4</v>
      </c>
      <c r="I400" s="131"/>
      <c r="J400" s="131"/>
      <c r="K400" s="131"/>
      <c r="L400" s="131"/>
      <c r="M400" s="131"/>
      <c r="N400" s="202"/>
      <c r="O400" s="609"/>
    </row>
    <row r="401" spans="1:15" s="145" customFormat="1" ht="24.75">
      <c r="A401" s="127">
        <v>6</v>
      </c>
      <c r="B401" s="368" t="s">
        <v>372</v>
      </c>
      <c r="C401" s="129"/>
      <c r="D401" s="124">
        <v>2020</v>
      </c>
      <c r="E401" s="373">
        <f>G401+I401+K401+M401</f>
        <v>1597.9</v>
      </c>
      <c r="F401" s="373">
        <f>H401+J401+L401+N401</f>
        <v>1597.9</v>
      </c>
      <c r="G401" s="373">
        <v>1597.9</v>
      </c>
      <c r="H401" s="373">
        <v>1597.9</v>
      </c>
      <c r="I401" s="131"/>
      <c r="J401" s="131"/>
      <c r="K401" s="131"/>
      <c r="L401" s="131"/>
      <c r="M401" s="131"/>
      <c r="N401" s="202"/>
      <c r="O401" s="609"/>
    </row>
    <row r="402" spans="1:15" s="145" customFormat="1" ht="24.75">
      <c r="A402" s="127"/>
      <c r="B402" s="368" t="s">
        <v>373</v>
      </c>
      <c r="C402" s="129"/>
      <c r="D402" s="124">
        <v>2020</v>
      </c>
      <c r="E402" s="373">
        <f>G402+I402+K402+M402</f>
        <v>10</v>
      </c>
      <c r="F402" s="373">
        <f>H402+J402+L402+N402</f>
        <v>10</v>
      </c>
      <c r="G402" s="373">
        <v>10</v>
      </c>
      <c r="H402" s="373">
        <v>10</v>
      </c>
      <c r="I402" s="131"/>
      <c r="J402" s="131"/>
      <c r="K402" s="131"/>
      <c r="L402" s="131"/>
      <c r="M402" s="131"/>
      <c r="N402" s="202"/>
      <c r="O402" s="609"/>
    </row>
    <row r="403" spans="1:15" s="145" customFormat="1" ht="15">
      <c r="A403" s="127"/>
      <c r="B403" s="370" t="s">
        <v>114</v>
      </c>
      <c r="C403" s="129"/>
      <c r="D403" s="130"/>
      <c r="E403" s="374">
        <f>E401+E402</f>
        <v>1607.9</v>
      </c>
      <c r="F403" s="374">
        <f>F401+F402</f>
        <v>1607.9</v>
      </c>
      <c r="G403" s="374">
        <f>G401+G402</f>
        <v>1607.9</v>
      </c>
      <c r="H403" s="374">
        <f>H401+H402</f>
        <v>1607.9</v>
      </c>
      <c r="I403" s="131"/>
      <c r="J403" s="131"/>
      <c r="K403" s="131"/>
      <c r="L403" s="131"/>
      <c r="M403" s="131"/>
      <c r="N403" s="202"/>
      <c r="O403" s="609"/>
    </row>
    <row r="404" spans="1:15" s="167" customFormat="1" ht="12">
      <c r="A404" s="91"/>
      <c r="B404" s="70" t="s">
        <v>126</v>
      </c>
      <c r="C404" s="91"/>
      <c r="D404" s="91"/>
      <c r="E404" s="311">
        <f>E388+E391+E394+E397+E400+E403</f>
        <v>9131.099999999999</v>
      </c>
      <c r="F404" s="311">
        <f>F388+F391+F394+F397+F400+F403</f>
        <v>9131.099999999999</v>
      </c>
      <c r="G404" s="311">
        <f>G388+G391+G394+G397+G400+G403</f>
        <v>9131.099999999999</v>
      </c>
      <c r="H404" s="311">
        <f>H388+H391+H394+H397+H400+H403</f>
        <v>9131.099999999999</v>
      </c>
      <c r="I404" s="96"/>
      <c r="J404" s="96"/>
      <c r="K404" s="96"/>
      <c r="L404" s="96"/>
      <c r="M404" s="96"/>
      <c r="N404" s="200"/>
      <c r="O404" s="609"/>
    </row>
    <row r="405" spans="1:15" s="167" customFormat="1" ht="24">
      <c r="A405" s="262">
        <v>1</v>
      </c>
      <c r="B405" s="368" t="s">
        <v>97</v>
      </c>
      <c r="C405" s="259"/>
      <c r="D405" s="263">
        <v>2021</v>
      </c>
      <c r="E405" s="373">
        <f>G405+I405+K405+M405</f>
        <v>1011.5</v>
      </c>
      <c r="F405" s="373">
        <f>H405+J405+L405+N405</f>
        <v>1011.5</v>
      </c>
      <c r="G405" s="373">
        <v>1011.5</v>
      </c>
      <c r="H405" s="373">
        <v>1011.5</v>
      </c>
      <c r="I405" s="267"/>
      <c r="J405" s="267"/>
      <c r="K405" s="267"/>
      <c r="L405" s="267"/>
      <c r="M405" s="267"/>
      <c r="N405" s="268"/>
      <c r="O405" s="609"/>
    </row>
    <row r="406" spans="1:15" s="167" customFormat="1" ht="12">
      <c r="A406" s="262"/>
      <c r="B406" s="370" t="s">
        <v>114</v>
      </c>
      <c r="C406" s="259"/>
      <c r="D406" s="259"/>
      <c r="E406" s="374">
        <f>E405</f>
        <v>1011.5</v>
      </c>
      <c r="F406" s="374">
        <f>F405</f>
        <v>1011.5</v>
      </c>
      <c r="G406" s="374">
        <f>G405</f>
        <v>1011.5</v>
      </c>
      <c r="H406" s="374">
        <f>H405</f>
        <v>1011.5</v>
      </c>
      <c r="I406" s="267"/>
      <c r="J406" s="267"/>
      <c r="K406" s="267"/>
      <c r="L406" s="267"/>
      <c r="M406" s="267"/>
      <c r="N406" s="268"/>
      <c r="O406" s="609"/>
    </row>
    <row r="407" spans="1:15" s="167" customFormat="1" ht="24">
      <c r="A407" s="262">
        <v>2</v>
      </c>
      <c r="B407" s="368" t="s">
        <v>99</v>
      </c>
      <c r="C407" s="259"/>
      <c r="D407" s="263">
        <v>2021</v>
      </c>
      <c r="E407" s="373">
        <f>G407+I407+K407+M407</f>
        <v>1035</v>
      </c>
      <c r="F407" s="373">
        <f>H407+J407+L407+N407</f>
        <v>1035</v>
      </c>
      <c r="G407" s="373">
        <v>1035</v>
      </c>
      <c r="H407" s="373">
        <v>1035</v>
      </c>
      <c r="I407" s="267"/>
      <c r="J407" s="267"/>
      <c r="K407" s="267"/>
      <c r="L407" s="267"/>
      <c r="M407" s="267"/>
      <c r="N407" s="268"/>
      <c r="O407" s="609"/>
    </row>
    <row r="408" spans="1:15" s="167" customFormat="1" ht="24">
      <c r="A408" s="262"/>
      <c r="B408" s="368" t="s">
        <v>100</v>
      </c>
      <c r="C408" s="259"/>
      <c r="D408" s="263">
        <v>2021</v>
      </c>
      <c r="E408" s="373">
        <f>G408+I408+K408+M408</f>
        <v>11.5</v>
      </c>
      <c r="F408" s="373">
        <f>H408+J408+L408+N408</f>
        <v>11.5</v>
      </c>
      <c r="G408" s="373">
        <v>11.5</v>
      </c>
      <c r="H408" s="373">
        <v>11.5</v>
      </c>
      <c r="I408" s="267"/>
      <c r="J408" s="267"/>
      <c r="K408" s="267"/>
      <c r="L408" s="267"/>
      <c r="M408" s="267"/>
      <c r="N408" s="268"/>
      <c r="O408" s="609"/>
    </row>
    <row r="409" spans="1:15" s="167" customFormat="1" ht="12">
      <c r="A409" s="262"/>
      <c r="B409" s="370" t="s">
        <v>114</v>
      </c>
      <c r="C409" s="259"/>
      <c r="D409" s="259"/>
      <c r="E409" s="374">
        <f>SUM(E407:E408)</f>
        <v>1046.5</v>
      </c>
      <c r="F409" s="374">
        <f>SUM(F407:F408)</f>
        <v>1046.5</v>
      </c>
      <c r="G409" s="374">
        <f>SUM(G407:G408)</f>
        <v>1046.5</v>
      </c>
      <c r="H409" s="374">
        <f>SUM(H407:H408)</f>
        <v>1046.5</v>
      </c>
      <c r="I409" s="267"/>
      <c r="J409" s="267"/>
      <c r="K409" s="267"/>
      <c r="L409" s="267"/>
      <c r="M409" s="267"/>
      <c r="N409" s="268"/>
      <c r="O409" s="609"/>
    </row>
    <row r="410" spans="1:15" s="167" customFormat="1" ht="24">
      <c r="A410" s="262">
        <v>3</v>
      </c>
      <c r="B410" s="369" t="s">
        <v>101</v>
      </c>
      <c r="C410" s="259"/>
      <c r="D410" s="263">
        <v>2021</v>
      </c>
      <c r="E410" s="373">
        <f>G410+I410+K410+M410</f>
        <v>990</v>
      </c>
      <c r="F410" s="373">
        <f>H410</f>
        <v>990</v>
      </c>
      <c r="G410" s="373">
        <v>990</v>
      </c>
      <c r="H410" s="373">
        <v>990</v>
      </c>
      <c r="I410" s="267"/>
      <c r="J410" s="267"/>
      <c r="K410" s="267"/>
      <c r="L410" s="267"/>
      <c r="M410" s="267"/>
      <c r="N410" s="268"/>
      <c r="O410" s="609"/>
    </row>
    <row r="411" spans="1:15" s="167" customFormat="1" ht="24">
      <c r="A411" s="262"/>
      <c r="B411" s="368" t="s">
        <v>102</v>
      </c>
      <c r="C411" s="259"/>
      <c r="D411" s="263">
        <v>2021</v>
      </c>
      <c r="E411" s="373">
        <f>G411+I411+K411+M411</f>
        <v>11.5</v>
      </c>
      <c r="F411" s="373">
        <f>H411</f>
        <v>11.5</v>
      </c>
      <c r="G411" s="373">
        <v>11.5</v>
      </c>
      <c r="H411" s="373">
        <v>11.5</v>
      </c>
      <c r="I411" s="267"/>
      <c r="J411" s="267"/>
      <c r="K411" s="267"/>
      <c r="L411" s="267"/>
      <c r="M411" s="267"/>
      <c r="N411" s="268"/>
      <c r="O411" s="609"/>
    </row>
    <row r="412" spans="1:15" s="167" customFormat="1" ht="12">
      <c r="A412" s="262"/>
      <c r="B412" s="370" t="s">
        <v>114</v>
      </c>
      <c r="C412" s="259"/>
      <c r="D412" s="259"/>
      <c r="E412" s="374">
        <f>SUM(E410:E411)</f>
        <v>1001.5</v>
      </c>
      <c r="F412" s="374">
        <f>SUM(F410:F411)</f>
        <v>1001.5</v>
      </c>
      <c r="G412" s="374">
        <f>SUM(G410:G411)</f>
        <v>1001.5</v>
      </c>
      <c r="H412" s="374">
        <f>SUM(H410:H411)</f>
        <v>1001.5</v>
      </c>
      <c r="I412" s="267"/>
      <c r="J412" s="267"/>
      <c r="K412" s="267"/>
      <c r="L412" s="267"/>
      <c r="M412" s="267"/>
      <c r="N412" s="268"/>
      <c r="O412" s="609"/>
    </row>
    <row r="413" spans="1:15" s="167" customFormat="1" ht="24">
      <c r="A413" s="262">
        <v>4</v>
      </c>
      <c r="B413" s="368" t="s">
        <v>398</v>
      </c>
      <c r="C413" s="259"/>
      <c r="D413" s="263">
        <v>2021</v>
      </c>
      <c r="E413" s="373">
        <f>G413+I413+K413+M413</f>
        <v>3926.3</v>
      </c>
      <c r="F413" s="373">
        <f>H413+J413+L413+N413</f>
        <v>3926.3</v>
      </c>
      <c r="G413" s="373">
        <v>3926.3</v>
      </c>
      <c r="H413" s="373">
        <v>3926.3</v>
      </c>
      <c r="I413" s="267"/>
      <c r="J413" s="267"/>
      <c r="K413" s="267"/>
      <c r="L413" s="267"/>
      <c r="M413" s="267"/>
      <c r="N413" s="268"/>
      <c r="O413" s="609"/>
    </row>
    <row r="414" spans="1:15" s="167" customFormat="1" ht="24">
      <c r="A414" s="262"/>
      <c r="B414" s="368" t="s">
        <v>399</v>
      </c>
      <c r="C414" s="259"/>
      <c r="D414" s="263">
        <v>2021</v>
      </c>
      <c r="E414" s="373">
        <f>G414+I414+K414+M414</f>
        <v>11</v>
      </c>
      <c r="F414" s="373">
        <f>H414+J414+L414+N414</f>
        <v>11</v>
      </c>
      <c r="G414" s="373">
        <v>11</v>
      </c>
      <c r="H414" s="373">
        <v>11</v>
      </c>
      <c r="I414" s="267"/>
      <c r="J414" s="267"/>
      <c r="K414" s="267"/>
      <c r="L414" s="267"/>
      <c r="M414" s="267"/>
      <c r="N414" s="268"/>
      <c r="O414" s="609"/>
    </row>
    <row r="415" spans="1:15" s="167" customFormat="1" ht="12">
      <c r="A415" s="262"/>
      <c r="B415" s="370" t="s">
        <v>114</v>
      </c>
      <c r="C415" s="259"/>
      <c r="D415" s="259"/>
      <c r="E415" s="374">
        <f>E413+E414</f>
        <v>3937.3</v>
      </c>
      <c r="F415" s="374">
        <f>F413+F414</f>
        <v>3937.3</v>
      </c>
      <c r="G415" s="374">
        <f>G413+G414</f>
        <v>3937.3</v>
      </c>
      <c r="H415" s="374">
        <f>H413+H414</f>
        <v>3937.3</v>
      </c>
      <c r="I415" s="267"/>
      <c r="J415" s="267"/>
      <c r="K415" s="267"/>
      <c r="L415" s="267"/>
      <c r="M415" s="267"/>
      <c r="N415" s="268"/>
      <c r="O415" s="609"/>
    </row>
    <row r="416" spans="1:15" s="167" customFormat="1" ht="24">
      <c r="A416" s="262">
        <v>5</v>
      </c>
      <c r="B416" s="368" t="s">
        <v>103</v>
      </c>
      <c r="C416" s="259"/>
      <c r="D416" s="263">
        <v>2021</v>
      </c>
      <c r="E416" s="373">
        <f>G416+I416+K416+M416</f>
        <v>1867.5</v>
      </c>
      <c r="F416" s="373">
        <f>H416+J416+L416+N416</f>
        <v>1867.5</v>
      </c>
      <c r="G416" s="373">
        <v>1867.5</v>
      </c>
      <c r="H416" s="373">
        <v>1867.5</v>
      </c>
      <c r="I416" s="267"/>
      <c r="J416" s="267"/>
      <c r="K416" s="267"/>
      <c r="L416" s="267"/>
      <c r="M416" s="267"/>
      <c r="N416" s="268"/>
      <c r="O416" s="609"/>
    </row>
    <row r="417" spans="1:15" s="167" customFormat="1" ht="24">
      <c r="A417" s="262"/>
      <c r="B417" s="368" t="s">
        <v>104</v>
      </c>
      <c r="C417" s="259"/>
      <c r="D417" s="263">
        <v>2021</v>
      </c>
      <c r="E417" s="373">
        <f>G417+I417+K417+M417</f>
        <v>11</v>
      </c>
      <c r="F417" s="373">
        <f>H417+J417+L417+N417</f>
        <v>11</v>
      </c>
      <c r="G417" s="373">
        <v>11</v>
      </c>
      <c r="H417" s="373">
        <v>11</v>
      </c>
      <c r="I417" s="267"/>
      <c r="J417" s="267"/>
      <c r="K417" s="267"/>
      <c r="L417" s="267"/>
      <c r="M417" s="267"/>
      <c r="N417" s="268"/>
      <c r="O417" s="609"/>
    </row>
    <row r="418" spans="1:15" s="167" customFormat="1" ht="12">
      <c r="A418" s="253"/>
      <c r="B418" s="370" t="s">
        <v>114</v>
      </c>
      <c r="C418" s="259"/>
      <c r="D418" s="263"/>
      <c r="E418" s="374">
        <f>E416+E417</f>
        <v>1878.5</v>
      </c>
      <c r="F418" s="374">
        <f>F416+F417</f>
        <v>1878.5</v>
      </c>
      <c r="G418" s="374">
        <f>G416+G417</f>
        <v>1878.5</v>
      </c>
      <c r="H418" s="374">
        <f>H416+H417</f>
        <v>1878.5</v>
      </c>
      <c r="I418" s="267"/>
      <c r="J418" s="267"/>
      <c r="K418" s="267"/>
      <c r="L418" s="267"/>
      <c r="M418" s="267"/>
      <c r="N418" s="268"/>
      <c r="O418" s="609"/>
    </row>
    <row r="419" spans="1:15" s="145" customFormat="1" ht="15">
      <c r="A419" s="247"/>
      <c r="B419" s="248" t="s">
        <v>157</v>
      </c>
      <c r="C419" s="249"/>
      <c r="D419" s="250">
        <v>2021</v>
      </c>
      <c r="E419" s="303">
        <f>SUM(E406+E409+E412+E415+E418)</f>
        <v>8875.3</v>
      </c>
      <c r="F419" s="303">
        <f>SUM(F406+F409+F412+F415+F418)</f>
        <v>8875.3</v>
      </c>
      <c r="G419" s="303">
        <f>SUM(G406+G409+G412+G415+G418)</f>
        <v>8875.3</v>
      </c>
      <c r="H419" s="303">
        <f>SUM(H406+H409+H412+H415+H418)</f>
        <v>8875.3</v>
      </c>
      <c r="I419" s="251"/>
      <c r="J419" s="251"/>
      <c r="K419" s="251"/>
      <c r="L419" s="251"/>
      <c r="M419" s="251"/>
      <c r="N419" s="252"/>
      <c r="O419" s="609"/>
    </row>
    <row r="420" spans="1:15" s="145" customFormat="1" ht="24.75">
      <c r="A420" s="138">
        <v>1</v>
      </c>
      <c r="B420" s="368" t="s">
        <v>105</v>
      </c>
      <c r="C420" s="129"/>
      <c r="D420" s="124">
        <v>2022</v>
      </c>
      <c r="E420" s="373">
        <f>G420+I420+K420+M420</f>
        <v>4982</v>
      </c>
      <c r="F420" s="373">
        <f>H420+J420+L420+N420</f>
        <v>4982</v>
      </c>
      <c r="G420" s="373">
        <v>4982</v>
      </c>
      <c r="H420" s="373">
        <v>4982</v>
      </c>
      <c r="I420" s="140"/>
      <c r="J420" s="140"/>
      <c r="K420" s="140"/>
      <c r="L420" s="140"/>
      <c r="M420" s="140"/>
      <c r="N420" s="190"/>
      <c r="O420" s="609"/>
    </row>
    <row r="421" spans="1:15" s="145" customFormat="1" ht="24.75">
      <c r="A421" s="138"/>
      <c r="B421" s="368" t="s">
        <v>106</v>
      </c>
      <c r="C421" s="129"/>
      <c r="D421" s="124">
        <v>2022</v>
      </c>
      <c r="E421" s="373">
        <f>G421+I421+K421+M421</f>
        <v>10.6</v>
      </c>
      <c r="F421" s="373">
        <f>H421+J421+L421+N421</f>
        <v>10.6</v>
      </c>
      <c r="G421" s="373">
        <v>10.6</v>
      </c>
      <c r="H421" s="373">
        <v>10.6</v>
      </c>
      <c r="I421" s="140"/>
      <c r="J421" s="140"/>
      <c r="K421" s="140"/>
      <c r="L421" s="140"/>
      <c r="M421" s="140"/>
      <c r="N421" s="190"/>
      <c r="O421" s="609"/>
    </row>
    <row r="422" spans="1:15" s="145" customFormat="1" ht="15">
      <c r="A422" s="138"/>
      <c r="B422" s="370" t="s">
        <v>114</v>
      </c>
      <c r="C422" s="129"/>
      <c r="D422" s="124"/>
      <c r="E422" s="374">
        <f>E420+E421</f>
        <v>4992.6</v>
      </c>
      <c r="F422" s="374">
        <f>F420+F421</f>
        <v>4992.6</v>
      </c>
      <c r="G422" s="374">
        <f>G420+G421</f>
        <v>4992.6</v>
      </c>
      <c r="H422" s="374">
        <f>H420+H421</f>
        <v>4992.6</v>
      </c>
      <c r="I422" s="140"/>
      <c r="J422" s="140"/>
      <c r="K422" s="140"/>
      <c r="L422" s="140"/>
      <c r="M422" s="140"/>
      <c r="N422" s="190"/>
      <c r="O422" s="609"/>
    </row>
    <row r="423" spans="1:15" s="145" customFormat="1" ht="24.75">
      <c r="A423" s="138">
        <v>2</v>
      </c>
      <c r="B423" s="387" t="s">
        <v>4</v>
      </c>
      <c r="C423" s="129"/>
      <c r="D423" s="124">
        <v>2022</v>
      </c>
      <c r="E423" s="373">
        <f>G423</f>
        <v>5170</v>
      </c>
      <c r="F423" s="373">
        <f>H423</f>
        <v>5170</v>
      </c>
      <c r="G423" s="373">
        <v>5170</v>
      </c>
      <c r="H423" s="373">
        <v>5170</v>
      </c>
      <c r="I423" s="140"/>
      <c r="J423" s="140"/>
      <c r="K423" s="140"/>
      <c r="L423" s="140"/>
      <c r="M423" s="140"/>
      <c r="N423" s="190"/>
      <c r="O423" s="609"/>
    </row>
    <row r="424" spans="1:15" s="145" customFormat="1" ht="24.75">
      <c r="A424" s="138"/>
      <c r="B424" s="387" t="s">
        <v>5</v>
      </c>
      <c r="C424" s="129"/>
      <c r="D424" s="124">
        <v>2022</v>
      </c>
      <c r="E424" s="373">
        <f>G424</f>
        <v>10.7</v>
      </c>
      <c r="F424" s="373">
        <f>H424</f>
        <v>10.7</v>
      </c>
      <c r="G424" s="373">
        <v>10.7</v>
      </c>
      <c r="H424" s="373">
        <v>10.7</v>
      </c>
      <c r="I424" s="140"/>
      <c r="J424" s="140"/>
      <c r="K424" s="140"/>
      <c r="L424" s="140"/>
      <c r="M424" s="140"/>
      <c r="N424" s="190"/>
      <c r="O424" s="609"/>
    </row>
    <row r="425" spans="1:15" s="145" customFormat="1" ht="15">
      <c r="A425" s="280"/>
      <c r="B425" s="370" t="s">
        <v>114</v>
      </c>
      <c r="C425" s="123"/>
      <c r="D425" s="124"/>
      <c r="E425" s="374">
        <f>SUM(E423:E424)</f>
        <v>5180.7</v>
      </c>
      <c r="F425" s="374">
        <f>SUM(F423:F424)</f>
        <v>5180.7</v>
      </c>
      <c r="G425" s="374">
        <f>SUM(G423:G424)</f>
        <v>5180.7</v>
      </c>
      <c r="H425" s="374">
        <f>SUM(H423:H424)</f>
        <v>5180.7</v>
      </c>
      <c r="I425" s="154"/>
      <c r="J425" s="154"/>
      <c r="K425" s="154"/>
      <c r="L425" s="154"/>
      <c r="M425" s="154"/>
      <c r="N425" s="281"/>
      <c r="O425" s="609"/>
    </row>
    <row r="426" spans="1:15" s="145" customFormat="1" ht="15">
      <c r="A426" s="247"/>
      <c r="B426" s="248" t="s">
        <v>158</v>
      </c>
      <c r="C426" s="249"/>
      <c r="D426" s="250">
        <v>2022</v>
      </c>
      <c r="E426" s="303">
        <f>SUM(E422+E425)</f>
        <v>10173.3</v>
      </c>
      <c r="F426" s="303">
        <f>SUM(F422+F425)</f>
        <v>10173.3</v>
      </c>
      <c r="G426" s="303">
        <f>SUM(G422+G425)</f>
        <v>10173.3</v>
      </c>
      <c r="H426" s="303">
        <f>SUM(H422+H425)</f>
        <v>10173.3</v>
      </c>
      <c r="I426" s="251"/>
      <c r="J426" s="251"/>
      <c r="K426" s="251"/>
      <c r="L426" s="251"/>
      <c r="M426" s="251"/>
      <c r="N426" s="252"/>
      <c r="O426" s="609"/>
    </row>
    <row r="427" spans="1:15" s="145" customFormat="1" ht="15">
      <c r="A427" s="138"/>
      <c r="B427" s="139" t="s">
        <v>159</v>
      </c>
      <c r="C427" s="129"/>
      <c r="D427" s="124">
        <v>2023</v>
      </c>
      <c r="E427" s="302">
        <v>0</v>
      </c>
      <c r="F427" s="302">
        <v>0</v>
      </c>
      <c r="G427" s="302">
        <v>0</v>
      </c>
      <c r="H427" s="302">
        <v>0</v>
      </c>
      <c r="I427" s="140"/>
      <c r="J427" s="140"/>
      <c r="K427" s="140"/>
      <c r="L427" s="140"/>
      <c r="M427" s="140"/>
      <c r="N427" s="190"/>
      <c r="O427" s="609"/>
    </row>
    <row r="428" spans="1:15" s="145" customFormat="1" ht="15">
      <c r="A428" s="138"/>
      <c r="B428" s="139" t="s">
        <v>160</v>
      </c>
      <c r="C428" s="129"/>
      <c r="D428" s="124">
        <v>2024</v>
      </c>
      <c r="E428" s="302">
        <v>0</v>
      </c>
      <c r="F428" s="302">
        <v>0</v>
      </c>
      <c r="G428" s="302">
        <v>0</v>
      </c>
      <c r="H428" s="302">
        <v>0</v>
      </c>
      <c r="I428" s="140"/>
      <c r="J428" s="140"/>
      <c r="K428" s="140"/>
      <c r="L428" s="140"/>
      <c r="M428" s="140"/>
      <c r="N428" s="190"/>
      <c r="O428" s="609"/>
    </row>
    <row r="429" spans="1:22" s="168" customFormat="1" ht="15.75" thickBot="1">
      <c r="A429" s="138"/>
      <c r="B429" s="139" t="s">
        <v>161</v>
      </c>
      <c r="C429" s="129"/>
      <c r="D429" s="124">
        <v>2025</v>
      </c>
      <c r="E429" s="302">
        <v>0</v>
      </c>
      <c r="F429" s="302">
        <v>0</v>
      </c>
      <c r="G429" s="302">
        <v>0</v>
      </c>
      <c r="H429" s="302">
        <v>0</v>
      </c>
      <c r="I429" s="140"/>
      <c r="J429" s="140"/>
      <c r="K429" s="140"/>
      <c r="L429" s="140"/>
      <c r="M429" s="140"/>
      <c r="N429" s="190"/>
      <c r="O429" s="610"/>
      <c r="P429" s="145"/>
      <c r="Q429" s="145"/>
      <c r="R429" s="145"/>
      <c r="S429" s="145"/>
      <c r="T429" s="145"/>
      <c r="U429" s="145"/>
      <c r="V429" s="145"/>
    </row>
    <row r="430" spans="1:22" s="169" customFormat="1" ht="36" customHeight="1" thickBot="1">
      <c r="A430" s="132" t="s">
        <v>227</v>
      </c>
      <c r="B430" s="152" t="s">
        <v>376</v>
      </c>
      <c r="C430" s="83" t="s">
        <v>71</v>
      </c>
      <c r="D430" s="82"/>
      <c r="E430" s="312">
        <f>E437+E438+E445</f>
        <v>3167</v>
      </c>
      <c r="F430" s="312">
        <f>F437+F438+F445</f>
        <v>3167</v>
      </c>
      <c r="G430" s="312">
        <f>G437+G438+G445</f>
        <v>3167</v>
      </c>
      <c r="H430" s="312">
        <f>H437+H438+H445</f>
        <v>3167</v>
      </c>
      <c r="I430" s="78"/>
      <c r="J430" s="78"/>
      <c r="K430" s="78"/>
      <c r="L430" s="78"/>
      <c r="M430" s="78"/>
      <c r="N430" s="199"/>
      <c r="O430" s="608" t="s">
        <v>275</v>
      </c>
      <c r="P430" s="167"/>
      <c r="Q430" s="167"/>
      <c r="R430" s="167"/>
      <c r="S430" s="167"/>
      <c r="T430" s="167"/>
      <c r="U430" s="167"/>
      <c r="V430" s="167"/>
    </row>
    <row r="431" spans="1:22" s="85" customFormat="1" ht="21.75" customHeight="1">
      <c r="A431" s="238">
        <v>1</v>
      </c>
      <c r="B431" s="236" t="s">
        <v>377</v>
      </c>
      <c r="C431" s="82"/>
      <c r="D431" s="83">
        <v>2018</v>
      </c>
      <c r="E431" s="305">
        <v>602.5</v>
      </c>
      <c r="F431" s="305">
        <v>602.5</v>
      </c>
      <c r="G431" s="305">
        <v>602.5</v>
      </c>
      <c r="H431" s="305">
        <v>602.5</v>
      </c>
      <c r="I431" s="84"/>
      <c r="J431" s="84"/>
      <c r="K431" s="84"/>
      <c r="L431" s="84"/>
      <c r="M431" s="84"/>
      <c r="N431" s="203"/>
      <c r="O431" s="609"/>
      <c r="P431" s="167"/>
      <c r="Q431" s="167"/>
      <c r="R431" s="167"/>
      <c r="S431" s="167"/>
      <c r="T431" s="167"/>
      <c r="U431" s="167"/>
      <c r="V431" s="180"/>
    </row>
    <row r="432" spans="1:22" s="85" customFormat="1" ht="24.75" customHeight="1">
      <c r="A432" s="97"/>
      <c r="B432" s="235" t="s">
        <v>378</v>
      </c>
      <c r="C432" s="82"/>
      <c r="D432" s="83">
        <v>2018</v>
      </c>
      <c r="E432" s="305">
        <v>2.7</v>
      </c>
      <c r="F432" s="305">
        <v>2.7</v>
      </c>
      <c r="G432" s="305">
        <v>2.7</v>
      </c>
      <c r="H432" s="305">
        <v>2.7</v>
      </c>
      <c r="I432" s="84"/>
      <c r="J432" s="84"/>
      <c r="K432" s="84"/>
      <c r="L432" s="84"/>
      <c r="M432" s="84"/>
      <c r="N432" s="203"/>
      <c r="O432" s="609"/>
      <c r="P432" s="167"/>
      <c r="Q432" s="167"/>
      <c r="R432" s="167"/>
      <c r="S432" s="167"/>
      <c r="T432" s="167"/>
      <c r="U432" s="167"/>
      <c r="V432" s="180"/>
    </row>
    <row r="433" spans="1:22" s="80" customFormat="1" ht="18" customHeight="1">
      <c r="A433" s="132"/>
      <c r="B433" s="79" t="s">
        <v>114</v>
      </c>
      <c r="C433" s="77"/>
      <c r="D433" s="133"/>
      <c r="E433" s="312">
        <f>E431+E432</f>
        <v>605.2</v>
      </c>
      <c r="F433" s="312">
        <f>F431+F432</f>
        <v>605.2</v>
      </c>
      <c r="G433" s="312">
        <f>G431+G432</f>
        <v>605.2</v>
      </c>
      <c r="H433" s="312">
        <f>H431+H432</f>
        <v>605.2</v>
      </c>
      <c r="I433" s="78"/>
      <c r="J433" s="78"/>
      <c r="K433" s="78"/>
      <c r="L433" s="78"/>
      <c r="M433" s="78"/>
      <c r="N433" s="199"/>
      <c r="O433" s="609"/>
      <c r="P433" s="178"/>
      <c r="Q433" s="178"/>
      <c r="R433" s="178"/>
      <c r="S433" s="178"/>
      <c r="T433" s="178"/>
      <c r="U433" s="178"/>
      <c r="V433" s="179"/>
    </row>
    <row r="434" spans="1:22" s="85" customFormat="1" ht="23.25" customHeight="1">
      <c r="A434" s="238">
        <v>2</v>
      </c>
      <c r="B434" s="235" t="s">
        <v>379</v>
      </c>
      <c r="C434" s="82"/>
      <c r="D434" s="83">
        <v>2018</v>
      </c>
      <c r="E434" s="305">
        <v>302.9</v>
      </c>
      <c r="F434" s="305">
        <v>302.9</v>
      </c>
      <c r="G434" s="305">
        <v>302.9</v>
      </c>
      <c r="H434" s="305">
        <v>302.9</v>
      </c>
      <c r="I434" s="84"/>
      <c r="J434" s="84"/>
      <c r="K434" s="84"/>
      <c r="L434" s="84"/>
      <c r="M434" s="230"/>
      <c r="N434" s="231"/>
      <c r="O434" s="609"/>
      <c r="P434" s="167"/>
      <c r="Q434" s="167"/>
      <c r="R434" s="167"/>
      <c r="S434" s="167"/>
      <c r="T434" s="167"/>
      <c r="U434" s="167"/>
      <c r="V434" s="180"/>
    </row>
    <row r="435" spans="1:22" s="85" customFormat="1" ht="24" customHeight="1">
      <c r="A435" s="97"/>
      <c r="B435" s="235" t="s">
        <v>380</v>
      </c>
      <c r="C435" s="82"/>
      <c r="D435" s="83">
        <v>2018</v>
      </c>
      <c r="E435" s="305">
        <v>2.7</v>
      </c>
      <c r="F435" s="305">
        <v>2.7</v>
      </c>
      <c r="G435" s="305">
        <v>2.7</v>
      </c>
      <c r="H435" s="305">
        <v>2.7</v>
      </c>
      <c r="I435" s="84"/>
      <c r="J435" s="84"/>
      <c r="K435" s="84"/>
      <c r="L435" s="84"/>
      <c r="M435" s="84"/>
      <c r="N435" s="203"/>
      <c r="O435" s="609"/>
      <c r="P435" s="167"/>
      <c r="Q435" s="167"/>
      <c r="R435" s="167"/>
      <c r="S435" s="167"/>
      <c r="T435" s="167"/>
      <c r="U435" s="167"/>
      <c r="V435" s="180"/>
    </row>
    <row r="436" spans="1:22" s="80" customFormat="1" ht="15.75" customHeight="1">
      <c r="A436" s="132"/>
      <c r="B436" s="79" t="s">
        <v>114</v>
      </c>
      <c r="C436" s="77"/>
      <c r="D436" s="77"/>
      <c r="E436" s="312">
        <f>E434+E435</f>
        <v>305.59999999999997</v>
      </c>
      <c r="F436" s="312">
        <f>F434+F435</f>
        <v>305.59999999999997</v>
      </c>
      <c r="G436" s="312">
        <f>G434+G435</f>
        <v>305.59999999999997</v>
      </c>
      <c r="H436" s="312">
        <f>H434+H435</f>
        <v>305.59999999999997</v>
      </c>
      <c r="I436" s="78"/>
      <c r="J436" s="78"/>
      <c r="K436" s="78"/>
      <c r="L436" s="78"/>
      <c r="M436" s="78"/>
      <c r="N436" s="199"/>
      <c r="O436" s="609"/>
      <c r="P436" s="178"/>
      <c r="Q436" s="178"/>
      <c r="R436" s="178"/>
      <c r="S436" s="178"/>
      <c r="T436" s="178"/>
      <c r="U436" s="178"/>
      <c r="V436" s="179"/>
    </row>
    <row r="437" spans="1:22" s="65" customFormat="1" ht="15">
      <c r="A437" s="134"/>
      <c r="B437" s="70" t="s">
        <v>124</v>
      </c>
      <c r="C437" s="134"/>
      <c r="D437" s="134"/>
      <c r="E437" s="311">
        <f>E433+E436</f>
        <v>910.8</v>
      </c>
      <c r="F437" s="311">
        <f>F433+F436</f>
        <v>910.8</v>
      </c>
      <c r="G437" s="311">
        <f>G433+G436</f>
        <v>910.8</v>
      </c>
      <c r="H437" s="311">
        <f>H433+H436</f>
        <v>910.8</v>
      </c>
      <c r="I437" s="96"/>
      <c r="J437" s="96"/>
      <c r="K437" s="96"/>
      <c r="L437" s="96"/>
      <c r="M437" s="96"/>
      <c r="N437" s="200"/>
      <c r="O437" s="609"/>
      <c r="P437" s="145"/>
      <c r="Q437" s="145"/>
      <c r="R437" s="145"/>
      <c r="S437" s="145"/>
      <c r="T437" s="145"/>
      <c r="U437" s="145"/>
      <c r="V437" s="126"/>
    </row>
    <row r="438" spans="1:22" s="65" customFormat="1" ht="15">
      <c r="A438" s="135"/>
      <c r="B438" s="141" t="s">
        <v>125</v>
      </c>
      <c r="C438" s="135"/>
      <c r="D438" s="135"/>
      <c r="E438" s="329">
        <v>0</v>
      </c>
      <c r="F438" s="329">
        <v>0</v>
      </c>
      <c r="G438" s="329">
        <v>0</v>
      </c>
      <c r="H438" s="329">
        <v>0</v>
      </c>
      <c r="I438" s="151"/>
      <c r="J438" s="151"/>
      <c r="K438" s="151"/>
      <c r="L438" s="151"/>
      <c r="M438" s="151"/>
      <c r="N438" s="204"/>
      <c r="O438" s="609"/>
      <c r="P438" s="145"/>
      <c r="Q438" s="145"/>
      <c r="R438" s="145"/>
      <c r="S438" s="145"/>
      <c r="T438" s="145"/>
      <c r="U438" s="145"/>
      <c r="V438" s="126"/>
    </row>
    <row r="439" spans="1:21" s="126" customFormat="1" ht="24">
      <c r="A439" s="269">
        <v>1</v>
      </c>
      <c r="B439" s="390" t="s">
        <v>383</v>
      </c>
      <c r="C439" s="269"/>
      <c r="D439" s="272">
        <v>2020</v>
      </c>
      <c r="E439" s="378">
        <f>G439+I439+K439+M439</f>
        <v>853.9</v>
      </c>
      <c r="F439" s="378">
        <f>H439+J439+L439+N439</f>
        <v>853.9</v>
      </c>
      <c r="G439" s="379">
        <v>853.9</v>
      </c>
      <c r="H439" s="379">
        <v>853.9</v>
      </c>
      <c r="I439" s="270"/>
      <c r="J439" s="270"/>
      <c r="K439" s="270"/>
      <c r="L439" s="270"/>
      <c r="M439" s="270"/>
      <c r="N439" s="271"/>
      <c r="O439" s="609"/>
      <c r="P439" s="145"/>
      <c r="Q439" s="145"/>
      <c r="R439" s="145"/>
      <c r="S439" s="145"/>
      <c r="T439" s="145"/>
      <c r="U439" s="145"/>
    </row>
    <row r="440" spans="1:21" s="126" customFormat="1" ht="24">
      <c r="A440" s="269"/>
      <c r="B440" s="390" t="s">
        <v>384</v>
      </c>
      <c r="C440" s="269"/>
      <c r="D440" s="272">
        <v>2020</v>
      </c>
      <c r="E440" s="378">
        <f>G440+I440+K440+M440</f>
        <v>10</v>
      </c>
      <c r="F440" s="378">
        <f>H440+J440+L440+N440</f>
        <v>10</v>
      </c>
      <c r="G440" s="379">
        <v>10</v>
      </c>
      <c r="H440" s="379">
        <v>10</v>
      </c>
      <c r="I440" s="270"/>
      <c r="J440" s="270"/>
      <c r="K440" s="270"/>
      <c r="L440" s="270"/>
      <c r="M440" s="270"/>
      <c r="N440" s="271"/>
      <c r="O440" s="609"/>
      <c r="P440" s="145"/>
      <c r="Q440" s="145"/>
      <c r="R440" s="145"/>
      <c r="S440" s="145"/>
      <c r="T440" s="145"/>
      <c r="U440" s="145"/>
    </row>
    <row r="441" spans="1:21" s="126" customFormat="1" ht="15">
      <c r="A441" s="269"/>
      <c r="B441" s="391" t="s">
        <v>114</v>
      </c>
      <c r="C441" s="269"/>
      <c r="D441" s="272"/>
      <c r="E441" s="380">
        <f>E439+E440</f>
        <v>863.9</v>
      </c>
      <c r="F441" s="380">
        <f>F439+F440</f>
        <v>863.9</v>
      </c>
      <c r="G441" s="380">
        <f>G439+G440</f>
        <v>863.9</v>
      </c>
      <c r="H441" s="380">
        <f>H439+H440</f>
        <v>863.9</v>
      </c>
      <c r="I441" s="270"/>
      <c r="J441" s="270"/>
      <c r="K441" s="270"/>
      <c r="L441" s="270"/>
      <c r="M441" s="270"/>
      <c r="N441" s="271"/>
      <c r="O441" s="609"/>
      <c r="P441" s="145"/>
      <c r="Q441" s="145"/>
      <c r="R441" s="145"/>
      <c r="S441" s="145"/>
      <c r="T441" s="145"/>
      <c r="U441" s="145"/>
    </row>
    <row r="442" spans="1:21" s="126" customFormat="1" ht="24">
      <c r="A442" s="269">
        <v>2</v>
      </c>
      <c r="B442" s="392" t="s">
        <v>381</v>
      </c>
      <c r="C442" s="269"/>
      <c r="D442" s="272">
        <v>2020</v>
      </c>
      <c r="E442" s="378">
        <f>G442+I442+K442+M442</f>
        <v>1382.3</v>
      </c>
      <c r="F442" s="378">
        <f>H442+J442+L442+N442</f>
        <v>1382.3</v>
      </c>
      <c r="G442" s="379">
        <v>1382.3</v>
      </c>
      <c r="H442" s="379">
        <v>1382.3</v>
      </c>
      <c r="I442" s="270"/>
      <c r="J442" s="270"/>
      <c r="K442" s="270"/>
      <c r="L442" s="270"/>
      <c r="M442" s="270"/>
      <c r="N442" s="271"/>
      <c r="O442" s="609"/>
      <c r="P442" s="145"/>
      <c r="Q442" s="145"/>
      <c r="R442" s="145"/>
      <c r="S442" s="145"/>
      <c r="T442" s="145"/>
      <c r="U442" s="145"/>
    </row>
    <row r="443" spans="1:21" s="126" customFormat="1" ht="24">
      <c r="A443" s="269"/>
      <c r="B443" s="392" t="s">
        <v>382</v>
      </c>
      <c r="C443" s="269"/>
      <c r="D443" s="272">
        <v>2020</v>
      </c>
      <c r="E443" s="378">
        <f>G443+I443+K443+M443</f>
        <v>10</v>
      </c>
      <c r="F443" s="378">
        <f>H443+J443+L443+N443</f>
        <v>10</v>
      </c>
      <c r="G443" s="379">
        <v>10</v>
      </c>
      <c r="H443" s="379">
        <v>10</v>
      </c>
      <c r="I443" s="270"/>
      <c r="J443" s="270"/>
      <c r="K443" s="270"/>
      <c r="L443" s="270"/>
      <c r="M443" s="270"/>
      <c r="N443" s="271"/>
      <c r="O443" s="609"/>
      <c r="P443" s="145"/>
      <c r="Q443" s="145"/>
      <c r="R443" s="145"/>
      <c r="S443" s="145"/>
      <c r="T443" s="145"/>
      <c r="U443" s="145"/>
    </row>
    <row r="444" spans="1:21" s="126" customFormat="1" ht="15">
      <c r="A444" s="269"/>
      <c r="B444" s="393" t="s">
        <v>114</v>
      </c>
      <c r="C444" s="269"/>
      <c r="D444" s="269"/>
      <c r="E444" s="380">
        <f>E442+E443</f>
        <v>1392.3</v>
      </c>
      <c r="F444" s="380">
        <f>F442+F443</f>
        <v>1392.3</v>
      </c>
      <c r="G444" s="380">
        <f>G442+G443</f>
        <v>1392.3</v>
      </c>
      <c r="H444" s="380">
        <f>H442+H443</f>
        <v>1392.3</v>
      </c>
      <c r="I444" s="270"/>
      <c r="J444" s="270"/>
      <c r="K444" s="270"/>
      <c r="L444" s="270"/>
      <c r="M444" s="270"/>
      <c r="N444" s="271"/>
      <c r="O444" s="609"/>
      <c r="P444" s="145"/>
      <c r="Q444" s="145"/>
      <c r="R444" s="145"/>
      <c r="S444" s="145"/>
      <c r="T444" s="145"/>
      <c r="U444" s="145"/>
    </row>
    <row r="445" spans="1:15" s="145" customFormat="1" ht="15">
      <c r="A445" s="247"/>
      <c r="B445" s="248" t="s">
        <v>126</v>
      </c>
      <c r="C445" s="249"/>
      <c r="D445" s="250">
        <v>2020</v>
      </c>
      <c r="E445" s="303">
        <f>SUM(E441+E444)</f>
        <v>2256.2</v>
      </c>
      <c r="F445" s="303">
        <f>SUM(F441+F444)</f>
        <v>2256.2</v>
      </c>
      <c r="G445" s="303">
        <f>SUM(G441+G444)</f>
        <v>2256.2</v>
      </c>
      <c r="H445" s="303">
        <f>SUM(H441+H444)</f>
        <v>2256.2</v>
      </c>
      <c r="I445" s="251"/>
      <c r="J445" s="251"/>
      <c r="K445" s="251"/>
      <c r="L445" s="251"/>
      <c r="M445" s="251"/>
      <c r="N445" s="252"/>
      <c r="O445" s="609"/>
    </row>
    <row r="446" spans="1:21" s="126" customFormat="1" ht="15">
      <c r="A446" s="138"/>
      <c r="B446" s="139" t="s">
        <v>157</v>
      </c>
      <c r="C446" s="129"/>
      <c r="D446" s="124">
        <v>2021</v>
      </c>
      <c r="E446" s="302">
        <v>0</v>
      </c>
      <c r="F446" s="302">
        <v>0</v>
      </c>
      <c r="G446" s="302">
        <v>0</v>
      </c>
      <c r="H446" s="302">
        <v>0</v>
      </c>
      <c r="I446" s="140"/>
      <c r="J446" s="140"/>
      <c r="K446" s="140"/>
      <c r="L446" s="140"/>
      <c r="M446" s="140"/>
      <c r="N446" s="190"/>
      <c r="O446" s="609"/>
      <c r="P446" s="145"/>
      <c r="Q446" s="145"/>
      <c r="R446" s="145"/>
      <c r="S446" s="145"/>
      <c r="T446" s="145"/>
      <c r="U446" s="145"/>
    </row>
    <row r="447" spans="1:21" s="126" customFormat="1" ht="15">
      <c r="A447" s="138"/>
      <c r="B447" s="139" t="s">
        <v>158</v>
      </c>
      <c r="C447" s="129"/>
      <c r="D447" s="124">
        <v>2022</v>
      </c>
      <c r="E447" s="302">
        <v>0</v>
      </c>
      <c r="F447" s="302">
        <v>0</v>
      </c>
      <c r="G447" s="302">
        <v>0</v>
      </c>
      <c r="H447" s="302">
        <v>0</v>
      </c>
      <c r="I447" s="140"/>
      <c r="J447" s="140"/>
      <c r="K447" s="140"/>
      <c r="L447" s="140"/>
      <c r="M447" s="140"/>
      <c r="N447" s="190"/>
      <c r="O447" s="609"/>
      <c r="P447" s="145"/>
      <c r="Q447" s="145"/>
      <c r="R447" s="145"/>
      <c r="S447" s="145"/>
      <c r="T447" s="145"/>
      <c r="U447" s="145"/>
    </row>
    <row r="448" spans="1:21" s="126" customFormat="1" ht="15">
      <c r="A448" s="138"/>
      <c r="B448" s="139" t="s">
        <v>159</v>
      </c>
      <c r="C448" s="129"/>
      <c r="D448" s="124">
        <v>2023</v>
      </c>
      <c r="E448" s="302">
        <v>0</v>
      </c>
      <c r="F448" s="302">
        <v>0</v>
      </c>
      <c r="G448" s="302">
        <v>0</v>
      </c>
      <c r="H448" s="302">
        <v>0</v>
      </c>
      <c r="I448" s="140"/>
      <c r="J448" s="140"/>
      <c r="K448" s="140"/>
      <c r="L448" s="140"/>
      <c r="M448" s="140"/>
      <c r="N448" s="190"/>
      <c r="O448" s="609"/>
      <c r="P448" s="145"/>
      <c r="Q448" s="145"/>
      <c r="R448" s="145"/>
      <c r="S448" s="145"/>
      <c r="T448" s="145"/>
      <c r="U448" s="145"/>
    </row>
    <row r="449" spans="1:21" s="126" customFormat="1" ht="15">
      <c r="A449" s="138"/>
      <c r="B449" s="139" t="s">
        <v>160</v>
      </c>
      <c r="C449" s="129"/>
      <c r="D449" s="124">
        <v>2024</v>
      </c>
      <c r="E449" s="302">
        <v>0</v>
      </c>
      <c r="F449" s="302">
        <v>0</v>
      </c>
      <c r="G449" s="302">
        <v>0</v>
      </c>
      <c r="H449" s="302">
        <v>0</v>
      </c>
      <c r="I449" s="140"/>
      <c r="J449" s="140"/>
      <c r="K449" s="140"/>
      <c r="L449" s="140"/>
      <c r="M449" s="140"/>
      <c r="N449" s="190"/>
      <c r="O449" s="609"/>
      <c r="P449" s="145"/>
      <c r="Q449" s="145"/>
      <c r="R449" s="145"/>
      <c r="S449" s="145"/>
      <c r="T449" s="145"/>
      <c r="U449" s="145"/>
    </row>
    <row r="450" spans="1:22" s="74" customFormat="1" ht="15.75" thickBot="1">
      <c r="A450" s="138"/>
      <c r="B450" s="139" t="s">
        <v>161</v>
      </c>
      <c r="C450" s="129"/>
      <c r="D450" s="146">
        <v>2025</v>
      </c>
      <c r="E450" s="314">
        <v>0</v>
      </c>
      <c r="F450" s="314">
        <v>0</v>
      </c>
      <c r="G450" s="314">
        <v>0</v>
      </c>
      <c r="H450" s="314">
        <v>0</v>
      </c>
      <c r="I450" s="147"/>
      <c r="J450" s="147"/>
      <c r="K450" s="147"/>
      <c r="L450" s="147"/>
      <c r="M450" s="147"/>
      <c r="N450" s="197"/>
      <c r="O450" s="610"/>
      <c r="P450" s="145"/>
      <c r="Q450" s="145"/>
      <c r="R450" s="145"/>
      <c r="S450" s="145"/>
      <c r="T450" s="145"/>
      <c r="U450" s="145"/>
      <c r="V450" s="126"/>
    </row>
    <row r="451" spans="1:15" ht="18" customHeight="1" thickBot="1">
      <c r="A451" s="575" t="s">
        <v>228</v>
      </c>
      <c r="B451" s="594" t="s">
        <v>404</v>
      </c>
      <c r="C451" s="581" t="s">
        <v>148</v>
      </c>
      <c r="D451" s="101" t="s">
        <v>205</v>
      </c>
      <c r="E451" s="315">
        <f>SUM(E452:E460)</f>
        <v>52225.7</v>
      </c>
      <c r="F451" s="315">
        <f>SUM(F452:F460)</f>
        <v>25225.7</v>
      </c>
      <c r="G451" s="315">
        <f>SUM(G452:G460)</f>
        <v>52225.7</v>
      </c>
      <c r="H451" s="315">
        <f>SUM(H452:H460)</f>
        <v>25225.7</v>
      </c>
      <c r="I451" s="148"/>
      <c r="J451" s="149"/>
      <c r="K451" s="150"/>
      <c r="L451" s="150"/>
      <c r="M451" s="149"/>
      <c r="N451" s="205"/>
      <c r="O451" s="572" t="s">
        <v>278</v>
      </c>
    </row>
    <row r="452" spans="1:15" ht="15.75" thickBot="1">
      <c r="A452" s="576"/>
      <c r="B452" s="595"/>
      <c r="C452" s="582"/>
      <c r="D452" s="24">
        <v>2017</v>
      </c>
      <c r="E452" s="316">
        <f aca="true" t="shared" si="7" ref="E452:H460">SUM(E465+E475)</f>
        <v>0</v>
      </c>
      <c r="F452" s="316">
        <f t="shared" si="7"/>
        <v>0</v>
      </c>
      <c r="G452" s="316">
        <f t="shared" si="7"/>
        <v>0</v>
      </c>
      <c r="H452" s="316">
        <f t="shared" si="7"/>
        <v>0</v>
      </c>
      <c r="I452" s="9"/>
      <c r="J452" s="8"/>
      <c r="K452" s="8"/>
      <c r="L452" s="8"/>
      <c r="M452" s="8"/>
      <c r="N452" s="198"/>
      <c r="O452" s="573"/>
    </row>
    <row r="453" spans="1:15" ht="15.75" thickBot="1">
      <c r="A453" s="576"/>
      <c r="B453" s="595"/>
      <c r="C453" s="582"/>
      <c r="D453" s="24">
        <v>2018</v>
      </c>
      <c r="E453" s="316">
        <f t="shared" si="7"/>
        <v>14243.2</v>
      </c>
      <c r="F453" s="316">
        <f t="shared" si="7"/>
        <v>14243.2</v>
      </c>
      <c r="G453" s="316">
        <f t="shared" si="7"/>
        <v>14243.2</v>
      </c>
      <c r="H453" s="316">
        <f t="shared" si="7"/>
        <v>14243.2</v>
      </c>
      <c r="I453" s="9"/>
      <c r="J453" s="8"/>
      <c r="K453" s="8"/>
      <c r="L453" s="8"/>
      <c r="M453" s="8"/>
      <c r="N453" s="198"/>
      <c r="O453" s="573"/>
    </row>
    <row r="454" spans="1:15" ht="15.75" thickBot="1">
      <c r="A454" s="576"/>
      <c r="B454" s="595"/>
      <c r="C454" s="582"/>
      <c r="D454" s="24">
        <v>2019</v>
      </c>
      <c r="E454" s="316">
        <f t="shared" si="7"/>
        <v>10982.5</v>
      </c>
      <c r="F454" s="316">
        <f t="shared" si="7"/>
        <v>10982.5</v>
      </c>
      <c r="G454" s="316">
        <f t="shared" si="7"/>
        <v>10982.5</v>
      </c>
      <c r="H454" s="316">
        <f t="shared" si="7"/>
        <v>10982.5</v>
      </c>
      <c r="I454" s="9"/>
      <c r="J454" s="8"/>
      <c r="K454" s="8"/>
      <c r="L454" s="8"/>
      <c r="M454" s="8"/>
      <c r="N454" s="198"/>
      <c r="O454" s="573"/>
    </row>
    <row r="455" spans="1:15" ht="15.75" thickBot="1">
      <c r="A455" s="576"/>
      <c r="B455" s="595"/>
      <c r="C455" s="582"/>
      <c r="D455" s="24">
        <v>2020</v>
      </c>
      <c r="E455" s="316">
        <f t="shared" si="7"/>
        <v>9000</v>
      </c>
      <c r="F455" s="316">
        <f t="shared" si="7"/>
        <v>0</v>
      </c>
      <c r="G455" s="316">
        <f t="shared" si="7"/>
        <v>9000</v>
      </c>
      <c r="H455" s="316">
        <f t="shared" si="7"/>
        <v>0</v>
      </c>
      <c r="I455" s="9"/>
      <c r="J455" s="8"/>
      <c r="K455" s="8"/>
      <c r="L455" s="8"/>
      <c r="M455" s="8"/>
      <c r="N455" s="198"/>
      <c r="O455" s="573"/>
    </row>
    <row r="456" spans="1:15" ht="15.75" thickBot="1">
      <c r="A456" s="576"/>
      <c r="B456" s="595"/>
      <c r="C456" s="582"/>
      <c r="D456" s="24">
        <v>2021</v>
      </c>
      <c r="E456" s="316">
        <f t="shared" si="7"/>
        <v>9000</v>
      </c>
      <c r="F456" s="316">
        <f t="shared" si="7"/>
        <v>0</v>
      </c>
      <c r="G456" s="316">
        <f t="shared" si="7"/>
        <v>9000</v>
      </c>
      <c r="H456" s="316">
        <f t="shared" si="7"/>
        <v>0</v>
      </c>
      <c r="I456" s="9"/>
      <c r="J456" s="8"/>
      <c r="K456" s="8"/>
      <c r="L456" s="8"/>
      <c r="M456" s="8"/>
      <c r="N456" s="198"/>
      <c r="O456" s="573"/>
    </row>
    <row r="457" spans="1:15" ht="15.75" thickBot="1">
      <c r="A457" s="576"/>
      <c r="B457" s="595"/>
      <c r="C457" s="582"/>
      <c r="D457" s="24">
        <v>2022</v>
      </c>
      <c r="E457" s="316">
        <f t="shared" si="7"/>
        <v>9000</v>
      </c>
      <c r="F457" s="316">
        <f t="shared" si="7"/>
        <v>0</v>
      </c>
      <c r="G457" s="316">
        <f t="shared" si="7"/>
        <v>9000</v>
      </c>
      <c r="H457" s="316">
        <f t="shared" si="7"/>
        <v>0</v>
      </c>
      <c r="I457" s="9"/>
      <c r="J457" s="8"/>
      <c r="K457" s="8"/>
      <c r="L457" s="8"/>
      <c r="M457" s="8"/>
      <c r="N457" s="198"/>
      <c r="O457" s="573"/>
    </row>
    <row r="458" spans="1:15" ht="15.75" thickBot="1">
      <c r="A458" s="576"/>
      <c r="B458" s="595"/>
      <c r="C458" s="582"/>
      <c r="D458" s="24">
        <v>2023</v>
      </c>
      <c r="E458" s="316">
        <f t="shared" si="7"/>
        <v>0</v>
      </c>
      <c r="F458" s="316">
        <f t="shared" si="7"/>
        <v>0</v>
      </c>
      <c r="G458" s="316">
        <f t="shared" si="7"/>
        <v>0</v>
      </c>
      <c r="H458" s="316">
        <f t="shared" si="7"/>
        <v>0</v>
      </c>
      <c r="I458" s="9"/>
      <c r="J458" s="8"/>
      <c r="K458" s="8"/>
      <c r="L458" s="8"/>
      <c r="M458" s="8"/>
      <c r="N458" s="198"/>
      <c r="O458" s="573"/>
    </row>
    <row r="459" spans="1:15" ht="15.75" thickBot="1">
      <c r="A459" s="576"/>
      <c r="B459" s="595"/>
      <c r="C459" s="582"/>
      <c r="D459" s="24">
        <v>2024</v>
      </c>
      <c r="E459" s="316">
        <f t="shared" si="7"/>
        <v>0</v>
      </c>
      <c r="F459" s="316">
        <f t="shared" si="7"/>
        <v>0</v>
      </c>
      <c r="G459" s="316">
        <f t="shared" si="7"/>
        <v>0</v>
      </c>
      <c r="H459" s="316">
        <f t="shared" si="7"/>
        <v>0</v>
      </c>
      <c r="I459" s="9"/>
      <c r="J459" s="8"/>
      <c r="K459" s="8"/>
      <c r="L459" s="8"/>
      <c r="M459" s="8"/>
      <c r="N459" s="198"/>
      <c r="O459" s="573"/>
    </row>
    <row r="460" spans="1:15" ht="393" customHeight="1" thickBot="1">
      <c r="A460" s="577"/>
      <c r="B460" s="596"/>
      <c r="C460" s="583"/>
      <c r="D460" s="18">
        <v>2025</v>
      </c>
      <c r="E460" s="318">
        <f t="shared" si="7"/>
        <v>0</v>
      </c>
      <c r="F460" s="318">
        <f t="shared" si="7"/>
        <v>0</v>
      </c>
      <c r="G460" s="318">
        <f t="shared" si="7"/>
        <v>0</v>
      </c>
      <c r="H460" s="318">
        <f t="shared" si="7"/>
        <v>0</v>
      </c>
      <c r="I460" s="9"/>
      <c r="J460" s="8"/>
      <c r="K460" s="8"/>
      <c r="L460" s="8"/>
      <c r="M460" s="8"/>
      <c r="N460" s="198"/>
      <c r="O460" s="574"/>
    </row>
    <row r="461" spans="1:15" ht="409.5" customHeight="1" thickBot="1">
      <c r="A461" s="136"/>
      <c r="B461" s="240" t="s">
        <v>70</v>
      </c>
      <c r="C461" s="39"/>
      <c r="D461" s="18"/>
      <c r="E461" s="117"/>
      <c r="F461" s="118"/>
      <c r="G461" s="118"/>
      <c r="H461" s="118"/>
      <c r="I461" s="9"/>
      <c r="J461" s="8"/>
      <c r="K461" s="8"/>
      <c r="L461" s="8"/>
      <c r="M461" s="8"/>
      <c r="N461" s="8"/>
      <c r="O461" s="26"/>
    </row>
    <row r="462" spans="1:15" ht="409.5" customHeight="1" thickBot="1">
      <c r="A462" s="136"/>
      <c r="B462" s="240" t="s">
        <v>405</v>
      </c>
      <c r="C462" s="39"/>
      <c r="D462" s="18"/>
      <c r="E462" s="117"/>
      <c r="F462" s="118"/>
      <c r="G462" s="118"/>
      <c r="H462" s="118"/>
      <c r="I462" s="9"/>
      <c r="J462" s="8"/>
      <c r="K462" s="8"/>
      <c r="L462" s="8"/>
      <c r="M462" s="8"/>
      <c r="N462" s="8"/>
      <c r="O462" s="183"/>
    </row>
    <row r="463" spans="1:15" ht="71.25" customHeight="1" thickBot="1">
      <c r="A463" s="136"/>
      <c r="B463" s="240" t="s">
        <v>403</v>
      </c>
      <c r="C463" s="39"/>
      <c r="D463" s="18"/>
      <c r="E463" s="117"/>
      <c r="F463" s="118"/>
      <c r="G463" s="118"/>
      <c r="H463" s="118"/>
      <c r="I463" s="9"/>
      <c r="J463" s="8"/>
      <c r="K463" s="8"/>
      <c r="L463" s="8"/>
      <c r="M463" s="8"/>
      <c r="N463" s="8"/>
      <c r="O463" s="183"/>
    </row>
    <row r="464" spans="1:15" ht="15.75" thickBot="1">
      <c r="A464" s="572"/>
      <c r="B464" s="584" t="s">
        <v>143</v>
      </c>
      <c r="C464" s="587" t="s">
        <v>146</v>
      </c>
      <c r="D464" s="120" t="s">
        <v>205</v>
      </c>
      <c r="E464" s="315">
        <f>SUM(E465:E473)</f>
        <v>17901.7</v>
      </c>
      <c r="F464" s="315">
        <f>SUM(F465:F473)</f>
        <v>8401.7</v>
      </c>
      <c r="G464" s="315">
        <f>SUM(G465:G473)</f>
        <v>17901.7</v>
      </c>
      <c r="H464" s="315">
        <f>SUM(H465:H473)</f>
        <v>8401.7</v>
      </c>
      <c r="I464" s="9"/>
      <c r="J464" s="8"/>
      <c r="K464" s="10"/>
      <c r="L464" s="10"/>
      <c r="M464" s="8"/>
      <c r="N464" s="8"/>
      <c r="O464" s="572"/>
    </row>
    <row r="465" spans="1:15" ht="13.5" customHeight="1" thickBot="1">
      <c r="A465" s="573"/>
      <c r="B465" s="585"/>
      <c r="C465" s="588"/>
      <c r="D465" s="121">
        <v>2017</v>
      </c>
      <c r="E465" s="321">
        <v>0</v>
      </c>
      <c r="F465" s="321">
        <v>0</v>
      </c>
      <c r="G465" s="321">
        <v>0</v>
      </c>
      <c r="H465" s="321">
        <v>0</v>
      </c>
      <c r="I465" s="9"/>
      <c r="J465" s="8"/>
      <c r="K465" s="8"/>
      <c r="L465" s="8"/>
      <c r="M465" s="8"/>
      <c r="N465" s="8"/>
      <c r="O465" s="573"/>
    </row>
    <row r="466" spans="1:15" ht="13.5" customHeight="1" thickBot="1">
      <c r="A466" s="573"/>
      <c r="B466" s="585"/>
      <c r="C466" s="588"/>
      <c r="D466" s="121">
        <v>2018</v>
      </c>
      <c r="E466" s="321">
        <v>4904.8</v>
      </c>
      <c r="F466" s="321">
        <v>4904.8</v>
      </c>
      <c r="G466" s="321">
        <v>4904.8</v>
      </c>
      <c r="H466" s="321">
        <v>4904.8</v>
      </c>
      <c r="I466" s="9"/>
      <c r="J466" s="8"/>
      <c r="K466" s="8"/>
      <c r="L466" s="8"/>
      <c r="M466" s="8"/>
      <c r="N466" s="8"/>
      <c r="O466" s="573"/>
    </row>
    <row r="467" spans="1:15" ht="13.5" customHeight="1" thickBot="1">
      <c r="A467" s="573"/>
      <c r="B467" s="585"/>
      <c r="C467" s="588"/>
      <c r="D467" s="121">
        <v>2019</v>
      </c>
      <c r="E467" s="321">
        <v>3496.9</v>
      </c>
      <c r="F467" s="321">
        <v>3496.9</v>
      </c>
      <c r="G467" s="321">
        <v>3496.9</v>
      </c>
      <c r="H467" s="321">
        <v>3496.9</v>
      </c>
      <c r="I467" s="9"/>
      <c r="J467" s="8"/>
      <c r="K467" s="8"/>
      <c r="L467" s="8"/>
      <c r="M467" s="8"/>
      <c r="N467" s="8"/>
      <c r="O467" s="573"/>
    </row>
    <row r="468" spans="1:15" ht="13.5" customHeight="1" thickBot="1">
      <c r="A468" s="573"/>
      <c r="B468" s="585"/>
      <c r="C468" s="588"/>
      <c r="D468" s="121">
        <v>2020</v>
      </c>
      <c r="E468" s="321">
        <v>2500</v>
      </c>
      <c r="F468" s="321">
        <v>0</v>
      </c>
      <c r="G468" s="321">
        <v>2500</v>
      </c>
      <c r="H468" s="321">
        <v>0</v>
      </c>
      <c r="I468" s="9"/>
      <c r="J468" s="8"/>
      <c r="K468" s="8"/>
      <c r="L468" s="8"/>
      <c r="M468" s="8"/>
      <c r="N468" s="8"/>
      <c r="O468" s="573"/>
    </row>
    <row r="469" spans="1:15" ht="13.5" customHeight="1" thickBot="1">
      <c r="A469" s="573"/>
      <c r="B469" s="585"/>
      <c r="C469" s="588"/>
      <c r="D469" s="121">
        <v>2021</v>
      </c>
      <c r="E469" s="324">
        <v>2000</v>
      </c>
      <c r="F469" s="321">
        <v>0</v>
      </c>
      <c r="G469" s="324">
        <v>2000</v>
      </c>
      <c r="H469" s="321">
        <v>0</v>
      </c>
      <c r="I469" s="9"/>
      <c r="J469" s="8"/>
      <c r="K469" s="8"/>
      <c r="L469" s="8"/>
      <c r="M469" s="8"/>
      <c r="N469" s="8"/>
      <c r="O469" s="573"/>
    </row>
    <row r="470" spans="1:15" ht="13.5" customHeight="1" thickBot="1">
      <c r="A470" s="573"/>
      <c r="B470" s="585"/>
      <c r="C470" s="588"/>
      <c r="D470" s="121">
        <v>2022</v>
      </c>
      <c r="E470" s="324">
        <v>5000</v>
      </c>
      <c r="F470" s="321">
        <v>0</v>
      </c>
      <c r="G470" s="324">
        <v>5000</v>
      </c>
      <c r="H470" s="321">
        <v>0</v>
      </c>
      <c r="I470" s="9"/>
      <c r="J470" s="8"/>
      <c r="K470" s="8"/>
      <c r="L470" s="8"/>
      <c r="M470" s="8"/>
      <c r="N470" s="8"/>
      <c r="O470" s="573"/>
    </row>
    <row r="471" spans="1:15" ht="13.5" customHeight="1" thickBot="1">
      <c r="A471" s="573"/>
      <c r="B471" s="585"/>
      <c r="C471" s="588"/>
      <c r="D471" s="121">
        <v>2023</v>
      </c>
      <c r="E471" s="324">
        <v>0</v>
      </c>
      <c r="F471" s="321">
        <v>0</v>
      </c>
      <c r="G471" s="330">
        <v>0</v>
      </c>
      <c r="H471" s="321">
        <v>0</v>
      </c>
      <c r="I471" s="9"/>
      <c r="J471" s="8"/>
      <c r="K471" s="8"/>
      <c r="L471" s="8"/>
      <c r="M471" s="8"/>
      <c r="N471" s="8"/>
      <c r="O471" s="573"/>
    </row>
    <row r="472" spans="1:15" ht="13.5" customHeight="1" thickBot="1">
      <c r="A472" s="573"/>
      <c r="B472" s="585"/>
      <c r="C472" s="588"/>
      <c r="D472" s="121">
        <v>2024</v>
      </c>
      <c r="E472" s="324">
        <v>0</v>
      </c>
      <c r="F472" s="321">
        <v>0</v>
      </c>
      <c r="G472" s="330">
        <v>0</v>
      </c>
      <c r="H472" s="321">
        <v>0</v>
      </c>
      <c r="I472" s="9"/>
      <c r="J472" s="8"/>
      <c r="K472" s="8"/>
      <c r="L472" s="8"/>
      <c r="M472" s="8"/>
      <c r="N472" s="8"/>
      <c r="O472" s="573"/>
    </row>
    <row r="473" spans="1:15" ht="13.5" customHeight="1" thickBot="1">
      <c r="A473" s="574"/>
      <c r="B473" s="586"/>
      <c r="C473" s="589"/>
      <c r="D473" s="121">
        <v>2025</v>
      </c>
      <c r="E473" s="324">
        <v>0</v>
      </c>
      <c r="F473" s="321">
        <v>0</v>
      </c>
      <c r="G473" s="330">
        <v>0</v>
      </c>
      <c r="H473" s="321">
        <v>0</v>
      </c>
      <c r="I473" s="9"/>
      <c r="J473" s="8"/>
      <c r="K473" s="8"/>
      <c r="L473" s="8"/>
      <c r="M473" s="8"/>
      <c r="N473" s="8"/>
      <c r="O473" s="574"/>
    </row>
    <row r="474" spans="1:15" ht="13.5" customHeight="1" thickBot="1">
      <c r="A474" s="572"/>
      <c r="B474" s="584" t="s">
        <v>144</v>
      </c>
      <c r="C474" s="587" t="s">
        <v>147</v>
      </c>
      <c r="D474" s="120" t="s">
        <v>205</v>
      </c>
      <c r="E474" s="315">
        <f>SUM(E475:E483)</f>
        <v>34324</v>
      </c>
      <c r="F474" s="315">
        <f>SUM(F475:F483)</f>
        <v>16824</v>
      </c>
      <c r="G474" s="315">
        <f>SUM(G475:G483)</f>
        <v>34324</v>
      </c>
      <c r="H474" s="315">
        <f>SUM(H475:H483)</f>
        <v>16824</v>
      </c>
      <c r="I474" s="9"/>
      <c r="J474" s="8"/>
      <c r="K474" s="10"/>
      <c r="L474" s="10"/>
      <c r="M474" s="8"/>
      <c r="N474" s="8"/>
      <c r="O474" s="572"/>
    </row>
    <row r="475" spans="1:15" ht="13.5" customHeight="1" thickBot="1">
      <c r="A475" s="573"/>
      <c r="B475" s="585"/>
      <c r="C475" s="588"/>
      <c r="D475" s="121">
        <v>2017</v>
      </c>
      <c r="E475" s="321">
        <v>0</v>
      </c>
      <c r="F475" s="321">
        <v>0</v>
      </c>
      <c r="G475" s="321">
        <v>0</v>
      </c>
      <c r="H475" s="321">
        <v>0</v>
      </c>
      <c r="I475" s="9"/>
      <c r="J475" s="8"/>
      <c r="K475" s="8"/>
      <c r="L475" s="8"/>
      <c r="M475" s="8"/>
      <c r="N475" s="8"/>
      <c r="O475" s="573"/>
    </row>
    <row r="476" spans="1:15" ht="13.5" customHeight="1" thickBot="1">
      <c r="A476" s="573"/>
      <c r="B476" s="585"/>
      <c r="C476" s="588"/>
      <c r="D476" s="121">
        <v>2018</v>
      </c>
      <c r="E476" s="321">
        <v>9338.4</v>
      </c>
      <c r="F476" s="321">
        <v>9338.4</v>
      </c>
      <c r="G476" s="321">
        <v>9338.4</v>
      </c>
      <c r="H476" s="321">
        <v>9338.4</v>
      </c>
      <c r="I476" s="9"/>
      <c r="J476" s="8"/>
      <c r="K476" s="8"/>
      <c r="L476" s="8"/>
      <c r="M476" s="8"/>
      <c r="N476" s="8"/>
      <c r="O476" s="573"/>
    </row>
    <row r="477" spans="1:15" ht="13.5" customHeight="1" thickBot="1">
      <c r="A477" s="573"/>
      <c r="B477" s="585"/>
      <c r="C477" s="588"/>
      <c r="D477" s="121">
        <v>2019</v>
      </c>
      <c r="E477" s="321">
        <v>7485.6</v>
      </c>
      <c r="F477" s="321">
        <v>7485.6</v>
      </c>
      <c r="G477" s="321">
        <v>7485.6</v>
      </c>
      <c r="H477" s="321">
        <v>7485.6</v>
      </c>
      <c r="I477" s="9"/>
      <c r="J477" s="8"/>
      <c r="K477" s="8"/>
      <c r="L477" s="8"/>
      <c r="M477" s="8"/>
      <c r="N477" s="8"/>
      <c r="O477" s="573"/>
    </row>
    <row r="478" spans="1:15" ht="13.5" customHeight="1" thickBot="1">
      <c r="A478" s="573"/>
      <c r="B478" s="585"/>
      <c r="C478" s="588"/>
      <c r="D478" s="121">
        <v>2020</v>
      </c>
      <c r="E478" s="321">
        <v>6500</v>
      </c>
      <c r="F478" s="321">
        <v>0</v>
      </c>
      <c r="G478" s="321">
        <v>6500</v>
      </c>
      <c r="H478" s="321">
        <v>0</v>
      </c>
      <c r="I478" s="9"/>
      <c r="J478" s="8"/>
      <c r="K478" s="8"/>
      <c r="L478" s="8"/>
      <c r="M478" s="8"/>
      <c r="N478" s="8"/>
      <c r="O478" s="573"/>
    </row>
    <row r="479" spans="1:15" ht="13.5" customHeight="1" thickBot="1">
      <c r="A479" s="573"/>
      <c r="B479" s="585"/>
      <c r="C479" s="588"/>
      <c r="D479" s="121">
        <v>2021</v>
      </c>
      <c r="E479" s="324">
        <v>7000</v>
      </c>
      <c r="F479" s="321">
        <v>0</v>
      </c>
      <c r="G479" s="324">
        <v>7000</v>
      </c>
      <c r="H479" s="321">
        <v>0</v>
      </c>
      <c r="I479" s="9"/>
      <c r="J479" s="8"/>
      <c r="K479" s="8"/>
      <c r="L479" s="8"/>
      <c r="M479" s="8"/>
      <c r="N479" s="8"/>
      <c r="O479" s="573"/>
    </row>
    <row r="480" spans="1:15" ht="13.5" customHeight="1" thickBot="1">
      <c r="A480" s="573"/>
      <c r="B480" s="585"/>
      <c r="C480" s="588"/>
      <c r="D480" s="121">
        <v>2022</v>
      </c>
      <c r="E480" s="324">
        <v>4000</v>
      </c>
      <c r="F480" s="324">
        <v>0</v>
      </c>
      <c r="G480" s="324">
        <v>4000</v>
      </c>
      <c r="H480" s="324">
        <v>0</v>
      </c>
      <c r="I480" s="9"/>
      <c r="J480" s="8"/>
      <c r="K480" s="8"/>
      <c r="L480" s="8"/>
      <c r="M480" s="8"/>
      <c r="N480" s="8"/>
      <c r="O480" s="573"/>
    </row>
    <row r="481" spans="1:15" ht="13.5" customHeight="1" thickBot="1">
      <c r="A481" s="573"/>
      <c r="B481" s="585"/>
      <c r="C481" s="588"/>
      <c r="D481" s="121">
        <v>2023</v>
      </c>
      <c r="E481" s="324">
        <v>0</v>
      </c>
      <c r="F481" s="324">
        <v>0</v>
      </c>
      <c r="G481" s="324">
        <v>0</v>
      </c>
      <c r="H481" s="324">
        <v>0</v>
      </c>
      <c r="I481" s="9"/>
      <c r="J481" s="8"/>
      <c r="K481" s="8"/>
      <c r="L481" s="8"/>
      <c r="M481" s="8"/>
      <c r="N481" s="8"/>
      <c r="O481" s="573"/>
    </row>
    <row r="482" spans="1:15" ht="13.5" customHeight="1" thickBot="1">
      <c r="A482" s="573"/>
      <c r="B482" s="585"/>
      <c r="C482" s="588"/>
      <c r="D482" s="121">
        <v>2024</v>
      </c>
      <c r="E482" s="324">
        <v>0</v>
      </c>
      <c r="F482" s="324">
        <v>0</v>
      </c>
      <c r="G482" s="324">
        <v>0</v>
      </c>
      <c r="H482" s="324">
        <v>0</v>
      </c>
      <c r="I482" s="9"/>
      <c r="J482" s="8"/>
      <c r="K482" s="8"/>
      <c r="L482" s="8"/>
      <c r="M482" s="8"/>
      <c r="N482" s="8"/>
      <c r="O482" s="573"/>
    </row>
    <row r="483" spans="1:15" ht="13.5" customHeight="1" thickBot="1">
      <c r="A483" s="574"/>
      <c r="B483" s="586"/>
      <c r="C483" s="589"/>
      <c r="D483" s="121">
        <v>2025</v>
      </c>
      <c r="E483" s="324">
        <v>0</v>
      </c>
      <c r="F483" s="324">
        <v>0</v>
      </c>
      <c r="G483" s="324">
        <v>0</v>
      </c>
      <c r="H483" s="324">
        <v>0</v>
      </c>
      <c r="I483" s="9"/>
      <c r="J483" s="8"/>
      <c r="K483" s="8"/>
      <c r="L483" s="8"/>
      <c r="M483" s="8"/>
      <c r="N483" s="8"/>
      <c r="O483" s="574"/>
    </row>
    <row r="484" spans="1:15" ht="18" customHeight="1" thickBot="1">
      <c r="A484" s="575" t="s">
        <v>229</v>
      </c>
      <c r="B484" s="598" t="s">
        <v>263</v>
      </c>
      <c r="C484" s="581" t="s">
        <v>148</v>
      </c>
      <c r="D484" s="23" t="s">
        <v>205</v>
      </c>
      <c r="E484" s="315">
        <f>SUM(E485:E493)</f>
        <v>44759.3</v>
      </c>
      <c r="F484" s="315">
        <f>SUM(F485:F493)</f>
        <v>12759.3</v>
      </c>
      <c r="G484" s="315">
        <f>SUM(G485:G493)</f>
        <v>44759.3</v>
      </c>
      <c r="H484" s="315">
        <f>SUM(H485:H493)</f>
        <v>12759.3</v>
      </c>
      <c r="I484" s="9"/>
      <c r="J484" s="8"/>
      <c r="K484" s="10"/>
      <c r="L484" s="10"/>
      <c r="M484" s="8"/>
      <c r="N484" s="8"/>
      <c r="O484" s="572" t="s">
        <v>278</v>
      </c>
    </row>
    <row r="485" spans="1:15" ht="15.75" thickBot="1">
      <c r="A485" s="576"/>
      <c r="B485" s="598"/>
      <c r="C485" s="582"/>
      <c r="D485" s="24">
        <v>2017</v>
      </c>
      <c r="E485" s="316">
        <f aca="true" t="shared" si="8" ref="E485:H493">SUM(E499+E509)</f>
        <v>0</v>
      </c>
      <c r="F485" s="316">
        <f t="shared" si="8"/>
        <v>0</v>
      </c>
      <c r="G485" s="316">
        <f t="shared" si="8"/>
        <v>0</v>
      </c>
      <c r="H485" s="316">
        <f t="shared" si="8"/>
        <v>0</v>
      </c>
      <c r="I485" s="9"/>
      <c r="J485" s="8"/>
      <c r="K485" s="8"/>
      <c r="L485" s="8"/>
      <c r="M485" s="8"/>
      <c r="N485" s="8"/>
      <c r="O485" s="573"/>
    </row>
    <row r="486" spans="1:15" ht="15.75" thickBot="1">
      <c r="A486" s="576"/>
      <c r="B486" s="598"/>
      <c r="C486" s="582"/>
      <c r="D486" s="24">
        <v>2018</v>
      </c>
      <c r="E486" s="316">
        <f t="shared" si="8"/>
        <v>5181.7</v>
      </c>
      <c r="F486" s="316">
        <f t="shared" si="8"/>
        <v>5181.7</v>
      </c>
      <c r="G486" s="316">
        <f t="shared" si="8"/>
        <v>5181.7</v>
      </c>
      <c r="H486" s="316">
        <f t="shared" si="8"/>
        <v>5181.7</v>
      </c>
      <c r="I486" s="9"/>
      <c r="J486" s="8"/>
      <c r="K486" s="8"/>
      <c r="L486" s="8"/>
      <c r="M486" s="8"/>
      <c r="N486" s="8"/>
      <c r="O486" s="573"/>
    </row>
    <row r="487" spans="1:15" ht="15.75" thickBot="1">
      <c r="A487" s="576"/>
      <c r="B487" s="598"/>
      <c r="C487" s="582"/>
      <c r="D487" s="24">
        <v>2019</v>
      </c>
      <c r="E487" s="316">
        <f t="shared" si="8"/>
        <v>7577.6</v>
      </c>
      <c r="F487" s="316">
        <f t="shared" si="8"/>
        <v>7577.6</v>
      </c>
      <c r="G487" s="316">
        <f t="shared" si="8"/>
        <v>7577.6</v>
      </c>
      <c r="H487" s="316">
        <f t="shared" si="8"/>
        <v>7577.6</v>
      </c>
      <c r="I487" s="9"/>
      <c r="J487" s="8"/>
      <c r="K487" s="8"/>
      <c r="L487" s="8"/>
      <c r="M487" s="8"/>
      <c r="N487" s="8"/>
      <c r="O487" s="573"/>
    </row>
    <row r="488" spans="1:15" ht="15.75" thickBot="1">
      <c r="A488" s="576"/>
      <c r="B488" s="598"/>
      <c r="C488" s="582"/>
      <c r="D488" s="24">
        <v>2020</v>
      </c>
      <c r="E488" s="316">
        <f t="shared" si="8"/>
        <v>8500</v>
      </c>
      <c r="F488" s="316">
        <f t="shared" si="8"/>
        <v>0</v>
      </c>
      <c r="G488" s="316">
        <f t="shared" si="8"/>
        <v>8500</v>
      </c>
      <c r="H488" s="316">
        <f t="shared" si="8"/>
        <v>0</v>
      </c>
      <c r="I488" s="9"/>
      <c r="J488" s="8"/>
      <c r="K488" s="8"/>
      <c r="L488" s="8"/>
      <c r="M488" s="8"/>
      <c r="N488" s="8"/>
      <c r="O488" s="573"/>
    </row>
    <row r="489" spans="1:15" ht="15.75" thickBot="1">
      <c r="A489" s="576"/>
      <c r="B489" s="598"/>
      <c r="C489" s="582"/>
      <c r="D489" s="24">
        <v>2021</v>
      </c>
      <c r="E489" s="316">
        <f t="shared" si="8"/>
        <v>8000</v>
      </c>
      <c r="F489" s="316">
        <f t="shared" si="8"/>
        <v>0</v>
      </c>
      <c r="G489" s="316">
        <f t="shared" si="8"/>
        <v>8000</v>
      </c>
      <c r="H489" s="316">
        <f t="shared" si="8"/>
        <v>0</v>
      </c>
      <c r="I489" s="9"/>
      <c r="J489" s="8"/>
      <c r="K489" s="8"/>
      <c r="L489" s="8"/>
      <c r="M489" s="8"/>
      <c r="N489" s="8"/>
      <c r="O489" s="573"/>
    </row>
    <row r="490" spans="1:15" ht="15.75" thickBot="1">
      <c r="A490" s="576"/>
      <c r="B490" s="598"/>
      <c r="C490" s="582"/>
      <c r="D490" s="24">
        <v>2022</v>
      </c>
      <c r="E490" s="316">
        <f t="shared" si="8"/>
        <v>8000</v>
      </c>
      <c r="F490" s="316">
        <f t="shared" si="8"/>
        <v>0</v>
      </c>
      <c r="G490" s="316">
        <f t="shared" si="8"/>
        <v>8000</v>
      </c>
      <c r="H490" s="316">
        <f t="shared" si="8"/>
        <v>0</v>
      </c>
      <c r="I490" s="9"/>
      <c r="J490" s="8"/>
      <c r="K490" s="8"/>
      <c r="L490" s="8"/>
      <c r="M490" s="8"/>
      <c r="N490" s="8"/>
      <c r="O490" s="573"/>
    </row>
    <row r="491" spans="1:15" ht="15.75" thickBot="1">
      <c r="A491" s="576"/>
      <c r="B491" s="598"/>
      <c r="C491" s="582"/>
      <c r="D491" s="24">
        <v>2023</v>
      </c>
      <c r="E491" s="316">
        <f t="shared" si="8"/>
        <v>2500</v>
      </c>
      <c r="F491" s="316">
        <f t="shared" si="8"/>
        <v>0</v>
      </c>
      <c r="G491" s="316">
        <f t="shared" si="8"/>
        <v>2500</v>
      </c>
      <c r="H491" s="316">
        <f t="shared" si="8"/>
        <v>0</v>
      </c>
      <c r="I491" s="9"/>
      <c r="J491" s="8"/>
      <c r="K491" s="8"/>
      <c r="L491" s="8"/>
      <c r="M491" s="8"/>
      <c r="N491" s="8"/>
      <c r="O491" s="573"/>
    </row>
    <row r="492" spans="1:15" ht="15.75" thickBot="1">
      <c r="A492" s="576"/>
      <c r="B492" s="598"/>
      <c r="C492" s="582"/>
      <c r="D492" s="24">
        <v>2024</v>
      </c>
      <c r="E492" s="316">
        <f t="shared" si="8"/>
        <v>2500</v>
      </c>
      <c r="F492" s="316">
        <f t="shared" si="8"/>
        <v>0</v>
      </c>
      <c r="G492" s="316">
        <f t="shared" si="8"/>
        <v>2500</v>
      </c>
      <c r="H492" s="316">
        <f t="shared" si="8"/>
        <v>0</v>
      </c>
      <c r="I492" s="9"/>
      <c r="J492" s="8"/>
      <c r="K492" s="8"/>
      <c r="L492" s="8"/>
      <c r="M492" s="8"/>
      <c r="N492" s="8"/>
      <c r="O492" s="573"/>
    </row>
    <row r="493" spans="1:15" ht="15" customHeight="1" thickBot="1">
      <c r="A493" s="597"/>
      <c r="B493" s="598"/>
      <c r="C493" s="583"/>
      <c r="D493" s="18">
        <v>2025</v>
      </c>
      <c r="E493" s="316">
        <f t="shared" si="8"/>
        <v>2500</v>
      </c>
      <c r="F493" s="316">
        <f t="shared" si="8"/>
        <v>0</v>
      </c>
      <c r="G493" s="316">
        <f t="shared" si="8"/>
        <v>2500</v>
      </c>
      <c r="H493" s="316">
        <f t="shared" si="8"/>
        <v>0</v>
      </c>
      <c r="I493" s="9"/>
      <c r="J493" s="8"/>
      <c r="K493" s="8"/>
      <c r="L493" s="8"/>
      <c r="M493" s="8"/>
      <c r="N493" s="8"/>
      <c r="O493" s="574"/>
    </row>
    <row r="494" spans="1:15" ht="180" customHeight="1" thickBot="1">
      <c r="A494" s="19"/>
      <c r="B494" s="241" t="s">
        <v>406</v>
      </c>
      <c r="C494" s="155"/>
      <c r="D494" s="18"/>
      <c r="E494" s="331"/>
      <c r="F494" s="332"/>
      <c r="G494" s="332"/>
      <c r="H494" s="332"/>
      <c r="I494" s="9"/>
      <c r="J494" s="8"/>
      <c r="K494" s="8"/>
      <c r="L494" s="8"/>
      <c r="M494" s="8"/>
      <c r="N494" s="8"/>
      <c r="O494" s="38"/>
    </row>
    <row r="495" spans="1:15" ht="219" customHeight="1" thickBot="1">
      <c r="A495" s="136"/>
      <c r="B495" s="240" t="s">
        <v>0</v>
      </c>
      <c r="C495" s="39"/>
      <c r="D495" s="18"/>
      <c r="E495" s="117"/>
      <c r="F495" s="118"/>
      <c r="G495" s="118"/>
      <c r="H495" s="118"/>
      <c r="I495" s="9"/>
      <c r="J495" s="8"/>
      <c r="K495" s="8"/>
      <c r="L495" s="8"/>
      <c r="M495" s="8"/>
      <c r="N495" s="8"/>
      <c r="O495" s="184"/>
    </row>
    <row r="496" spans="1:15" ht="369" customHeight="1" thickBot="1">
      <c r="A496" s="136"/>
      <c r="B496" s="240" t="s">
        <v>407</v>
      </c>
      <c r="C496" s="119"/>
      <c r="D496" s="18"/>
      <c r="E496" s="117"/>
      <c r="F496" s="118"/>
      <c r="G496" s="118"/>
      <c r="H496" s="118"/>
      <c r="I496" s="9"/>
      <c r="J496" s="8"/>
      <c r="K496" s="8"/>
      <c r="L496" s="8"/>
      <c r="M496" s="8"/>
      <c r="N496" s="8"/>
      <c r="O496" s="26"/>
    </row>
    <row r="497" spans="1:15" ht="311.25" customHeight="1" thickBot="1">
      <c r="A497" s="136"/>
      <c r="B497" s="240" t="s">
        <v>408</v>
      </c>
      <c r="C497" s="119"/>
      <c r="D497" s="18"/>
      <c r="E497" s="117"/>
      <c r="F497" s="118"/>
      <c r="G497" s="118"/>
      <c r="H497" s="118"/>
      <c r="I497" s="9"/>
      <c r="J497" s="8"/>
      <c r="K497" s="8"/>
      <c r="L497" s="8"/>
      <c r="M497" s="8"/>
      <c r="N497" s="8"/>
      <c r="O497" s="183"/>
    </row>
    <row r="498" spans="1:15" ht="13.5" customHeight="1" thickBot="1">
      <c r="A498" s="572"/>
      <c r="B498" s="584" t="s">
        <v>143</v>
      </c>
      <c r="C498" s="587" t="s">
        <v>146</v>
      </c>
      <c r="D498" s="120" t="s">
        <v>205</v>
      </c>
      <c r="E498" s="320">
        <f>SUM(E499:E507)</f>
        <v>6960</v>
      </c>
      <c r="F498" s="320">
        <f>SUM(F499:F507)</f>
        <v>1960</v>
      </c>
      <c r="G498" s="320">
        <f>SUM(G499:G507)</f>
        <v>6960</v>
      </c>
      <c r="H498" s="320">
        <f>SUM(H499:H507)</f>
        <v>1960</v>
      </c>
      <c r="I498" s="9"/>
      <c r="J498" s="8"/>
      <c r="K498" s="10"/>
      <c r="L498" s="10"/>
      <c r="M498" s="8"/>
      <c r="N498" s="8"/>
      <c r="O498" s="572"/>
    </row>
    <row r="499" spans="1:15" ht="13.5" customHeight="1" thickBot="1">
      <c r="A499" s="573"/>
      <c r="B499" s="585"/>
      <c r="C499" s="588"/>
      <c r="D499" s="121">
        <v>2017</v>
      </c>
      <c r="E499" s="321">
        <v>0</v>
      </c>
      <c r="F499" s="323">
        <v>0</v>
      </c>
      <c r="G499" s="321">
        <v>0</v>
      </c>
      <c r="H499" s="323">
        <v>0</v>
      </c>
      <c r="I499" s="9"/>
      <c r="J499" s="8"/>
      <c r="K499" s="8"/>
      <c r="L499" s="8"/>
      <c r="M499" s="8"/>
      <c r="N499" s="8"/>
      <c r="O499" s="573"/>
    </row>
    <row r="500" spans="1:15" ht="13.5" customHeight="1" thickBot="1">
      <c r="A500" s="573"/>
      <c r="B500" s="585"/>
      <c r="C500" s="588"/>
      <c r="D500" s="121">
        <v>2018</v>
      </c>
      <c r="E500" s="321">
        <v>460</v>
      </c>
      <c r="F500" s="321">
        <v>460</v>
      </c>
      <c r="G500" s="321">
        <v>460</v>
      </c>
      <c r="H500" s="321">
        <v>460</v>
      </c>
      <c r="I500" s="9"/>
      <c r="J500" s="8"/>
      <c r="K500" s="8"/>
      <c r="L500" s="8"/>
      <c r="M500" s="8"/>
      <c r="N500" s="8"/>
      <c r="O500" s="573"/>
    </row>
    <row r="501" spans="1:15" ht="13.5" customHeight="1" thickBot="1">
      <c r="A501" s="573"/>
      <c r="B501" s="585"/>
      <c r="C501" s="588"/>
      <c r="D501" s="121">
        <v>2019</v>
      </c>
      <c r="E501" s="321">
        <v>1500</v>
      </c>
      <c r="F501" s="321">
        <v>1500</v>
      </c>
      <c r="G501" s="321">
        <v>1500</v>
      </c>
      <c r="H501" s="321">
        <v>1500</v>
      </c>
      <c r="I501" s="9"/>
      <c r="J501" s="8"/>
      <c r="K501" s="8"/>
      <c r="L501" s="8"/>
      <c r="M501" s="8"/>
      <c r="N501" s="8"/>
      <c r="O501" s="573"/>
    </row>
    <row r="502" spans="1:15" ht="13.5" customHeight="1" thickBot="1">
      <c r="A502" s="573"/>
      <c r="B502" s="585"/>
      <c r="C502" s="588"/>
      <c r="D502" s="121">
        <v>2020</v>
      </c>
      <c r="E502" s="321">
        <v>1000</v>
      </c>
      <c r="F502" s="323">
        <v>0</v>
      </c>
      <c r="G502" s="321">
        <v>1000</v>
      </c>
      <c r="H502" s="323">
        <v>0</v>
      </c>
      <c r="I502" s="9"/>
      <c r="J502" s="8"/>
      <c r="K502" s="8"/>
      <c r="L502" s="8"/>
      <c r="M502" s="8"/>
      <c r="N502" s="8"/>
      <c r="O502" s="573"/>
    </row>
    <row r="503" spans="1:15" ht="13.5" customHeight="1" thickBot="1">
      <c r="A503" s="573"/>
      <c r="B503" s="585"/>
      <c r="C503" s="588"/>
      <c r="D503" s="121">
        <v>2021</v>
      </c>
      <c r="E503" s="324">
        <v>3000</v>
      </c>
      <c r="F503" s="323">
        <v>0</v>
      </c>
      <c r="G503" s="324">
        <v>3000</v>
      </c>
      <c r="H503" s="323">
        <v>0</v>
      </c>
      <c r="I503" s="9"/>
      <c r="J503" s="8"/>
      <c r="K503" s="8"/>
      <c r="L503" s="8"/>
      <c r="M503" s="8"/>
      <c r="N503" s="8"/>
      <c r="O503" s="573"/>
    </row>
    <row r="504" spans="1:15" ht="13.5" customHeight="1" thickBot="1">
      <c r="A504" s="573"/>
      <c r="B504" s="585"/>
      <c r="C504" s="588"/>
      <c r="D504" s="121">
        <v>2022</v>
      </c>
      <c r="E504" s="324">
        <v>1000</v>
      </c>
      <c r="F504" s="323">
        <v>0</v>
      </c>
      <c r="G504" s="324">
        <v>1000</v>
      </c>
      <c r="H504" s="323">
        <v>0</v>
      </c>
      <c r="I504" s="9"/>
      <c r="J504" s="8"/>
      <c r="K504" s="8"/>
      <c r="L504" s="8"/>
      <c r="M504" s="8"/>
      <c r="N504" s="8"/>
      <c r="O504" s="573"/>
    </row>
    <row r="505" spans="1:15" ht="13.5" customHeight="1" thickBot="1">
      <c r="A505" s="573"/>
      <c r="B505" s="585"/>
      <c r="C505" s="588"/>
      <c r="D505" s="121">
        <v>2023</v>
      </c>
      <c r="E505" s="324">
        <v>0</v>
      </c>
      <c r="F505" s="323">
        <v>0</v>
      </c>
      <c r="G505" s="324">
        <v>0</v>
      </c>
      <c r="H505" s="323">
        <v>0</v>
      </c>
      <c r="I505" s="9"/>
      <c r="J505" s="8"/>
      <c r="K505" s="8"/>
      <c r="L505" s="8"/>
      <c r="M505" s="8"/>
      <c r="N505" s="8"/>
      <c r="O505" s="573"/>
    </row>
    <row r="506" spans="1:15" ht="13.5" customHeight="1" thickBot="1">
      <c r="A506" s="573"/>
      <c r="B506" s="585"/>
      <c r="C506" s="588"/>
      <c r="D506" s="121">
        <v>2024</v>
      </c>
      <c r="E506" s="324">
        <v>0</v>
      </c>
      <c r="F506" s="323">
        <v>0</v>
      </c>
      <c r="G506" s="324">
        <v>0</v>
      </c>
      <c r="H506" s="323">
        <v>0</v>
      </c>
      <c r="I506" s="9"/>
      <c r="J506" s="8"/>
      <c r="K506" s="8"/>
      <c r="L506" s="8"/>
      <c r="M506" s="8"/>
      <c r="N506" s="8"/>
      <c r="O506" s="573"/>
    </row>
    <row r="507" spans="1:15" ht="13.5" customHeight="1" thickBot="1">
      <c r="A507" s="574"/>
      <c r="B507" s="586"/>
      <c r="C507" s="589"/>
      <c r="D507" s="121">
        <v>2025</v>
      </c>
      <c r="E507" s="324">
        <v>0</v>
      </c>
      <c r="F507" s="323">
        <v>0</v>
      </c>
      <c r="G507" s="324">
        <v>0</v>
      </c>
      <c r="H507" s="323">
        <v>0</v>
      </c>
      <c r="I507" s="9"/>
      <c r="J507" s="8"/>
      <c r="K507" s="8"/>
      <c r="L507" s="8"/>
      <c r="M507" s="8"/>
      <c r="N507" s="8"/>
      <c r="O507" s="574"/>
    </row>
    <row r="508" spans="1:15" ht="13.5" customHeight="1" thickBot="1">
      <c r="A508" s="572"/>
      <c r="B508" s="584" t="s">
        <v>144</v>
      </c>
      <c r="C508" s="587" t="s">
        <v>147</v>
      </c>
      <c r="D508" s="120" t="s">
        <v>205</v>
      </c>
      <c r="E508" s="320">
        <f>SUM(E509:E517)</f>
        <v>37799.3</v>
      </c>
      <c r="F508" s="320">
        <f>SUM(F509:F517)</f>
        <v>10799.3</v>
      </c>
      <c r="G508" s="320">
        <f>SUM(G509:G517)</f>
        <v>37799.3</v>
      </c>
      <c r="H508" s="320">
        <f>SUM(H509:H517)</f>
        <v>10799.3</v>
      </c>
      <c r="I508" s="9"/>
      <c r="J508" s="8"/>
      <c r="K508" s="10"/>
      <c r="L508" s="10"/>
      <c r="M508" s="8"/>
      <c r="N508" s="8"/>
      <c r="O508" s="572"/>
    </row>
    <row r="509" spans="1:15" ht="13.5" customHeight="1" thickBot="1">
      <c r="A509" s="573"/>
      <c r="B509" s="585"/>
      <c r="C509" s="588"/>
      <c r="D509" s="121">
        <v>2017</v>
      </c>
      <c r="E509" s="321">
        <v>0</v>
      </c>
      <c r="F509" s="323">
        <v>0</v>
      </c>
      <c r="G509" s="321">
        <v>0</v>
      </c>
      <c r="H509" s="323">
        <v>0</v>
      </c>
      <c r="I509" s="9"/>
      <c r="J509" s="8"/>
      <c r="K509" s="8"/>
      <c r="L509" s="8"/>
      <c r="M509" s="8"/>
      <c r="N509" s="8"/>
      <c r="O509" s="573"/>
    </row>
    <row r="510" spans="1:15" ht="13.5" customHeight="1" thickBot="1">
      <c r="A510" s="573"/>
      <c r="B510" s="585"/>
      <c r="C510" s="588"/>
      <c r="D510" s="121">
        <v>2018</v>
      </c>
      <c r="E510" s="321">
        <v>4721.7</v>
      </c>
      <c r="F510" s="321">
        <v>4721.7</v>
      </c>
      <c r="G510" s="321">
        <v>4721.7</v>
      </c>
      <c r="H510" s="321">
        <v>4721.7</v>
      </c>
      <c r="I510" s="9"/>
      <c r="J510" s="8"/>
      <c r="K510" s="8"/>
      <c r="L510" s="8"/>
      <c r="M510" s="8"/>
      <c r="N510" s="8"/>
      <c r="O510" s="573"/>
    </row>
    <row r="511" spans="1:15" ht="13.5" customHeight="1" thickBot="1">
      <c r="A511" s="573"/>
      <c r="B511" s="585"/>
      <c r="C511" s="588"/>
      <c r="D511" s="121">
        <v>2019</v>
      </c>
      <c r="E511" s="321">
        <v>6077.6</v>
      </c>
      <c r="F511" s="321">
        <v>6077.6</v>
      </c>
      <c r="G511" s="321">
        <v>6077.6</v>
      </c>
      <c r="H511" s="321">
        <v>6077.6</v>
      </c>
      <c r="I511" s="9"/>
      <c r="J511" s="8"/>
      <c r="K511" s="8"/>
      <c r="L511" s="8"/>
      <c r="M511" s="8"/>
      <c r="N511" s="8"/>
      <c r="O511" s="573"/>
    </row>
    <row r="512" spans="1:15" ht="13.5" customHeight="1" thickBot="1">
      <c r="A512" s="573"/>
      <c r="B512" s="585"/>
      <c r="C512" s="588"/>
      <c r="D512" s="121">
        <v>2020</v>
      </c>
      <c r="E512" s="321">
        <v>7500</v>
      </c>
      <c r="F512" s="323">
        <v>0</v>
      </c>
      <c r="G512" s="321">
        <v>7500</v>
      </c>
      <c r="H512" s="323">
        <v>0</v>
      </c>
      <c r="I512" s="9"/>
      <c r="J512" s="8"/>
      <c r="K512" s="8"/>
      <c r="L512" s="8"/>
      <c r="M512" s="8"/>
      <c r="N512" s="8"/>
      <c r="O512" s="573"/>
    </row>
    <row r="513" spans="1:15" ht="13.5" customHeight="1" thickBot="1">
      <c r="A513" s="573"/>
      <c r="B513" s="585"/>
      <c r="C513" s="588"/>
      <c r="D513" s="121">
        <v>2021</v>
      </c>
      <c r="E513" s="324">
        <v>5000</v>
      </c>
      <c r="F513" s="323">
        <v>0</v>
      </c>
      <c r="G513" s="324">
        <v>5000</v>
      </c>
      <c r="H513" s="323">
        <v>0</v>
      </c>
      <c r="I513" s="9"/>
      <c r="J513" s="8"/>
      <c r="K513" s="8"/>
      <c r="L513" s="8"/>
      <c r="M513" s="8"/>
      <c r="N513" s="8"/>
      <c r="O513" s="573"/>
    </row>
    <row r="514" spans="1:15" ht="13.5" customHeight="1" thickBot="1">
      <c r="A514" s="573"/>
      <c r="B514" s="585"/>
      <c r="C514" s="588"/>
      <c r="D514" s="121">
        <v>2022</v>
      </c>
      <c r="E514" s="324">
        <v>7000</v>
      </c>
      <c r="F514" s="323">
        <v>0</v>
      </c>
      <c r="G514" s="324">
        <v>7000</v>
      </c>
      <c r="H514" s="323">
        <v>0</v>
      </c>
      <c r="I514" s="9"/>
      <c r="J514" s="8"/>
      <c r="K514" s="8"/>
      <c r="L514" s="8"/>
      <c r="M514" s="8"/>
      <c r="N514" s="8"/>
      <c r="O514" s="573"/>
    </row>
    <row r="515" spans="1:15" ht="13.5" customHeight="1" thickBot="1">
      <c r="A515" s="573"/>
      <c r="B515" s="585"/>
      <c r="C515" s="588"/>
      <c r="D515" s="121">
        <v>2023</v>
      </c>
      <c r="E515" s="324">
        <v>2500</v>
      </c>
      <c r="F515" s="323">
        <v>0</v>
      </c>
      <c r="G515" s="324">
        <v>2500</v>
      </c>
      <c r="H515" s="323">
        <v>0</v>
      </c>
      <c r="I515" s="9"/>
      <c r="J515" s="8"/>
      <c r="K515" s="8"/>
      <c r="L515" s="8"/>
      <c r="M515" s="8"/>
      <c r="N515" s="8"/>
      <c r="O515" s="573"/>
    </row>
    <row r="516" spans="1:15" ht="13.5" customHeight="1" thickBot="1">
      <c r="A516" s="573"/>
      <c r="B516" s="585"/>
      <c r="C516" s="588"/>
      <c r="D516" s="121">
        <v>2024</v>
      </c>
      <c r="E516" s="324">
        <v>2500</v>
      </c>
      <c r="F516" s="323">
        <v>0</v>
      </c>
      <c r="G516" s="324">
        <v>2500</v>
      </c>
      <c r="H516" s="323">
        <v>0</v>
      </c>
      <c r="I516" s="9"/>
      <c r="J516" s="8"/>
      <c r="K516" s="8"/>
      <c r="L516" s="8"/>
      <c r="M516" s="8"/>
      <c r="N516" s="8"/>
      <c r="O516" s="573"/>
    </row>
    <row r="517" spans="1:15" ht="13.5" customHeight="1" thickBot="1">
      <c r="A517" s="574"/>
      <c r="B517" s="586"/>
      <c r="C517" s="589"/>
      <c r="D517" s="121">
        <v>2025</v>
      </c>
      <c r="E517" s="324">
        <v>2500</v>
      </c>
      <c r="F517" s="323">
        <v>0</v>
      </c>
      <c r="G517" s="324">
        <v>2500</v>
      </c>
      <c r="H517" s="323">
        <v>0</v>
      </c>
      <c r="I517" s="9"/>
      <c r="J517" s="8"/>
      <c r="K517" s="8"/>
      <c r="L517" s="8"/>
      <c r="M517" s="8"/>
      <c r="N517" s="8"/>
      <c r="O517" s="574"/>
    </row>
    <row r="518" spans="1:15" ht="18" customHeight="1" thickBot="1">
      <c r="A518" s="575" t="s">
        <v>230</v>
      </c>
      <c r="B518" s="594" t="s">
        <v>77</v>
      </c>
      <c r="C518" s="572" t="s">
        <v>148</v>
      </c>
      <c r="D518" s="23" t="s">
        <v>205</v>
      </c>
      <c r="E518" s="315">
        <f>SUM(E519:E527)</f>
        <v>4499</v>
      </c>
      <c r="F518" s="315">
        <f>SUM(F519:F527)</f>
        <v>499</v>
      </c>
      <c r="G518" s="315">
        <f>SUM(G519:G527)</f>
        <v>4499</v>
      </c>
      <c r="H518" s="315">
        <f>SUM(H519:H527)</f>
        <v>499</v>
      </c>
      <c r="I518" s="9"/>
      <c r="J518" s="8"/>
      <c r="K518" s="10"/>
      <c r="L518" s="10"/>
      <c r="M518" s="8"/>
      <c r="N518" s="8"/>
      <c r="O518" s="572" t="s">
        <v>278</v>
      </c>
    </row>
    <row r="519" spans="1:15" ht="15.75" thickBot="1">
      <c r="A519" s="576"/>
      <c r="B519" s="595"/>
      <c r="C519" s="582"/>
      <c r="D519" s="24">
        <v>2017</v>
      </c>
      <c r="E519" s="318">
        <f aca="true" t="shared" si="9" ref="E519:H520">SUM(E529+E539)</f>
        <v>0</v>
      </c>
      <c r="F519" s="318">
        <f t="shared" si="9"/>
        <v>0</v>
      </c>
      <c r="G519" s="318">
        <f t="shared" si="9"/>
        <v>0</v>
      </c>
      <c r="H519" s="318">
        <f t="shared" si="9"/>
        <v>0</v>
      </c>
      <c r="I519" s="9"/>
      <c r="J519" s="8"/>
      <c r="K519" s="8"/>
      <c r="L519" s="8"/>
      <c r="M519" s="8"/>
      <c r="N519" s="8"/>
      <c r="O519" s="573"/>
    </row>
    <row r="520" spans="1:15" ht="15.75" thickBot="1">
      <c r="A520" s="576"/>
      <c r="B520" s="595"/>
      <c r="C520" s="582"/>
      <c r="D520" s="24">
        <v>2018</v>
      </c>
      <c r="E520" s="318">
        <f t="shared" si="9"/>
        <v>0</v>
      </c>
      <c r="F520" s="318">
        <f t="shared" si="9"/>
        <v>0</v>
      </c>
      <c r="G520" s="318">
        <f t="shared" si="9"/>
        <v>0</v>
      </c>
      <c r="H520" s="318">
        <f t="shared" si="9"/>
        <v>0</v>
      </c>
      <c r="I520" s="9"/>
      <c r="J520" s="8"/>
      <c r="K520" s="8"/>
      <c r="L520" s="8"/>
      <c r="M520" s="8"/>
      <c r="N520" s="8"/>
      <c r="O520" s="573"/>
    </row>
    <row r="521" spans="1:15" ht="15.75" thickBot="1">
      <c r="A521" s="576"/>
      <c r="B521" s="595"/>
      <c r="C521" s="582"/>
      <c r="D521" s="24">
        <v>2019</v>
      </c>
      <c r="E521" s="318">
        <v>499</v>
      </c>
      <c r="F521" s="318">
        <v>499</v>
      </c>
      <c r="G521" s="318">
        <v>499</v>
      </c>
      <c r="H521" s="318">
        <v>499</v>
      </c>
      <c r="I521" s="9"/>
      <c r="J521" s="8"/>
      <c r="K521" s="8"/>
      <c r="L521" s="8"/>
      <c r="M521" s="8"/>
      <c r="N521" s="8"/>
      <c r="O521" s="573"/>
    </row>
    <row r="522" spans="1:15" ht="15.75" thickBot="1">
      <c r="A522" s="576"/>
      <c r="B522" s="595"/>
      <c r="C522" s="582"/>
      <c r="D522" s="24">
        <v>2020</v>
      </c>
      <c r="E522" s="318">
        <f aca="true" t="shared" si="10" ref="E522:H527">SUM(E532+E542)</f>
        <v>1000</v>
      </c>
      <c r="F522" s="318">
        <f t="shared" si="10"/>
        <v>0</v>
      </c>
      <c r="G522" s="318">
        <f t="shared" si="10"/>
        <v>1000</v>
      </c>
      <c r="H522" s="318">
        <f t="shared" si="10"/>
        <v>0</v>
      </c>
      <c r="I522" s="9"/>
      <c r="J522" s="8"/>
      <c r="K522" s="8"/>
      <c r="L522" s="8"/>
      <c r="M522" s="8"/>
      <c r="N522" s="8"/>
      <c r="O522" s="573"/>
    </row>
    <row r="523" spans="1:15" ht="15.75" thickBot="1">
      <c r="A523" s="576"/>
      <c r="B523" s="595"/>
      <c r="C523" s="582"/>
      <c r="D523" s="24">
        <v>2021</v>
      </c>
      <c r="E523" s="318">
        <f t="shared" si="10"/>
        <v>1500</v>
      </c>
      <c r="F523" s="318">
        <f t="shared" si="10"/>
        <v>0</v>
      </c>
      <c r="G523" s="318">
        <f t="shared" si="10"/>
        <v>1500</v>
      </c>
      <c r="H523" s="318">
        <f t="shared" si="10"/>
        <v>0</v>
      </c>
      <c r="I523" s="9"/>
      <c r="J523" s="8"/>
      <c r="K523" s="8"/>
      <c r="L523" s="8"/>
      <c r="M523" s="8"/>
      <c r="N523" s="8"/>
      <c r="O523" s="573"/>
    </row>
    <row r="524" spans="1:15" ht="15.75" thickBot="1">
      <c r="A524" s="576"/>
      <c r="B524" s="595"/>
      <c r="C524" s="582"/>
      <c r="D524" s="24">
        <v>2022</v>
      </c>
      <c r="E524" s="318">
        <f t="shared" si="10"/>
        <v>1500</v>
      </c>
      <c r="F524" s="318">
        <f t="shared" si="10"/>
        <v>0</v>
      </c>
      <c r="G524" s="318">
        <f t="shared" si="10"/>
        <v>1500</v>
      </c>
      <c r="H524" s="318">
        <f t="shared" si="10"/>
        <v>0</v>
      </c>
      <c r="I524" s="9"/>
      <c r="J524" s="8"/>
      <c r="K524" s="8"/>
      <c r="L524" s="8"/>
      <c r="M524" s="8"/>
      <c r="N524" s="8"/>
      <c r="O524" s="573"/>
    </row>
    <row r="525" spans="1:15" ht="15.75" thickBot="1">
      <c r="A525" s="576"/>
      <c r="B525" s="595"/>
      <c r="C525" s="582"/>
      <c r="D525" s="24">
        <v>2023</v>
      </c>
      <c r="E525" s="318">
        <f t="shared" si="10"/>
        <v>0</v>
      </c>
      <c r="F525" s="318">
        <f t="shared" si="10"/>
        <v>0</v>
      </c>
      <c r="G525" s="318">
        <f t="shared" si="10"/>
        <v>0</v>
      </c>
      <c r="H525" s="318">
        <f t="shared" si="10"/>
        <v>0</v>
      </c>
      <c r="I525" s="9"/>
      <c r="J525" s="8"/>
      <c r="K525" s="8"/>
      <c r="L525" s="8"/>
      <c r="M525" s="8"/>
      <c r="N525" s="8"/>
      <c r="O525" s="573"/>
    </row>
    <row r="526" spans="1:15" ht="15.75" thickBot="1">
      <c r="A526" s="576"/>
      <c r="B526" s="595"/>
      <c r="C526" s="582"/>
      <c r="D526" s="24">
        <v>2024</v>
      </c>
      <c r="E526" s="318">
        <f t="shared" si="10"/>
        <v>0</v>
      </c>
      <c r="F526" s="318">
        <f t="shared" si="10"/>
        <v>0</v>
      </c>
      <c r="G526" s="318">
        <f t="shared" si="10"/>
        <v>0</v>
      </c>
      <c r="H526" s="318">
        <f t="shared" si="10"/>
        <v>0</v>
      </c>
      <c r="I526" s="9"/>
      <c r="J526" s="8"/>
      <c r="K526" s="8"/>
      <c r="L526" s="8"/>
      <c r="M526" s="8"/>
      <c r="N526" s="8"/>
      <c r="O526" s="573"/>
    </row>
    <row r="527" spans="1:15" ht="129" customHeight="1" thickBot="1">
      <c r="A527" s="577"/>
      <c r="B527" s="596"/>
      <c r="C527" s="583"/>
      <c r="D527" s="18">
        <v>2025</v>
      </c>
      <c r="E527" s="318">
        <f t="shared" si="10"/>
        <v>0</v>
      </c>
      <c r="F527" s="318">
        <f t="shared" si="10"/>
        <v>0</v>
      </c>
      <c r="G527" s="318">
        <f t="shared" si="10"/>
        <v>0</v>
      </c>
      <c r="H527" s="318">
        <f t="shared" si="10"/>
        <v>0</v>
      </c>
      <c r="I527" s="9"/>
      <c r="J527" s="8"/>
      <c r="K527" s="8"/>
      <c r="L527" s="8"/>
      <c r="M527" s="8"/>
      <c r="N527" s="8"/>
      <c r="O527" s="574"/>
    </row>
    <row r="528" spans="1:15" ht="15.75" thickBot="1">
      <c r="A528" s="572"/>
      <c r="B528" s="584" t="s">
        <v>143</v>
      </c>
      <c r="C528" s="587" t="s">
        <v>146</v>
      </c>
      <c r="D528" s="120" t="s">
        <v>205</v>
      </c>
      <c r="E528" s="320">
        <f>SUM(E529+E530+E531+E532+E533+E534+E535+E536+E537)</f>
        <v>500</v>
      </c>
      <c r="F528" s="320">
        <f>SUM(F529+F530+F531+F532+F533+F534+F535+F536+F537)</f>
        <v>0</v>
      </c>
      <c r="G528" s="320">
        <f>SUM(G529+G530+G531+G532+G533+G534+G535+G536+G537)</f>
        <v>500</v>
      </c>
      <c r="H528" s="320">
        <f>SUM(H529+H530+H531+H532+H533+H534+H535+H536+H537)</f>
        <v>0</v>
      </c>
      <c r="I528" s="9"/>
      <c r="J528" s="8"/>
      <c r="K528" s="10"/>
      <c r="L528" s="10"/>
      <c r="M528" s="8"/>
      <c r="N528" s="8"/>
      <c r="O528" s="572"/>
    </row>
    <row r="529" spans="1:15" ht="15.75" thickBot="1">
      <c r="A529" s="573"/>
      <c r="B529" s="585"/>
      <c r="C529" s="588"/>
      <c r="D529" s="121">
        <v>2017</v>
      </c>
      <c r="E529" s="321">
        <v>0</v>
      </c>
      <c r="F529" s="323">
        <v>0</v>
      </c>
      <c r="G529" s="321">
        <v>0</v>
      </c>
      <c r="H529" s="323">
        <v>0</v>
      </c>
      <c r="I529" s="9"/>
      <c r="J529" s="8"/>
      <c r="K529" s="8"/>
      <c r="L529" s="8"/>
      <c r="M529" s="8"/>
      <c r="N529" s="8"/>
      <c r="O529" s="573"/>
    </row>
    <row r="530" spans="1:15" ht="15.75" thickBot="1">
      <c r="A530" s="573"/>
      <c r="B530" s="585"/>
      <c r="C530" s="588"/>
      <c r="D530" s="121">
        <v>2018</v>
      </c>
      <c r="E530" s="321">
        <v>0</v>
      </c>
      <c r="F530" s="323">
        <v>0</v>
      </c>
      <c r="G530" s="321">
        <v>0</v>
      </c>
      <c r="H530" s="323">
        <v>0</v>
      </c>
      <c r="I530" s="9"/>
      <c r="J530" s="8"/>
      <c r="K530" s="8"/>
      <c r="L530" s="8"/>
      <c r="M530" s="8"/>
      <c r="N530" s="8"/>
      <c r="O530" s="573"/>
    </row>
    <row r="531" spans="1:15" ht="15.75" thickBot="1">
      <c r="A531" s="573"/>
      <c r="B531" s="585"/>
      <c r="C531" s="588"/>
      <c r="D531" s="121">
        <v>2019</v>
      </c>
      <c r="E531" s="321">
        <v>0</v>
      </c>
      <c r="F531" s="323">
        <v>0</v>
      </c>
      <c r="G531" s="321">
        <v>0</v>
      </c>
      <c r="H531" s="323">
        <v>0</v>
      </c>
      <c r="I531" s="9"/>
      <c r="J531" s="8"/>
      <c r="K531" s="8"/>
      <c r="L531" s="8"/>
      <c r="M531" s="8"/>
      <c r="N531" s="8"/>
      <c r="O531" s="573"/>
    </row>
    <row r="532" spans="1:15" ht="15.75" thickBot="1">
      <c r="A532" s="573"/>
      <c r="B532" s="585"/>
      <c r="C532" s="588"/>
      <c r="D532" s="121">
        <v>2020</v>
      </c>
      <c r="E532" s="321">
        <v>0</v>
      </c>
      <c r="F532" s="323">
        <v>0</v>
      </c>
      <c r="G532" s="321">
        <v>0</v>
      </c>
      <c r="H532" s="323">
        <v>0</v>
      </c>
      <c r="I532" s="9"/>
      <c r="J532" s="8"/>
      <c r="K532" s="8"/>
      <c r="L532" s="8"/>
      <c r="M532" s="8"/>
      <c r="N532" s="8"/>
      <c r="O532" s="573"/>
    </row>
    <row r="533" spans="1:15" ht="15.75" thickBot="1">
      <c r="A533" s="573"/>
      <c r="B533" s="585"/>
      <c r="C533" s="588"/>
      <c r="D533" s="121">
        <v>2021</v>
      </c>
      <c r="E533" s="324">
        <v>0</v>
      </c>
      <c r="F533" s="330">
        <v>0</v>
      </c>
      <c r="G533" s="330">
        <v>0</v>
      </c>
      <c r="H533" s="330">
        <v>0</v>
      </c>
      <c r="I533" s="9"/>
      <c r="J533" s="8"/>
      <c r="K533" s="8"/>
      <c r="L533" s="8"/>
      <c r="M533" s="8"/>
      <c r="N533" s="8"/>
      <c r="O533" s="573"/>
    </row>
    <row r="534" spans="1:15" ht="15.75" thickBot="1">
      <c r="A534" s="573"/>
      <c r="B534" s="585"/>
      <c r="C534" s="588"/>
      <c r="D534" s="121">
        <v>2022</v>
      </c>
      <c r="E534" s="324">
        <v>500</v>
      </c>
      <c r="F534" s="324">
        <v>0</v>
      </c>
      <c r="G534" s="324">
        <v>500</v>
      </c>
      <c r="H534" s="324">
        <v>0</v>
      </c>
      <c r="I534" s="9"/>
      <c r="J534" s="8"/>
      <c r="K534" s="8"/>
      <c r="L534" s="8"/>
      <c r="M534" s="8"/>
      <c r="N534" s="8"/>
      <c r="O534" s="573"/>
    </row>
    <row r="535" spans="1:15" ht="15.75" thickBot="1">
      <c r="A535" s="573"/>
      <c r="B535" s="585"/>
      <c r="C535" s="588"/>
      <c r="D535" s="121">
        <v>2023</v>
      </c>
      <c r="E535" s="324">
        <v>0</v>
      </c>
      <c r="F535" s="324">
        <v>0</v>
      </c>
      <c r="G535" s="324">
        <v>0</v>
      </c>
      <c r="H535" s="324">
        <v>0</v>
      </c>
      <c r="I535" s="9"/>
      <c r="J535" s="8"/>
      <c r="K535" s="8"/>
      <c r="L535" s="8"/>
      <c r="M535" s="8"/>
      <c r="N535" s="8"/>
      <c r="O535" s="573"/>
    </row>
    <row r="536" spans="1:15" ht="15.75" thickBot="1">
      <c r="A536" s="573"/>
      <c r="B536" s="585"/>
      <c r="C536" s="588"/>
      <c r="D536" s="121">
        <v>2024</v>
      </c>
      <c r="E536" s="324">
        <v>0</v>
      </c>
      <c r="F536" s="324">
        <v>0</v>
      </c>
      <c r="G536" s="324">
        <v>0</v>
      </c>
      <c r="H536" s="324">
        <v>0</v>
      </c>
      <c r="I536" s="9"/>
      <c r="J536" s="8"/>
      <c r="K536" s="8"/>
      <c r="L536" s="8"/>
      <c r="M536" s="8"/>
      <c r="N536" s="8"/>
      <c r="O536" s="573"/>
    </row>
    <row r="537" spans="1:15" ht="15.75" thickBot="1">
      <c r="A537" s="574"/>
      <c r="B537" s="586"/>
      <c r="C537" s="589"/>
      <c r="D537" s="121">
        <v>2025</v>
      </c>
      <c r="E537" s="324">
        <v>0</v>
      </c>
      <c r="F537" s="324">
        <v>0</v>
      </c>
      <c r="G537" s="324">
        <v>0</v>
      </c>
      <c r="H537" s="324">
        <v>0</v>
      </c>
      <c r="I537" s="9"/>
      <c r="J537" s="8"/>
      <c r="K537" s="8"/>
      <c r="L537" s="8"/>
      <c r="M537" s="8"/>
      <c r="N537" s="8"/>
      <c r="O537" s="574"/>
    </row>
    <row r="538" spans="1:15" ht="15" customHeight="1" thickBot="1">
      <c r="A538" s="572"/>
      <c r="B538" s="584" t="s">
        <v>144</v>
      </c>
      <c r="C538" s="587" t="s">
        <v>147</v>
      </c>
      <c r="D538" s="120" t="s">
        <v>205</v>
      </c>
      <c r="E538" s="320">
        <f>SUM(E539+E540+E541+E542+E543+E544+E545+E546+E547)</f>
        <v>3999</v>
      </c>
      <c r="F538" s="320">
        <f>SUM(F539+F540+F541+F542+F543+F544+F545+F546+F547)</f>
        <v>499</v>
      </c>
      <c r="G538" s="320">
        <f>SUM(G539+G540+G541+G542+G543+G544+G545+G546+G547)</f>
        <v>3999</v>
      </c>
      <c r="H538" s="320">
        <f>SUM(H539+H540+H541+H542+H543+H544+H545+H546+H547)</f>
        <v>499</v>
      </c>
      <c r="I538" s="9"/>
      <c r="J538" s="8"/>
      <c r="K538" s="10"/>
      <c r="L538" s="10"/>
      <c r="M538" s="8"/>
      <c r="N538" s="8"/>
      <c r="O538" s="572"/>
    </row>
    <row r="539" spans="1:15" ht="15.75" thickBot="1">
      <c r="A539" s="573"/>
      <c r="B539" s="585"/>
      <c r="C539" s="588"/>
      <c r="D539" s="121">
        <v>2017</v>
      </c>
      <c r="E539" s="321">
        <v>0</v>
      </c>
      <c r="F539" s="323">
        <v>0</v>
      </c>
      <c r="G539" s="321">
        <v>0</v>
      </c>
      <c r="H539" s="323">
        <v>0</v>
      </c>
      <c r="I539" s="9"/>
      <c r="J539" s="8"/>
      <c r="K539" s="8"/>
      <c r="L539" s="8"/>
      <c r="M539" s="8"/>
      <c r="N539" s="8"/>
      <c r="O539" s="573"/>
    </row>
    <row r="540" spans="1:15" ht="15.75" thickBot="1">
      <c r="A540" s="573"/>
      <c r="B540" s="585"/>
      <c r="C540" s="588"/>
      <c r="D540" s="121">
        <v>2018</v>
      </c>
      <c r="E540" s="321">
        <v>0</v>
      </c>
      <c r="F540" s="323">
        <v>0</v>
      </c>
      <c r="G540" s="321">
        <v>0</v>
      </c>
      <c r="H540" s="323">
        <v>0</v>
      </c>
      <c r="I540" s="9"/>
      <c r="J540" s="8"/>
      <c r="K540" s="8"/>
      <c r="L540" s="8"/>
      <c r="M540" s="8"/>
      <c r="N540" s="8"/>
      <c r="O540" s="573"/>
    </row>
    <row r="541" spans="1:15" ht="15.75" thickBot="1">
      <c r="A541" s="573"/>
      <c r="B541" s="585"/>
      <c r="C541" s="588"/>
      <c r="D541" s="121">
        <v>2019</v>
      </c>
      <c r="E541" s="321">
        <v>499</v>
      </c>
      <c r="F541" s="321">
        <v>499</v>
      </c>
      <c r="G541" s="321">
        <v>499</v>
      </c>
      <c r="H541" s="321">
        <v>499</v>
      </c>
      <c r="I541" s="9"/>
      <c r="J541" s="8"/>
      <c r="K541" s="8"/>
      <c r="L541" s="8"/>
      <c r="M541" s="8"/>
      <c r="N541" s="8"/>
      <c r="O541" s="573"/>
    </row>
    <row r="542" spans="1:15" ht="15.75" thickBot="1">
      <c r="A542" s="573"/>
      <c r="B542" s="585"/>
      <c r="C542" s="588"/>
      <c r="D542" s="121">
        <v>2020</v>
      </c>
      <c r="E542" s="321">
        <v>1000</v>
      </c>
      <c r="F542" s="323">
        <v>0</v>
      </c>
      <c r="G542" s="321">
        <v>1000</v>
      </c>
      <c r="H542" s="323">
        <v>0</v>
      </c>
      <c r="I542" s="9"/>
      <c r="J542" s="8"/>
      <c r="K542" s="8"/>
      <c r="L542" s="8"/>
      <c r="M542" s="8"/>
      <c r="N542" s="8"/>
      <c r="O542" s="573"/>
    </row>
    <row r="543" spans="1:15" ht="15.75" thickBot="1">
      <c r="A543" s="573"/>
      <c r="B543" s="585"/>
      <c r="C543" s="588"/>
      <c r="D543" s="121">
        <v>2021</v>
      </c>
      <c r="E543" s="324">
        <v>1500</v>
      </c>
      <c r="F543" s="330">
        <v>0</v>
      </c>
      <c r="G543" s="324">
        <v>1500</v>
      </c>
      <c r="H543" s="330">
        <v>0</v>
      </c>
      <c r="I543" s="9"/>
      <c r="J543" s="8"/>
      <c r="K543" s="8"/>
      <c r="L543" s="8"/>
      <c r="M543" s="8"/>
      <c r="N543" s="8"/>
      <c r="O543" s="573"/>
    </row>
    <row r="544" spans="1:15" ht="15.75" thickBot="1">
      <c r="A544" s="573"/>
      <c r="B544" s="585"/>
      <c r="C544" s="588"/>
      <c r="D544" s="121">
        <v>2022</v>
      </c>
      <c r="E544" s="324">
        <v>1000</v>
      </c>
      <c r="F544" s="324">
        <v>0</v>
      </c>
      <c r="G544" s="324">
        <v>1000</v>
      </c>
      <c r="H544" s="324">
        <v>0</v>
      </c>
      <c r="I544" s="9"/>
      <c r="J544" s="8"/>
      <c r="K544" s="8"/>
      <c r="L544" s="8"/>
      <c r="M544" s="8"/>
      <c r="N544" s="8"/>
      <c r="O544" s="573"/>
    </row>
    <row r="545" spans="1:15" ht="15.75" thickBot="1">
      <c r="A545" s="573"/>
      <c r="B545" s="585"/>
      <c r="C545" s="588"/>
      <c r="D545" s="121">
        <v>2023</v>
      </c>
      <c r="E545" s="324">
        <v>0</v>
      </c>
      <c r="F545" s="324">
        <v>0</v>
      </c>
      <c r="G545" s="324">
        <v>0</v>
      </c>
      <c r="H545" s="324">
        <v>0</v>
      </c>
      <c r="I545" s="9"/>
      <c r="J545" s="8"/>
      <c r="K545" s="8"/>
      <c r="L545" s="8"/>
      <c r="M545" s="8"/>
      <c r="N545" s="8"/>
      <c r="O545" s="573"/>
    </row>
    <row r="546" spans="1:15" ht="15.75" thickBot="1">
      <c r="A546" s="573"/>
      <c r="B546" s="585"/>
      <c r="C546" s="588"/>
      <c r="D546" s="121">
        <v>2024</v>
      </c>
      <c r="E546" s="324">
        <v>0</v>
      </c>
      <c r="F546" s="324">
        <v>0</v>
      </c>
      <c r="G546" s="324">
        <v>0</v>
      </c>
      <c r="H546" s="324">
        <v>0</v>
      </c>
      <c r="I546" s="9"/>
      <c r="J546" s="8"/>
      <c r="K546" s="8"/>
      <c r="L546" s="8"/>
      <c r="M546" s="8"/>
      <c r="N546" s="8"/>
      <c r="O546" s="573"/>
    </row>
    <row r="547" spans="1:15" ht="15" customHeight="1" thickBot="1">
      <c r="A547" s="573"/>
      <c r="B547" s="585"/>
      <c r="C547" s="588"/>
      <c r="D547" s="121">
        <v>2025</v>
      </c>
      <c r="E547" s="324">
        <v>0</v>
      </c>
      <c r="F547" s="324">
        <v>0</v>
      </c>
      <c r="G547" s="324">
        <v>0</v>
      </c>
      <c r="H547" s="324">
        <v>0</v>
      </c>
      <c r="I547" s="9"/>
      <c r="J547" s="8"/>
      <c r="K547" s="8"/>
      <c r="L547" s="8"/>
      <c r="M547" s="8"/>
      <c r="N547" s="8"/>
      <c r="O547" s="574"/>
    </row>
    <row r="548" spans="1:15" ht="53.25" customHeight="1" thickBot="1">
      <c r="A548" s="273" t="s">
        <v>149</v>
      </c>
      <c r="B548" s="274" t="s">
        <v>303</v>
      </c>
      <c r="C548" s="275"/>
      <c r="D548" s="23"/>
      <c r="E548" s="102"/>
      <c r="F548" s="102"/>
      <c r="G548" s="102"/>
      <c r="H548" s="102"/>
      <c r="I548" s="9"/>
      <c r="J548" s="8"/>
      <c r="K548" s="10"/>
      <c r="L548" s="10"/>
      <c r="M548" s="8"/>
      <c r="N548" s="8"/>
      <c r="O548" s="286" t="s">
        <v>275</v>
      </c>
    </row>
    <row r="549" spans="1:15" ht="51" customHeight="1" thickBot="1">
      <c r="A549" s="243" t="s">
        <v>150</v>
      </c>
      <c r="B549" s="242" t="s">
        <v>304</v>
      </c>
      <c r="C549" s="244"/>
      <c r="D549" s="23"/>
      <c r="E549" s="102"/>
      <c r="F549" s="102"/>
      <c r="G549" s="102"/>
      <c r="H549" s="102"/>
      <c r="I549" s="9"/>
      <c r="J549" s="8"/>
      <c r="K549" s="10"/>
      <c r="L549" s="10"/>
      <c r="M549" s="8"/>
      <c r="N549" s="8"/>
      <c r="O549" s="286" t="s">
        <v>275</v>
      </c>
    </row>
    <row r="550" spans="1:15" ht="54" customHeight="1" thickBot="1">
      <c r="A550" s="243" t="s">
        <v>151</v>
      </c>
      <c r="B550" s="242" t="s">
        <v>305</v>
      </c>
      <c r="C550" s="183" t="s">
        <v>71</v>
      </c>
      <c r="D550" s="288" t="s">
        <v>205</v>
      </c>
      <c r="E550" s="315">
        <f>E553</f>
        <v>299</v>
      </c>
      <c r="F550" s="315">
        <f>F553</f>
        <v>299</v>
      </c>
      <c r="G550" s="315">
        <f>G553</f>
        <v>299</v>
      </c>
      <c r="H550" s="315">
        <f>H553</f>
        <v>299</v>
      </c>
      <c r="I550" s="9"/>
      <c r="J550" s="8"/>
      <c r="K550" s="10"/>
      <c r="L550" s="10"/>
      <c r="M550" s="8"/>
      <c r="N550" s="8"/>
      <c r="O550" s="590" t="s">
        <v>275</v>
      </c>
    </row>
    <row r="551" spans="1:15" ht="24.75" customHeight="1" thickBot="1">
      <c r="A551" s="282">
        <v>1</v>
      </c>
      <c r="B551" s="388" t="s">
        <v>73</v>
      </c>
      <c r="C551" s="592"/>
      <c r="D551" s="285">
        <v>2019</v>
      </c>
      <c r="E551" s="333">
        <v>299</v>
      </c>
      <c r="F551" s="334">
        <v>299</v>
      </c>
      <c r="G551" s="335">
        <v>299</v>
      </c>
      <c r="H551" s="334">
        <v>299</v>
      </c>
      <c r="I551" s="8"/>
      <c r="J551" s="8"/>
      <c r="K551" s="10"/>
      <c r="L551" s="10"/>
      <c r="M551" s="8"/>
      <c r="N551" s="8"/>
      <c r="O551" s="591"/>
    </row>
    <row r="552" spans="1:15" ht="18" customHeight="1" thickBot="1">
      <c r="A552" s="282"/>
      <c r="B552" s="389" t="s">
        <v>114</v>
      </c>
      <c r="C552" s="593"/>
      <c r="D552" s="285"/>
      <c r="E552" s="336">
        <v>299</v>
      </c>
      <c r="F552" s="337">
        <v>299</v>
      </c>
      <c r="G552" s="338">
        <v>299</v>
      </c>
      <c r="H552" s="337">
        <v>299</v>
      </c>
      <c r="I552" s="8"/>
      <c r="J552" s="8"/>
      <c r="K552" s="10"/>
      <c r="L552" s="10"/>
      <c r="M552" s="8"/>
      <c r="N552" s="8"/>
      <c r="O552" s="591"/>
    </row>
    <row r="553" spans="1:15" ht="17.25" customHeight="1" thickBot="1">
      <c r="A553" s="278"/>
      <c r="B553" s="283" t="s">
        <v>125</v>
      </c>
      <c r="C553" s="279"/>
      <c r="D553" s="284"/>
      <c r="E553" s="339">
        <f>E552</f>
        <v>299</v>
      </c>
      <c r="F553" s="339">
        <f>F552</f>
        <v>299</v>
      </c>
      <c r="G553" s="339">
        <f>G552</f>
        <v>299</v>
      </c>
      <c r="H553" s="339">
        <f>H552</f>
        <v>299</v>
      </c>
      <c r="I553" s="276"/>
      <c r="J553" s="276"/>
      <c r="K553" s="277"/>
      <c r="L553" s="277"/>
      <c r="M553" s="276"/>
      <c r="N553" s="276"/>
      <c r="O553" s="591"/>
    </row>
    <row r="554" spans="1:15" ht="18" customHeight="1" thickBot="1">
      <c r="A554" s="575"/>
      <c r="B554" s="578" t="s">
        <v>155</v>
      </c>
      <c r="C554" s="581"/>
      <c r="D554" s="23" t="s">
        <v>205</v>
      </c>
      <c r="E554" s="315">
        <f>SUM(E555:E563)</f>
        <v>247946.89999999997</v>
      </c>
      <c r="F554" s="315">
        <f aca="true" t="shared" si="11" ref="F554:N554">SUM(F555:F563)</f>
        <v>181590.82799999998</v>
      </c>
      <c r="G554" s="315">
        <f t="shared" si="11"/>
        <v>247425.09999999998</v>
      </c>
      <c r="H554" s="315">
        <f t="shared" si="11"/>
        <v>181069.028</v>
      </c>
      <c r="I554" s="315">
        <f t="shared" si="11"/>
        <v>0</v>
      </c>
      <c r="J554" s="315">
        <f t="shared" si="11"/>
        <v>0</v>
      </c>
      <c r="K554" s="315">
        <f t="shared" si="11"/>
        <v>521.8</v>
      </c>
      <c r="L554" s="315">
        <f t="shared" si="11"/>
        <v>521.8</v>
      </c>
      <c r="M554" s="315">
        <f t="shared" si="11"/>
        <v>0</v>
      </c>
      <c r="N554" s="315">
        <f t="shared" si="11"/>
        <v>0</v>
      </c>
      <c r="O554" s="572"/>
    </row>
    <row r="555" spans="1:15" ht="15.75" thickBot="1">
      <c r="A555" s="576"/>
      <c r="B555" s="579"/>
      <c r="C555" s="582"/>
      <c r="D555" s="24">
        <v>2017</v>
      </c>
      <c r="E555" s="316">
        <f aca="true" t="shared" si="12" ref="E555:N555">E31+E124+E182+E234+E264+E294+E325+E355+E452+E485+E519</f>
        <v>21802.2</v>
      </c>
      <c r="F555" s="316">
        <f t="shared" si="12"/>
        <v>21802.128</v>
      </c>
      <c r="G555" s="316">
        <f t="shared" si="12"/>
        <v>21280.4</v>
      </c>
      <c r="H555" s="316">
        <f t="shared" si="12"/>
        <v>21280.328</v>
      </c>
      <c r="I555" s="316">
        <f t="shared" si="12"/>
        <v>0</v>
      </c>
      <c r="J555" s="316">
        <f t="shared" si="12"/>
        <v>0</v>
      </c>
      <c r="K555" s="316">
        <f t="shared" si="12"/>
        <v>521.8</v>
      </c>
      <c r="L555" s="316">
        <f t="shared" si="12"/>
        <v>521.8</v>
      </c>
      <c r="M555" s="316">
        <f t="shared" si="12"/>
        <v>0</v>
      </c>
      <c r="N555" s="316">
        <f t="shared" si="12"/>
        <v>0</v>
      </c>
      <c r="O555" s="573"/>
    </row>
    <row r="556" spans="1:15" ht="15.75" thickBot="1">
      <c r="A556" s="576"/>
      <c r="B556" s="579"/>
      <c r="C556" s="582"/>
      <c r="D556" s="24">
        <v>2018</v>
      </c>
      <c r="E556" s="316">
        <f aca="true" t="shared" si="13" ref="E556:N556">E47+E141+E225+E235+E265+E295+E326+E356+E437+E453+E486+E520</f>
        <v>52066.799999999996</v>
      </c>
      <c r="F556" s="316">
        <f t="shared" si="13"/>
        <v>52058</v>
      </c>
      <c r="G556" s="316">
        <f t="shared" si="13"/>
        <v>52066.799999999996</v>
      </c>
      <c r="H556" s="316">
        <f t="shared" si="13"/>
        <v>52058</v>
      </c>
      <c r="I556" s="316">
        <f t="shared" si="13"/>
        <v>0</v>
      </c>
      <c r="J556" s="316">
        <f t="shared" si="13"/>
        <v>0</v>
      </c>
      <c r="K556" s="316">
        <f t="shared" si="13"/>
        <v>0</v>
      </c>
      <c r="L556" s="316">
        <f t="shared" si="13"/>
        <v>0</v>
      </c>
      <c r="M556" s="316">
        <f t="shared" si="13"/>
        <v>0</v>
      </c>
      <c r="N556" s="316">
        <f t="shared" si="13"/>
        <v>0</v>
      </c>
      <c r="O556" s="573"/>
    </row>
    <row r="557" spans="1:15" ht="15.75" thickBot="1">
      <c r="A557" s="576"/>
      <c r="B557" s="579"/>
      <c r="C557" s="582"/>
      <c r="D557" s="24">
        <v>2019</v>
      </c>
      <c r="E557" s="316">
        <f>E48+E142+E226+E236+E266+E296+E327+E357+E385+E438+E454+E487+E521+E550</f>
        <v>29697.6</v>
      </c>
      <c r="F557" s="316">
        <f>F48+F142+F226+F236+F266+F296+F327+F357+F385+F438+F454+F487+F521+F550</f>
        <v>28580.6</v>
      </c>
      <c r="G557" s="316">
        <f>G48+G142+G226+G236+G266+G296+G327+G357+G385+G438+G454+G487+G521+G550</f>
        <v>29697.6</v>
      </c>
      <c r="H557" s="316">
        <f>H48+H142+H226+H236+H266+H296+H327+H357+H385+H438+H454+H487+H521+H550</f>
        <v>28580.6</v>
      </c>
      <c r="I557" s="316">
        <f aca="true" t="shared" si="14" ref="I557:N557">I48+I142+I226+I236+I266+I296+I327+I357+I385+I438+I454+I487+I521+I553</f>
        <v>0</v>
      </c>
      <c r="J557" s="316">
        <f t="shared" si="14"/>
        <v>0</v>
      </c>
      <c r="K557" s="316">
        <f t="shared" si="14"/>
        <v>0</v>
      </c>
      <c r="L557" s="316">
        <f t="shared" si="14"/>
        <v>0</v>
      </c>
      <c r="M557" s="316">
        <f t="shared" si="14"/>
        <v>0</v>
      </c>
      <c r="N557" s="316">
        <f t="shared" si="14"/>
        <v>0</v>
      </c>
      <c r="O557" s="573"/>
    </row>
    <row r="558" spans="1:15" ht="15.75" thickBot="1">
      <c r="A558" s="576"/>
      <c r="B558" s="579"/>
      <c r="C558" s="582"/>
      <c r="D558" s="24">
        <v>2020</v>
      </c>
      <c r="E558" s="316">
        <f aca="true" t="shared" si="15" ref="E558:N558">E82+E146+E237+E267+E297+E328+E358+E404+E445+E455+E488+E522</f>
        <v>47012.7</v>
      </c>
      <c r="F558" s="316">
        <f t="shared" si="15"/>
        <v>27311.500000000004</v>
      </c>
      <c r="G558" s="316">
        <f t="shared" si="15"/>
        <v>47012.7</v>
      </c>
      <c r="H558" s="316">
        <f t="shared" si="15"/>
        <v>27311.500000000004</v>
      </c>
      <c r="I558" s="316">
        <f t="shared" si="15"/>
        <v>0</v>
      </c>
      <c r="J558" s="316">
        <f t="shared" si="15"/>
        <v>0</v>
      </c>
      <c r="K558" s="316">
        <f t="shared" si="15"/>
        <v>0</v>
      </c>
      <c r="L558" s="316">
        <f t="shared" si="15"/>
        <v>0</v>
      </c>
      <c r="M558" s="316">
        <f t="shared" si="15"/>
        <v>0</v>
      </c>
      <c r="N558" s="316">
        <f t="shared" si="15"/>
        <v>0</v>
      </c>
      <c r="O558" s="573"/>
    </row>
    <row r="559" spans="1:15" ht="15.75" thickBot="1">
      <c r="A559" s="576"/>
      <c r="B559" s="579"/>
      <c r="C559" s="582"/>
      <c r="D559" s="24">
        <v>2021</v>
      </c>
      <c r="E559" s="316">
        <f aca="true" t="shared" si="16" ref="E559:N559">E104+E153+E228+E238+E268+E298+E329+E359+E419+E446+E456+E489+E523</f>
        <v>44419.3</v>
      </c>
      <c r="F559" s="316">
        <f t="shared" si="16"/>
        <v>25919.3</v>
      </c>
      <c r="G559" s="316">
        <f t="shared" si="16"/>
        <v>44419.3</v>
      </c>
      <c r="H559" s="316">
        <f t="shared" si="16"/>
        <v>25919.3</v>
      </c>
      <c r="I559" s="316">
        <f t="shared" si="16"/>
        <v>0</v>
      </c>
      <c r="J559" s="316">
        <f t="shared" si="16"/>
        <v>0</v>
      </c>
      <c r="K559" s="316">
        <f t="shared" si="16"/>
        <v>0</v>
      </c>
      <c r="L559" s="316">
        <f t="shared" si="16"/>
        <v>0</v>
      </c>
      <c r="M559" s="316">
        <f t="shared" si="16"/>
        <v>0</v>
      </c>
      <c r="N559" s="316">
        <f t="shared" si="16"/>
        <v>0</v>
      </c>
      <c r="O559" s="573"/>
    </row>
    <row r="560" spans="1:15" ht="15.75" thickBot="1">
      <c r="A560" s="576"/>
      <c r="B560" s="579"/>
      <c r="C560" s="582"/>
      <c r="D560" s="24">
        <v>2022</v>
      </c>
      <c r="E560" s="316">
        <f aca="true" t="shared" si="17" ref="E560:N560">E117+E160+E229+E239+E269+E299+E330+E360+E426+E447+E457+E490+E524</f>
        <v>44419.3</v>
      </c>
      <c r="F560" s="316">
        <f t="shared" si="17"/>
        <v>25919.3</v>
      </c>
      <c r="G560" s="316">
        <f t="shared" si="17"/>
        <v>44419.3</v>
      </c>
      <c r="H560" s="316">
        <f t="shared" si="17"/>
        <v>25919.3</v>
      </c>
      <c r="I560" s="316">
        <f t="shared" si="17"/>
        <v>0</v>
      </c>
      <c r="J560" s="316">
        <f t="shared" si="17"/>
        <v>0</v>
      </c>
      <c r="K560" s="316">
        <f t="shared" si="17"/>
        <v>0</v>
      </c>
      <c r="L560" s="316">
        <f t="shared" si="17"/>
        <v>0</v>
      </c>
      <c r="M560" s="316">
        <f t="shared" si="17"/>
        <v>0</v>
      </c>
      <c r="N560" s="316">
        <f t="shared" si="17"/>
        <v>0</v>
      </c>
      <c r="O560" s="573"/>
    </row>
    <row r="561" spans="1:15" ht="15.75" thickBot="1">
      <c r="A561" s="576"/>
      <c r="B561" s="579"/>
      <c r="C561" s="582"/>
      <c r="D561" s="24">
        <v>2023</v>
      </c>
      <c r="E561" s="316">
        <f aca="true" t="shared" si="18" ref="E561:N561">E118+E161+E230+E240+E270+E300+E331+E361+E427+E448+E458+E491+E525</f>
        <v>2843</v>
      </c>
      <c r="F561" s="316">
        <f t="shared" si="18"/>
        <v>0</v>
      </c>
      <c r="G561" s="316">
        <f t="shared" si="18"/>
        <v>2843</v>
      </c>
      <c r="H561" s="316">
        <f t="shared" si="18"/>
        <v>0</v>
      </c>
      <c r="I561" s="316">
        <f t="shared" si="18"/>
        <v>0</v>
      </c>
      <c r="J561" s="316">
        <f t="shared" si="18"/>
        <v>0</v>
      </c>
      <c r="K561" s="316">
        <f t="shared" si="18"/>
        <v>0</v>
      </c>
      <c r="L561" s="316">
        <f t="shared" si="18"/>
        <v>0</v>
      </c>
      <c r="M561" s="316">
        <f t="shared" si="18"/>
        <v>0</v>
      </c>
      <c r="N561" s="316">
        <f t="shared" si="18"/>
        <v>0</v>
      </c>
      <c r="O561" s="573"/>
    </row>
    <row r="562" spans="1:15" ht="15.75" thickBot="1">
      <c r="A562" s="576"/>
      <c r="B562" s="579"/>
      <c r="C562" s="582"/>
      <c r="D562" s="24">
        <v>2024</v>
      </c>
      <c r="E562" s="316">
        <f aca="true" t="shared" si="19" ref="E562:N562">E119+E162+E231+E241+E271+E301+E332+E362+E428+E449+E459+E492+E526</f>
        <v>2843</v>
      </c>
      <c r="F562" s="316">
        <f t="shared" si="19"/>
        <v>0</v>
      </c>
      <c r="G562" s="316">
        <f t="shared" si="19"/>
        <v>2843</v>
      </c>
      <c r="H562" s="316">
        <f t="shared" si="19"/>
        <v>0</v>
      </c>
      <c r="I562" s="316">
        <f t="shared" si="19"/>
        <v>0</v>
      </c>
      <c r="J562" s="316">
        <f t="shared" si="19"/>
        <v>0</v>
      </c>
      <c r="K562" s="316">
        <f t="shared" si="19"/>
        <v>0</v>
      </c>
      <c r="L562" s="316">
        <f t="shared" si="19"/>
        <v>0</v>
      </c>
      <c r="M562" s="316">
        <f t="shared" si="19"/>
        <v>0</v>
      </c>
      <c r="N562" s="316">
        <f t="shared" si="19"/>
        <v>0</v>
      </c>
      <c r="O562" s="573"/>
    </row>
    <row r="563" spans="1:15" ht="14.25" customHeight="1" thickBot="1">
      <c r="A563" s="577"/>
      <c r="B563" s="580"/>
      <c r="C563" s="583"/>
      <c r="D563" s="18">
        <v>2025</v>
      </c>
      <c r="E563" s="316">
        <f aca="true" t="shared" si="20" ref="E563:N563">E120+E163+E232+E242+E272+E302+E333+E363+E429+E450+E460+E493+E527</f>
        <v>2843</v>
      </c>
      <c r="F563" s="316">
        <f t="shared" si="20"/>
        <v>0</v>
      </c>
      <c r="G563" s="316">
        <f t="shared" si="20"/>
        <v>2843</v>
      </c>
      <c r="H563" s="316">
        <f t="shared" si="20"/>
        <v>0</v>
      </c>
      <c r="I563" s="316">
        <f t="shared" si="20"/>
        <v>0</v>
      </c>
      <c r="J563" s="316">
        <f t="shared" si="20"/>
        <v>0</v>
      </c>
      <c r="K563" s="316">
        <f t="shared" si="20"/>
        <v>0</v>
      </c>
      <c r="L563" s="316">
        <f t="shared" si="20"/>
        <v>0</v>
      </c>
      <c r="M563" s="316">
        <f t="shared" si="20"/>
        <v>0</v>
      </c>
      <c r="N563" s="316">
        <f t="shared" si="20"/>
        <v>0</v>
      </c>
      <c r="O563" s="574"/>
    </row>
    <row r="564" spans="1:15" ht="18" customHeight="1" thickBot="1">
      <c r="A564" s="575"/>
      <c r="B564" s="578" t="s">
        <v>156</v>
      </c>
      <c r="C564" s="581"/>
      <c r="D564" s="23" t="s">
        <v>205</v>
      </c>
      <c r="E564" s="315">
        <f>SUM(E565:E573)</f>
        <v>247946.89999999997</v>
      </c>
      <c r="F564" s="315">
        <f aca="true" t="shared" si="21" ref="F564:N564">SUM(F565:F573)</f>
        <v>181590.82799999998</v>
      </c>
      <c r="G564" s="315">
        <f t="shared" si="21"/>
        <v>247425.09999999998</v>
      </c>
      <c r="H564" s="315">
        <f t="shared" si="21"/>
        <v>181069.028</v>
      </c>
      <c r="I564" s="315">
        <f t="shared" si="21"/>
        <v>0</v>
      </c>
      <c r="J564" s="315">
        <f t="shared" si="21"/>
        <v>0</v>
      </c>
      <c r="K564" s="315">
        <f t="shared" si="21"/>
        <v>521.8</v>
      </c>
      <c r="L564" s="315">
        <f t="shared" si="21"/>
        <v>521.8</v>
      </c>
      <c r="M564" s="315">
        <f t="shared" si="21"/>
        <v>0</v>
      </c>
      <c r="N564" s="315">
        <f t="shared" si="21"/>
        <v>0</v>
      </c>
      <c r="O564" s="572"/>
    </row>
    <row r="565" spans="1:15" ht="15.75" thickBot="1">
      <c r="A565" s="576"/>
      <c r="B565" s="579"/>
      <c r="C565" s="582"/>
      <c r="D565" s="24">
        <v>2017</v>
      </c>
      <c r="E565" s="316">
        <f>E555</f>
        <v>21802.2</v>
      </c>
      <c r="F565" s="316">
        <f aca="true" t="shared" si="22" ref="F565:N565">F555</f>
        <v>21802.128</v>
      </c>
      <c r="G565" s="316">
        <f t="shared" si="22"/>
        <v>21280.4</v>
      </c>
      <c r="H565" s="316">
        <f t="shared" si="22"/>
        <v>21280.328</v>
      </c>
      <c r="I565" s="316">
        <f t="shared" si="22"/>
        <v>0</v>
      </c>
      <c r="J565" s="316">
        <f t="shared" si="22"/>
        <v>0</v>
      </c>
      <c r="K565" s="316">
        <f t="shared" si="22"/>
        <v>521.8</v>
      </c>
      <c r="L565" s="316">
        <f t="shared" si="22"/>
        <v>521.8</v>
      </c>
      <c r="M565" s="316">
        <f t="shared" si="22"/>
        <v>0</v>
      </c>
      <c r="N565" s="316">
        <f t="shared" si="22"/>
        <v>0</v>
      </c>
      <c r="O565" s="573"/>
    </row>
    <row r="566" spans="1:15" ht="15.75" thickBot="1">
      <c r="A566" s="576"/>
      <c r="B566" s="579"/>
      <c r="C566" s="582"/>
      <c r="D566" s="24">
        <v>2018</v>
      </c>
      <c r="E566" s="316">
        <f aca="true" t="shared" si="23" ref="E566:N573">E556</f>
        <v>52066.799999999996</v>
      </c>
      <c r="F566" s="316">
        <f t="shared" si="23"/>
        <v>52058</v>
      </c>
      <c r="G566" s="316">
        <f t="shared" si="23"/>
        <v>52066.799999999996</v>
      </c>
      <c r="H566" s="316">
        <f t="shared" si="23"/>
        <v>52058</v>
      </c>
      <c r="I566" s="316">
        <f t="shared" si="23"/>
        <v>0</v>
      </c>
      <c r="J566" s="316">
        <f t="shared" si="23"/>
        <v>0</v>
      </c>
      <c r="K566" s="316">
        <f t="shared" si="23"/>
        <v>0</v>
      </c>
      <c r="L566" s="316">
        <f t="shared" si="23"/>
        <v>0</v>
      </c>
      <c r="M566" s="316">
        <f t="shared" si="23"/>
        <v>0</v>
      </c>
      <c r="N566" s="316">
        <f t="shared" si="23"/>
        <v>0</v>
      </c>
      <c r="O566" s="573"/>
    </row>
    <row r="567" spans="1:15" ht="15.75" thickBot="1">
      <c r="A567" s="576"/>
      <c r="B567" s="579"/>
      <c r="C567" s="582"/>
      <c r="D567" s="24">
        <v>2019</v>
      </c>
      <c r="E567" s="316">
        <f t="shared" si="23"/>
        <v>29697.6</v>
      </c>
      <c r="F567" s="316">
        <f t="shared" si="23"/>
        <v>28580.6</v>
      </c>
      <c r="G567" s="316">
        <f t="shared" si="23"/>
        <v>29697.6</v>
      </c>
      <c r="H567" s="316">
        <f t="shared" si="23"/>
        <v>28580.6</v>
      </c>
      <c r="I567" s="316">
        <f t="shared" si="23"/>
        <v>0</v>
      </c>
      <c r="J567" s="316">
        <f t="shared" si="23"/>
        <v>0</v>
      </c>
      <c r="K567" s="316">
        <f t="shared" si="23"/>
        <v>0</v>
      </c>
      <c r="L567" s="316">
        <f t="shared" si="23"/>
        <v>0</v>
      </c>
      <c r="M567" s="316">
        <f t="shared" si="23"/>
        <v>0</v>
      </c>
      <c r="N567" s="316">
        <f t="shared" si="23"/>
        <v>0</v>
      </c>
      <c r="O567" s="573"/>
    </row>
    <row r="568" spans="1:15" ht="15.75" thickBot="1">
      <c r="A568" s="576"/>
      <c r="B568" s="579"/>
      <c r="C568" s="582"/>
      <c r="D568" s="24">
        <v>2020</v>
      </c>
      <c r="E568" s="316">
        <f t="shared" si="23"/>
        <v>47012.7</v>
      </c>
      <c r="F568" s="316">
        <f t="shared" si="23"/>
        <v>27311.500000000004</v>
      </c>
      <c r="G568" s="316">
        <f t="shared" si="23"/>
        <v>47012.7</v>
      </c>
      <c r="H568" s="316">
        <f t="shared" si="23"/>
        <v>27311.500000000004</v>
      </c>
      <c r="I568" s="316">
        <f t="shared" si="23"/>
        <v>0</v>
      </c>
      <c r="J568" s="316">
        <f t="shared" si="23"/>
        <v>0</v>
      </c>
      <c r="K568" s="316">
        <f t="shared" si="23"/>
        <v>0</v>
      </c>
      <c r="L568" s="316">
        <f t="shared" si="23"/>
        <v>0</v>
      </c>
      <c r="M568" s="316">
        <f t="shared" si="23"/>
        <v>0</v>
      </c>
      <c r="N568" s="316">
        <f t="shared" si="23"/>
        <v>0</v>
      </c>
      <c r="O568" s="573"/>
    </row>
    <row r="569" spans="1:15" ht="15.75" thickBot="1">
      <c r="A569" s="576"/>
      <c r="B569" s="579"/>
      <c r="C569" s="582"/>
      <c r="D569" s="24">
        <v>2021</v>
      </c>
      <c r="E569" s="316">
        <f t="shared" si="23"/>
        <v>44419.3</v>
      </c>
      <c r="F569" s="316">
        <f t="shared" si="23"/>
        <v>25919.3</v>
      </c>
      <c r="G569" s="316">
        <f t="shared" si="23"/>
        <v>44419.3</v>
      </c>
      <c r="H569" s="316">
        <f t="shared" si="23"/>
        <v>25919.3</v>
      </c>
      <c r="I569" s="316">
        <f t="shared" si="23"/>
        <v>0</v>
      </c>
      <c r="J569" s="316">
        <f t="shared" si="23"/>
        <v>0</v>
      </c>
      <c r="K569" s="316">
        <f t="shared" si="23"/>
        <v>0</v>
      </c>
      <c r="L569" s="316">
        <f t="shared" si="23"/>
        <v>0</v>
      </c>
      <c r="M569" s="316">
        <f t="shared" si="23"/>
        <v>0</v>
      </c>
      <c r="N569" s="316">
        <f t="shared" si="23"/>
        <v>0</v>
      </c>
      <c r="O569" s="573"/>
    </row>
    <row r="570" spans="1:15" ht="15.75" thickBot="1">
      <c r="A570" s="576"/>
      <c r="B570" s="579"/>
      <c r="C570" s="582"/>
      <c r="D570" s="24">
        <v>2022</v>
      </c>
      <c r="E570" s="316">
        <f t="shared" si="23"/>
        <v>44419.3</v>
      </c>
      <c r="F570" s="316">
        <f t="shared" si="23"/>
        <v>25919.3</v>
      </c>
      <c r="G570" s="316">
        <f t="shared" si="23"/>
        <v>44419.3</v>
      </c>
      <c r="H570" s="316">
        <f t="shared" si="23"/>
        <v>25919.3</v>
      </c>
      <c r="I570" s="316">
        <f t="shared" si="23"/>
        <v>0</v>
      </c>
      <c r="J570" s="316">
        <f t="shared" si="23"/>
        <v>0</v>
      </c>
      <c r="K570" s="316">
        <f t="shared" si="23"/>
        <v>0</v>
      </c>
      <c r="L570" s="316">
        <f t="shared" si="23"/>
        <v>0</v>
      </c>
      <c r="M570" s="316">
        <f t="shared" si="23"/>
        <v>0</v>
      </c>
      <c r="N570" s="316">
        <f t="shared" si="23"/>
        <v>0</v>
      </c>
      <c r="O570" s="573"/>
    </row>
    <row r="571" spans="1:15" ht="15.75" thickBot="1">
      <c r="A571" s="576"/>
      <c r="B571" s="579"/>
      <c r="C571" s="582"/>
      <c r="D571" s="24">
        <v>2023</v>
      </c>
      <c r="E571" s="316">
        <f t="shared" si="23"/>
        <v>2843</v>
      </c>
      <c r="F571" s="316">
        <f t="shared" si="23"/>
        <v>0</v>
      </c>
      <c r="G571" s="316">
        <f t="shared" si="23"/>
        <v>2843</v>
      </c>
      <c r="H571" s="316">
        <f t="shared" si="23"/>
        <v>0</v>
      </c>
      <c r="I571" s="316">
        <f t="shared" si="23"/>
        <v>0</v>
      </c>
      <c r="J571" s="316">
        <f t="shared" si="23"/>
        <v>0</v>
      </c>
      <c r="K571" s="316">
        <f t="shared" si="23"/>
        <v>0</v>
      </c>
      <c r="L571" s="316">
        <f t="shared" si="23"/>
        <v>0</v>
      </c>
      <c r="M571" s="316">
        <f t="shared" si="23"/>
        <v>0</v>
      </c>
      <c r="N571" s="316">
        <f t="shared" si="23"/>
        <v>0</v>
      </c>
      <c r="O571" s="573"/>
    </row>
    <row r="572" spans="1:15" ht="15.75" thickBot="1">
      <c r="A572" s="576"/>
      <c r="B572" s="579"/>
      <c r="C572" s="582"/>
      <c r="D572" s="24">
        <v>2024</v>
      </c>
      <c r="E572" s="316">
        <f t="shared" si="23"/>
        <v>2843</v>
      </c>
      <c r="F572" s="316">
        <f t="shared" si="23"/>
        <v>0</v>
      </c>
      <c r="G572" s="316">
        <f t="shared" si="23"/>
        <v>2843</v>
      </c>
      <c r="H572" s="316">
        <f t="shared" si="23"/>
        <v>0</v>
      </c>
      <c r="I572" s="316">
        <f t="shared" si="23"/>
        <v>0</v>
      </c>
      <c r="J572" s="316">
        <f t="shared" si="23"/>
        <v>0</v>
      </c>
      <c r="K572" s="316">
        <f t="shared" si="23"/>
        <v>0</v>
      </c>
      <c r="L572" s="316">
        <f t="shared" si="23"/>
        <v>0</v>
      </c>
      <c r="M572" s="316">
        <f t="shared" si="23"/>
        <v>0</v>
      </c>
      <c r="N572" s="316">
        <f t="shared" si="23"/>
        <v>0</v>
      </c>
      <c r="O572" s="573"/>
    </row>
    <row r="573" spans="1:15" ht="14.25" customHeight="1" thickBot="1">
      <c r="A573" s="577"/>
      <c r="B573" s="580"/>
      <c r="C573" s="583"/>
      <c r="D573" s="18">
        <v>2025</v>
      </c>
      <c r="E573" s="316">
        <f t="shared" si="23"/>
        <v>2843</v>
      </c>
      <c r="F573" s="316">
        <f t="shared" si="23"/>
        <v>0</v>
      </c>
      <c r="G573" s="316">
        <f t="shared" si="23"/>
        <v>2843</v>
      </c>
      <c r="H573" s="316">
        <f t="shared" si="23"/>
        <v>0</v>
      </c>
      <c r="I573" s="316">
        <f t="shared" si="23"/>
        <v>0</v>
      </c>
      <c r="J573" s="316">
        <f t="shared" si="23"/>
        <v>0</v>
      </c>
      <c r="K573" s="316">
        <f t="shared" si="23"/>
        <v>0</v>
      </c>
      <c r="L573" s="316">
        <f t="shared" si="23"/>
        <v>0</v>
      </c>
      <c r="M573" s="316">
        <f t="shared" si="23"/>
        <v>0</v>
      </c>
      <c r="N573" s="316">
        <f t="shared" si="23"/>
        <v>0</v>
      </c>
      <c r="O573" s="574"/>
    </row>
    <row r="574" spans="1:15" ht="18" customHeight="1" thickBot="1">
      <c r="A574" s="575"/>
      <c r="B574" s="578" t="s">
        <v>243</v>
      </c>
      <c r="C574" s="581"/>
      <c r="D574" s="23" t="s">
        <v>205</v>
      </c>
      <c r="E574" s="315">
        <f>SUM(E575:E583)</f>
        <v>103730.20000000001</v>
      </c>
      <c r="F574" s="315">
        <f aca="true" t="shared" si="24" ref="F574:N574">SUM(F575:F583)</f>
        <v>103730.20000000001</v>
      </c>
      <c r="G574" s="315">
        <f t="shared" si="24"/>
        <v>103208.40000000001</v>
      </c>
      <c r="H574" s="315">
        <f t="shared" si="24"/>
        <v>103208.40000000001</v>
      </c>
      <c r="I574" s="315">
        <f t="shared" si="24"/>
        <v>0</v>
      </c>
      <c r="J574" s="315">
        <f t="shared" si="24"/>
        <v>0</v>
      </c>
      <c r="K574" s="315">
        <f t="shared" si="24"/>
        <v>521.8</v>
      </c>
      <c r="L574" s="315">
        <f t="shared" si="24"/>
        <v>521.8</v>
      </c>
      <c r="M574" s="315">
        <f t="shared" si="24"/>
        <v>0</v>
      </c>
      <c r="N574" s="315">
        <f t="shared" si="24"/>
        <v>0</v>
      </c>
      <c r="O574" s="572"/>
    </row>
    <row r="575" spans="1:15" ht="15.75" thickBot="1">
      <c r="A575" s="576"/>
      <c r="B575" s="579"/>
      <c r="C575" s="582"/>
      <c r="D575" s="24">
        <v>2017</v>
      </c>
      <c r="E575" s="316">
        <f aca="true" t="shared" si="25" ref="E575:N575">E31+E124+E182</f>
        <v>8465.2</v>
      </c>
      <c r="F575" s="316">
        <f t="shared" si="25"/>
        <v>8465.2</v>
      </c>
      <c r="G575" s="316">
        <f t="shared" si="25"/>
        <v>7943.4</v>
      </c>
      <c r="H575" s="316">
        <f t="shared" si="25"/>
        <v>7943.4</v>
      </c>
      <c r="I575" s="316">
        <f t="shared" si="25"/>
        <v>0</v>
      </c>
      <c r="J575" s="316">
        <f t="shared" si="25"/>
        <v>0</v>
      </c>
      <c r="K575" s="316">
        <f t="shared" si="25"/>
        <v>521.8</v>
      </c>
      <c r="L575" s="316">
        <f t="shared" si="25"/>
        <v>521.8</v>
      </c>
      <c r="M575" s="316">
        <f t="shared" si="25"/>
        <v>0</v>
      </c>
      <c r="N575" s="316">
        <f t="shared" si="25"/>
        <v>0</v>
      </c>
      <c r="O575" s="573"/>
    </row>
    <row r="576" spans="1:15" ht="15.75" thickBot="1">
      <c r="A576" s="576"/>
      <c r="B576" s="579"/>
      <c r="C576" s="582"/>
      <c r="D576" s="24">
        <v>2018</v>
      </c>
      <c r="E576" s="334">
        <f aca="true" t="shared" si="26" ref="E576:N576">E47+E141+E225+E437</f>
        <v>19304.899999999998</v>
      </c>
      <c r="F576" s="334">
        <f t="shared" si="26"/>
        <v>19304.899999999998</v>
      </c>
      <c r="G576" s="334">
        <f t="shared" si="26"/>
        <v>19304.899999999998</v>
      </c>
      <c r="H576" s="334">
        <f t="shared" si="26"/>
        <v>19304.899999999998</v>
      </c>
      <c r="I576" s="334">
        <f t="shared" si="26"/>
        <v>0</v>
      </c>
      <c r="J576" s="334">
        <f t="shared" si="26"/>
        <v>0</v>
      </c>
      <c r="K576" s="334">
        <f t="shared" si="26"/>
        <v>0</v>
      </c>
      <c r="L576" s="334">
        <f t="shared" si="26"/>
        <v>0</v>
      </c>
      <c r="M576" s="334">
        <f t="shared" si="26"/>
        <v>0</v>
      </c>
      <c r="N576" s="334">
        <f t="shared" si="26"/>
        <v>0</v>
      </c>
      <c r="O576" s="573"/>
    </row>
    <row r="577" spans="1:15" ht="15.75" thickBot="1">
      <c r="A577" s="576"/>
      <c r="B577" s="579"/>
      <c r="C577" s="582"/>
      <c r="D577" s="24">
        <v>2019</v>
      </c>
      <c r="E577" s="334">
        <f aca="true" t="shared" si="27" ref="E577:N577">E48+E142+E226+E385+E438+E551</f>
        <v>299</v>
      </c>
      <c r="F577" s="334">
        <f t="shared" si="27"/>
        <v>299</v>
      </c>
      <c r="G577" s="334">
        <f t="shared" si="27"/>
        <v>299</v>
      </c>
      <c r="H577" s="334">
        <f t="shared" si="27"/>
        <v>299</v>
      </c>
      <c r="I577" s="334">
        <f t="shared" si="27"/>
        <v>0</v>
      </c>
      <c r="J577" s="334">
        <f t="shared" si="27"/>
        <v>0</v>
      </c>
      <c r="K577" s="334">
        <f t="shared" si="27"/>
        <v>0</v>
      </c>
      <c r="L577" s="334">
        <f t="shared" si="27"/>
        <v>0</v>
      </c>
      <c r="M577" s="334">
        <f t="shared" si="27"/>
        <v>0</v>
      </c>
      <c r="N577" s="334">
        <f t="shared" si="27"/>
        <v>0</v>
      </c>
      <c r="O577" s="573"/>
    </row>
    <row r="578" spans="1:15" ht="15.75" thickBot="1">
      <c r="A578" s="576"/>
      <c r="B578" s="579"/>
      <c r="C578" s="582"/>
      <c r="D578" s="24">
        <v>2020</v>
      </c>
      <c r="E578" s="334">
        <f aca="true" t="shared" si="28" ref="E578:N578">E82+E146+E227+E404+E445</f>
        <v>26148.500000000004</v>
      </c>
      <c r="F578" s="334">
        <f t="shared" si="28"/>
        <v>26148.500000000004</v>
      </c>
      <c r="G578" s="334">
        <f t="shared" si="28"/>
        <v>26148.500000000004</v>
      </c>
      <c r="H578" s="334">
        <f t="shared" si="28"/>
        <v>26148.500000000004</v>
      </c>
      <c r="I578" s="334">
        <f t="shared" si="28"/>
        <v>0</v>
      </c>
      <c r="J578" s="334">
        <f t="shared" si="28"/>
        <v>0</v>
      </c>
      <c r="K578" s="334">
        <f t="shared" si="28"/>
        <v>0</v>
      </c>
      <c r="L578" s="334">
        <f t="shared" si="28"/>
        <v>0</v>
      </c>
      <c r="M578" s="334">
        <f t="shared" si="28"/>
        <v>0</v>
      </c>
      <c r="N578" s="334">
        <f t="shared" si="28"/>
        <v>0</v>
      </c>
      <c r="O578" s="573"/>
    </row>
    <row r="579" spans="1:15" ht="15.75" thickBot="1">
      <c r="A579" s="576"/>
      <c r="B579" s="579"/>
      <c r="C579" s="582"/>
      <c r="D579" s="24">
        <v>2021</v>
      </c>
      <c r="E579" s="334">
        <f>E104+E153+E228+E419+E446</f>
        <v>24756.3</v>
      </c>
      <c r="F579" s="334">
        <f>F104+F153+F228+F419+F446</f>
        <v>24756.3</v>
      </c>
      <c r="G579" s="334">
        <f>G104+G153+G228+G419+G446</f>
        <v>24756.3</v>
      </c>
      <c r="H579" s="334">
        <f>H104+H153+H228+H419+H446</f>
        <v>24756.3</v>
      </c>
      <c r="I579" s="334">
        <f aca="true" t="shared" si="29" ref="I579:N580">I83+I147+I228+I417+I446</f>
        <v>0</v>
      </c>
      <c r="J579" s="334">
        <f t="shared" si="29"/>
        <v>0</v>
      </c>
      <c r="K579" s="334">
        <f t="shared" si="29"/>
        <v>0</v>
      </c>
      <c r="L579" s="334">
        <f t="shared" si="29"/>
        <v>0</v>
      </c>
      <c r="M579" s="334">
        <f t="shared" si="29"/>
        <v>0</v>
      </c>
      <c r="N579" s="334">
        <f t="shared" si="29"/>
        <v>0</v>
      </c>
      <c r="O579" s="573"/>
    </row>
    <row r="580" spans="1:15" ht="15.75" thickBot="1">
      <c r="A580" s="576"/>
      <c r="B580" s="579"/>
      <c r="C580" s="582"/>
      <c r="D580" s="24">
        <v>2022</v>
      </c>
      <c r="E580" s="334">
        <f>E117+E160+E229+E426+E447</f>
        <v>24756.3</v>
      </c>
      <c r="F580" s="334">
        <f>F117+F160+F229+F426+F447</f>
        <v>24756.3</v>
      </c>
      <c r="G580" s="334">
        <f>G117+G160+G229+G426+G447</f>
        <v>24756.3</v>
      </c>
      <c r="H580" s="334">
        <f>H117+H160+H229+H426+H447</f>
        <v>24756.3</v>
      </c>
      <c r="I580" s="334">
        <f t="shared" si="29"/>
        <v>0</v>
      </c>
      <c r="J580" s="334">
        <f t="shared" si="29"/>
        <v>0</v>
      </c>
      <c r="K580" s="334">
        <f t="shared" si="29"/>
        <v>0</v>
      </c>
      <c r="L580" s="334">
        <f t="shared" si="29"/>
        <v>0</v>
      </c>
      <c r="M580" s="334">
        <f t="shared" si="29"/>
        <v>0</v>
      </c>
      <c r="N580" s="334">
        <f t="shared" si="29"/>
        <v>0</v>
      </c>
      <c r="O580" s="573"/>
    </row>
    <row r="581" spans="1:15" ht="15.75" thickBot="1">
      <c r="A581" s="576"/>
      <c r="B581" s="579"/>
      <c r="C581" s="582"/>
      <c r="D581" s="24">
        <v>2023</v>
      </c>
      <c r="E581" s="334">
        <f aca="true" t="shared" si="30" ref="E581:N581">E118+E161+E230</f>
        <v>0</v>
      </c>
      <c r="F581" s="334">
        <f t="shared" si="30"/>
        <v>0</v>
      </c>
      <c r="G581" s="334">
        <f t="shared" si="30"/>
        <v>0</v>
      </c>
      <c r="H581" s="334">
        <f t="shared" si="30"/>
        <v>0</v>
      </c>
      <c r="I581" s="334">
        <f t="shared" si="30"/>
        <v>0</v>
      </c>
      <c r="J581" s="334">
        <f t="shared" si="30"/>
        <v>0</v>
      </c>
      <c r="K581" s="334">
        <f t="shared" si="30"/>
        <v>0</v>
      </c>
      <c r="L581" s="334">
        <f t="shared" si="30"/>
        <v>0</v>
      </c>
      <c r="M581" s="334">
        <f t="shared" si="30"/>
        <v>0</v>
      </c>
      <c r="N581" s="334">
        <f t="shared" si="30"/>
        <v>0</v>
      </c>
      <c r="O581" s="573"/>
    </row>
    <row r="582" spans="1:15" ht="15.75" thickBot="1">
      <c r="A582" s="576"/>
      <c r="B582" s="579"/>
      <c r="C582" s="582"/>
      <c r="D582" s="24">
        <v>2024</v>
      </c>
      <c r="E582" s="334">
        <f aca="true" t="shared" si="31" ref="E582:N582">E119+E162+E231</f>
        <v>0</v>
      </c>
      <c r="F582" s="334">
        <f t="shared" si="31"/>
        <v>0</v>
      </c>
      <c r="G582" s="334">
        <f t="shared" si="31"/>
        <v>0</v>
      </c>
      <c r="H582" s="334">
        <f t="shared" si="31"/>
        <v>0</v>
      </c>
      <c r="I582" s="334">
        <f t="shared" si="31"/>
        <v>0</v>
      </c>
      <c r="J582" s="334">
        <f t="shared" si="31"/>
        <v>0</v>
      </c>
      <c r="K582" s="334">
        <f t="shared" si="31"/>
        <v>0</v>
      </c>
      <c r="L582" s="334">
        <f t="shared" si="31"/>
        <v>0</v>
      </c>
      <c r="M582" s="334">
        <f t="shared" si="31"/>
        <v>0</v>
      </c>
      <c r="N582" s="334">
        <f t="shared" si="31"/>
        <v>0</v>
      </c>
      <c r="O582" s="573"/>
    </row>
    <row r="583" spans="1:15" ht="14.25" customHeight="1" thickBot="1">
      <c r="A583" s="577"/>
      <c r="B583" s="580"/>
      <c r="C583" s="583"/>
      <c r="D583" s="18">
        <v>2025</v>
      </c>
      <c r="E583" s="334">
        <f aca="true" t="shared" si="32" ref="E583:N583">E120+E163+E232</f>
        <v>0</v>
      </c>
      <c r="F583" s="334">
        <f t="shared" si="32"/>
        <v>0</v>
      </c>
      <c r="G583" s="334">
        <f t="shared" si="32"/>
        <v>0</v>
      </c>
      <c r="H583" s="334">
        <f t="shared" si="32"/>
        <v>0</v>
      </c>
      <c r="I583" s="334">
        <f t="shared" si="32"/>
        <v>0</v>
      </c>
      <c r="J583" s="334">
        <f t="shared" si="32"/>
        <v>0</v>
      </c>
      <c r="K583" s="334">
        <f t="shared" si="32"/>
        <v>0</v>
      </c>
      <c r="L583" s="334">
        <f t="shared" si="32"/>
        <v>0</v>
      </c>
      <c r="M583" s="334">
        <f t="shared" si="32"/>
        <v>0</v>
      </c>
      <c r="N583" s="334">
        <f t="shared" si="32"/>
        <v>0</v>
      </c>
      <c r="O583" s="574"/>
    </row>
    <row r="584" spans="1:15" ht="18" customHeight="1" thickBot="1">
      <c r="A584" s="575"/>
      <c r="B584" s="578" t="s">
        <v>231</v>
      </c>
      <c r="C584" s="581"/>
      <c r="D584" s="23" t="s">
        <v>205</v>
      </c>
      <c r="E584" s="315">
        <f>SUM(E585:E593)</f>
        <v>133891.5</v>
      </c>
      <c r="F584" s="315">
        <f aca="true" t="shared" si="33" ref="F584:N584">SUM(F585:F593)</f>
        <v>70891.5</v>
      </c>
      <c r="G584" s="315">
        <f t="shared" si="33"/>
        <v>133891.5</v>
      </c>
      <c r="H584" s="315">
        <f t="shared" si="33"/>
        <v>70891.5</v>
      </c>
      <c r="I584" s="315">
        <f t="shared" si="33"/>
        <v>0</v>
      </c>
      <c r="J584" s="315">
        <f t="shared" si="33"/>
        <v>0</v>
      </c>
      <c r="K584" s="315">
        <f t="shared" si="33"/>
        <v>0</v>
      </c>
      <c r="L584" s="315">
        <f t="shared" si="33"/>
        <v>0</v>
      </c>
      <c r="M584" s="315">
        <f t="shared" si="33"/>
        <v>0</v>
      </c>
      <c r="N584" s="315">
        <f t="shared" si="33"/>
        <v>0</v>
      </c>
      <c r="O584" s="572"/>
    </row>
    <row r="585" spans="1:15" ht="15.75" thickBot="1">
      <c r="A585" s="576"/>
      <c r="B585" s="579"/>
      <c r="C585" s="582"/>
      <c r="D585" s="24">
        <v>2017</v>
      </c>
      <c r="E585" s="316">
        <f aca="true" t="shared" si="34" ref="E585:N585">E234+E264+E294+E452+E485+E519</f>
        <v>12174</v>
      </c>
      <c r="F585" s="316">
        <f t="shared" si="34"/>
        <v>12174</v>
      </c>
      <c r="G585" s="316">
        <f t="shared" si="34"/>
        <v>12174</v>
      </c>
      <c r="H585" s="316">
        <f t="shared" si="34"/>
        <v>12174</v>
      </c>
      <c r="I585" s="316">
        <f t="shared" si="34"/>
        <v>0</v>
      </c>
      <c r="J585" s="316">
        <f t="shared" si="34"/>
        <v>0</v>
      </c>
      <c r="K585" s="316">
        <f t="shared" si="34"/>
        <v>0</v>
      </c>
      <c r="L585" s="316">
        <f t="shared" si="34"/>
        <v>0</v>
      </c>
      <c r="M585" s="316">
        <f t="shared" si="34"/>
        <v>0</v>
      </c>
      <c r="N585" s="316">
        <f t="shared" si="34"/>
        <v>0</v>
      </c>
      <c r="O585" s="573"/>
    </row>
    <row r="586" spans="1:15" ht="15.75" thickBot="1">
      <c r="A586" s="576"/>
      <c r="B586" s="579"/>
      <c r="C586" s="582"/>
      <c r="D586" s="24">
        <v>2018</v>
      </c>
      <c r="E586" s="316">
        <f aca="true" t="shared" si="35" ref="E586:N586">E235+E265+E295+E453+E486+E520</f>
        <v>31598.9</v>
      </c>
      <c r="F586" s="316">
        <f t="shared" si="35"/>
        <v>31598.9</v>
      </c>
      <c r="G586" s="316">
        <f t="shared" si="35"/>
        <v>31598.9</v>
      </c>
      <c r="H586" s="316">
        <f t="shared" si="35"/>
        <v>31598.9</v>
      </c>
      <c r="I586" s="316">
        <f t="shared" si="35"/>
        <v>0</v>
      </c>
      <c r="J586" s="316">
        <f t="shared" si="35"/>
        <v>0</v>
      </c>
      <c r="K586" s="316">
        <f t="shared" si="35"/>
        <v>0</v>
      </c>
      <c r="L586" s="316">
        <f t="shared" si="35"/>
        <v>0</v>
      </c>
      <c r="M586" s="316">
        <f t="shared" si="35"/>
        <v>0</v>
      </c>
      <c r="N586" s="316">
        <f t="shared" si="35"/>
        <v>0</v>
      </c>
      <c r="O586" s="573"/>
    </row>
    <row r="587" spans="1:15" ht="15.75" thickBot="1">
      <c r="A587" s="576"/>
      <c r="B587" s="579"/>
      <c r="C587" s="582"/>
      <c r="D587" s="24">
        <v>2019</v>
      </c>
      <c r="E587" s="316">
        <f aca="true" t="shared" si="36" ref="E587:N587">E236+E266+E296+E454+E487+E521</f>
        <v>27118.6</v>
      </c>
      <c r="F587" s="316">
        <f t="shared" si="36"/>
        <v>27118.6</v>
      </c>
      <c r="G587" s="316">
        <f t="shared" si="36"/>
        <v>27118.6</v>
      </c>
      <c r="H587" s="316">
        <f t="shared" si="36"/>
        <v>27118.6</v>
      </c>
      <c r="I587" s="316">
        <f t="shared" si="36"/>
        <v>0</v>
      </c>
      <c r="J587" s="316">
        <f t="shared" si="36"/>
        <v>0</v>
      </c>
      <c r="K587" s="316">
        <f t="shared" si="36"/>
        <v>0</v>
      </c>
      <c r="L587" s="316">
        <f t="shared" si="36"/>
        <v>0</v>
      </c>
      <c r="M587" s="316">
        <f t="shared" si="36"/>
        <v>0</v>
      </c>
      <c r="N587" s="316">
        <f t="shared" si="36"/>
        <v>0</v>
      </c>
      <c r="O587" s="573"/>
    </row>
    <row r="588" spans="1:15" ht="15.75" thickBot="1">
      <c r="A588" s="576"/>
      <c r="B588" s="579"/>
      <c r="C588" s="582"/>
      <c r="D588" s="24">
        <v>2020</v>
      </c>
      <c r="E588" s="316">
        <f aca="true" t="shared" si="37" ref="E588:N588">E237+E267+E297+E455+E488+E522</f>
        <v>18500</v>
      </c>
      <c r="F588" s="316">
        <f t="shared" si="37"/>
        <v>0</v>
      </c>
      <c r="G588" s="316">
        <f t="shared" si="37"/>
        <v>18500</v>
      </c>
      <c r="H588" s="316">
        <f t="shared" si="37"/>
        <v>0</v>
      </c>
      <c r="I588" s="316">
        <f t="shared" si="37"/>
        <v>0</v>
      </c>
      <c r="J588" s="316">
        <f t="shared" si="37"/>
        <v>0</v>
      </c>
      <c r="K588" s="316">
        <f t="shared" si="37"/>
        <v>0</v>
      </c>
      <c r="L588" s="316">
        <f t="shared" si="37"/>
        <v>0</v>
      </c>
      <c r="M588" s="316">
        <f t="shared" si="37"/>
        <v>0</v>
      </c>
      <c r="N588" s="316">
        <f t="shared" si="37"/>
        <v>0</v>
      </c>
      <c r="O588" s="573"/>
    </row>
    <row r="589" spans="1:15" ht="15.75" thickBot="1">
      <c r="A589" s="576"/>
      <c r="B589" s="579"/>
      <c r="C589" s="582"/>
      <c r="D589" s="24">
        <v>2021</v>
      </c>
      <c r="E589" s="326">
        <f aca="true" t="shared" si="38" ref="E589:N589">E238+E268+E298+E456+E489+E523</f>
        <v>18500</v>
      </c>
      <c r="F589" s="326">
        <f t="shared" si="38"/>
        <v>0</v>
      </c>
      <c r="G589" s="326">
        <f t="shared" si="38"/>
        <v>18500</v>
      </c>
      <c r="H589" s="326">
        <f t="shared" si="38"/>
        <v>0</v>
      </c>
      <c r="I589" s="326">
        <f t="shared" si="38"/>
        <v>0</v>
      </c>
      <c r="J589" s="326">
        <f t="shared" si="38"/>
        <v>0</v>
      </c>
      <c r="K589" s="326">
        <f t="shared" si="38"/>
        <v>0</v>
      </c>
      <c r="L589" s="326">
        <f t="shared" si="38"/>
        <v>0</v>
      </c>
      <c r="M589" s="326">
        <f t="shared" si="38"/>
        <v>0</v>
      </c>
      <c r="N589" s="326">
        <f t="shared" si="38"/>
        <v>0</v>
      </c>
      <c r="O589" s="573"/>
    </row>
    <row r="590" spans="1:15" ht="15.75" thickBot="1">
      <c r="A590" s="576"/>
      <c r="B590" s="579"/>
      <c r="C590" s="582"/>
      <c r="D590" s="24">
        <v>2022</v>
      </c>
      <c r="E590" s="326">
        <f aca="true" t="shared" si="39" ref="E590:N590">E239+E269+E299+E457+E490+E524</f>
        <v>18500</v>
      </c>
      <c r="F590" s="326">
        <f t="shared" si="39"/>
        <v>0</v>
      </c>
      <c r="G590" s="326">
        <f t="shared" si="39"/>
        <v>18500</v>
      </c>
      <c r="H590" s="326">
        <f t="shared" si="39"/>
        <v>0</v>
      </c>
      <c r="I590" s="326">
        <f t="shared" si="39"/>
        <v>0</v>
      </c>
      <c r="J590" s="326">
        <f t="shared" si="39"/>
        <v>0</v>
      </c>
      <c r="K590" s="326">
        <f t="shared" si="39"/>
        <v>0</v>
      </c>
      <c r="L590" s="326">
        <f t="shared" si="39"/>
        <v>0</v>
      </c>
      <c r="M590" s="326">
        <f t="shared" si="39"/>
        <v>0</v>
      </c>
      <c r="N590" s="326">
        <f t="shared" si="39"/>
        <v>0</v>
      </c>
      <c r="O590" s="573"/>
    </row>
    <row r="591" spans="1:15" ht="15.75" thickBot="1">
      <c r="A591" s="576"/>
      <c r="B591" s="579"/>
      <c r="C591" s="582"/>
      <c r="D591" s="24">
        <v>2023</v>
      </c>
      <c r="E591" s="326">
        <f aca="true" t="shared" si="40" ref="E591:N591">E240+E270+E300+E458+E491+E525</f>
        <v>2500</v>
      </c>
      <c r="F591" s="326">
        <f t="shared" si="40"/>
        <v>0</v>
      </c>
      <c r="G591" s="326">
        <f t="shared" si="40"/>
        <v>2500</v>
      </c>
      <c r="H591" s="326">
        <f t="shared" si="40"/>
        <v>0</v>
      </c>
      <c r="I591" s="326">
        <f t="shared" si="40"/>
        <v>0</v>
      </c>
      <c r="J591" s="326">
        <f t="shared" si="40"/>
        <v>0</v>
      </c>
      <c r="K591" s="326">
        <f t="shared" si="40"/>
        <v>0</v>
      </c>
      <c r="L591" s="326">
        <f t="shared" si="40"/>
        <v>0</v>
      </c>
      <c r="M591" s="326">
        <f t="shared" si="40"/>
        <v>0</v>
      </c>
      <c r="N591" s="326">
        <f t="shared" si="40"/>
        <v>0</v>
      </c>
      <c r="O591" s="573"/>
    </row>
    <row r="592" spans="1:15" ht="15.75" thickBot="1">
      <c r="A592" s="576"/>
      <c r="B592" s="579"/>
      <c r="C592" s="582"/>
      <c r="D592" s="24">
        <v>2024</v>
      </c>
      <c r="E592" s="326">
        <f aca="true" t="shared" si="41" ref="E592:N592">E241+E271+E301+E459+E492+E526</f>
        <v>2500</v>
      </c>
      <c r="F592" s="326">
        <f t="shared" si="41"/>
        <v>0</v>
      </c>
      <c r="G592" s="326">
        <f t="shared" si="41"/>
        <v>2500</v>
      </c>
      <c r="H592" s="326">
        <f t="shared" si="41"/>
        <v>0</v>
      </c>
      <c r="I592" s="326">
        <f t="shared" si="41"/>
        <v>0</v>
      </c>
      <c r="J592" s="326">
        <f t="shared" si="41"/>
        <v>0</v>
      </c>
      <c r="K592" s="326">
        <f t="shared" si="41"/>
        <v>0</v>
      </c>
      <c r="L592" s="326">
        <f t="shared" si="41"/>
        <v>0</v>
      </c>
      <c r="M592" s="326">
        <f t="shared" si="41"/>
        <v>0</v>
      </c>
      <c r="N592" s="326">
        <f t="shared" si="41"/>
        <v>0</v>
      </c>
      <c r="O592" s="573"/>
    </row>
    <row r="593" spans="1:15" ht="14.25" customHeight="1" thickBot="1">
      <c r="A593" s="577"/>
      <c r="B593" s="580"/>
      <c r="C593" s="583"/>
      <c r="D593" s="18">
        <v>2025</v>
      </c>
      <c r="E593" s="327">
        <f aca="true" t="shared" si="42" ref="E593:N593">E242+E272+E302+E460+E493+E527</f>
        <v>2500</v>
      </c>
      <c r="F593" s="327">
        <f t="shared" si="42"/>
        <v>0</v>
      </c>
      <c r="G593" s="327">
        <f t="shared" si="42"/>
        <v>2500</v>
      </c>
      <c r="H593" s="327">
        <f t="shared" si="42"/>
        <v>0</v>
      </c>
      <c r="I593" s="327">
        <f t="shared" si="42"/>
        <v>0</v>
      </c>
      <c r="J593" s="327">
        <f t="shared" si="42"/>
        <v>0</v>
      </c>
      <c r="K593" s="327">
        <f t="shared" si="42"/>
        <v>0</v>
      </c>
      <c r="L593" s="327">
        <f t="shared" si="42"/>
        <v>0</v>
      </c>
      <c r="M593" s="327">
        <f t="shared" si="42"/>
        <v>0</v>
      </c>
      <c r="N593" s="327">
        <f t="shared" si="42"/>
        <v>0</v>
      </c>
      <c r="O593" s="574"/>
    </row>
    <row r="594" spans="1:15" ht="18" customHeight="1" thickBot="1">
      <c r="A594" s="575"/>
      <c r="B594" s="578" t="s">
        <v>107</v>
      </c>
      <c r="C594" s="581"/>
      <c r="D594" s="23" t="s">
        <v>205</v>
      </c>
      <c r="E594" s="315">
        <f>SUM(E595:E603)</f>
        <v>5405.2</v>
      </c>
      <c r="F594" s="315">
        <f aca="true" t="shared" si="43" ref="F594:N594">SUM(F595:F603)</f>
        <v>2058</v>
      </c>
      <c r="G594" s="315">
        <f t="shared" si="43"/>
        <v>5405.2</v>
      </c>
      <c r="H594" s="315">
        <f t="shared" si="43"/>
        <v>2058</v>
      </c>
      <c r="I594" s="315">
        <f t="shared" si="43"/>
        <v>0</v>
      </c>
      <c r="J594" s="315">
        <f t="shared" si="43"/>
        <v>0</v>
      </c>
      <c r="K594" s="315">
        <f t="shared" si="43"/>
        <v>0</v>
      </c>
      <c r="L594" s="315">
        <f t="shared" si="43"/>
        <v>0</v>
      </c>
      <c r="M594" s="315">
        <f t="shared" si="43"/>
        <v>0</v>
      </c>
      <c r="N594" s="315">
        <f t="shared" si="43"/>
        <v>0</v>
      </c>
      <c r="O594" s="572"/>
    </row>
    <row r="595" spans="1:15" ht="15.75" thickBot="1">
      <c r="A595" s="576"/>
      <c r="B595" s="579"/>
      <c r="C595" s="582"/>
      <c r="D595" s="24">
        <v>2017</v>
      </c>
      <c r="E595" s="334">
        <f aca="true" t="shared" si="44" ref="E595:N595">E325</f>
        <v>343</v>
      </c>
      <c r="F595" s="334">
        <f t="shared" si="44"/>
        <v>343</v>
      </c>
      <c r="G595" s="334">
        <f t="shared" si="44"/>
        <v>343</v>
      </c>
      <c r="H595" s="334">
        <f t="shared" si="44"/>
        <v>343</v>
      </c>
      <c r="I595" s="334">
        <f t="shared" si="44"/>
        <v>0</v>
      </c>
      <c r="J595" s="334">
        <f t="shared" si="44"/>
        <v>0</v>
      </c>
      <c r="K595" s="334">
        <f t="shared" si="44"/>
        <v>0</v>
      </c>
      <c r="L595" s="334">
        <f t="shared" si="44"/>
        <v>0</v>
      </c>
      <c r="M595" s="334">
        <f t="shared" si="44"/>
        <v>0</v>
      </c>
      <c r="N595" s="334">
        <f t="shared" si="44"/>
        <v>0</v>
      </c>
      <c r="O595" s="573"/>
    </row>
    <row r="596" spans="1:15" ht="15.75" thickBot="1">
      <c r="A596" s="576"/>
      <c r="B596" s="579"/>
      <c r="C596" s="582"/>
      <c r="D596" s="24">
        <v>2018</v>
      </c>
      <c r="E596" s="334">
        <f aca="true" t="shared" si="45" ref="E596:N596">E326</f>
        <v>343</v>
      </c>
      <c r="F596" s="334">
        <f t="shared" si="45"/>
        <v>343</v>
      </c>
      <c r="G596" s="334">
        <f t="shared" si="45"/>
        <v>343</v>
      </c>
      <c r="H596" s="334">
        <f t="shared" si="45"/>
        <v>343</v>
      </c>
      <c r="I596" s="334">
        <f t="shared" si="45"/>
        <v>0</v>
      </c>
      <c r="J596" s="334">
        <f t="shared" si="45"/>
        <v>0</v>
      </c>
      <c r="K596" s="334">
        <f t="shared" si="45"/>
        <v>0</v>
      </c>
      <c r="L596" s="334">
        <f t="shared" si="45"/>
        <v>0</v>
      </c>
      <c r="M596" s="334">
        <f t="shared" si="45"/>
        <v>0</v>
      </c>
      <c r="N596" s="334">
        <f t="shared" si="45"/>
        <v>0</v>
      </c>
      <c r="O596" s="573"/>
    </row>
    <row r="597" spans="1:15" ht="15.75" thickBot="1">
      <c r="A597" s="576"/>
      <c r="B597" s="579"/>
      <c r="C597" s="582"/>
      <c r="D597" s="24">
        <v>2019</v>
      </c>
      <c r="E597" s="334">
        <f aca="true" t="shared" si="46" ref="E597:N597">E327</f>
        <v>1460</v>
      </c>
      <c r="F597" s="334">
        <f t="shared" si="46"/>
        <v>343</v>
      </c>
      <c r="G597" s="334">
        <f t="shared" si="46"/>
        <v>1460</v>
      </c>
      <c r="H597" s="334">
        <f t="shared" si="46"/>
        <v>343</v>
      </c>
      <c r="I597" s="334">
        <f t="shared" si="46"/>
        <v>0</v>
      </c>
      <c r="J597" s="334">
        <f t="shared" si="46"/>
        <v>0</v>
      </c>
      <c r="K597" s="334">
        <f t="shared" si="46"/>
        <v>0</v>
      </c>
      <c r="L597" s="334">
        <f t="shared" si="46"/>
        <v>0</v>
      </c>
      <c r="M597" s="334">
        <f t="shared" si="46"/>
        <v>0</v>
      </c>
      <c r="N597" s="334">
        <f t="shared" si="46"/>
        <v>0</v>
      </c>
      <c r="O597" s="573"/>
    </row>
    <row r="598" spans="1:15" ht="15.75" thickBot="1">
      <c r="A598" s="576"/>
      <c r="B598" s="579"/>
      <c r="C598" s="582"/>
      <c r="D598" s="24">
        <v>2020</v>
      </c>
      <c r="E598" s="334">
        <f aca="true" t="shared" si="47" ref="E598:N598">E328</f>
        <v>1544.2</v>
      </c>
      <c r="F598" s="334">
        <f t="shared" si="47"/>
        <v>343</v>
      </c>
      <c r="G598" s="334">
        <f t="shared" si="47"/>
        <v>1544.2</v>
      </c>
      <c r="H598" s="334">
        <f t="shared" si="47"/>
        <v>343</v>
      </c>
      <c r="I598" s="334">
        <f t="shared" si="47"/>
        <v>0</v>
      </c>
      <c r="J598" s="334">
        <f t="shared" si="47"/>
        <v>0</v>
      </c>
      <c r="K598" s="334">
        <f t="shared" si="47"/>
        <v>0</v>
      </c>
      <c r="L598" s="334">
        <f t="shared" si="47"/>
        <v>0</v>
      </c>
      <c r="M598" s="334">
        <f t="shared" si="47"/>
        <v>0</v>
      </c>
      <c r="N598" s="334">
        <f t="shared" si="47"/>
        <v>0</v>
      </c>
      <c r="O598" s="573"/>
    </row>
    <row r="599" spans="1:15" ht="15.75" thickBot="1">
      <c r="A599" s="576"/>
      <c r="B599" s="579"/>
      <c r="C599" s="582"/>
      <c r="D599" s="24">
        <v>2021</v>
      </c>
      <c r="E599" s="334">
        <f aca="true" t="shared" si="48" ref="E599:N599">E329</f>
        <v>343</v>
      </c>
      <c r="F599" s="334">
        <f t="shared" si="48"/>
        <v>343</v>
      </c>
      <c r="G599" s="334">
        <f t="shared" si="48"/>
        <v>343</v>
      </c>
      <c r="H599" s="334">
        <f t="shared" si="48"/>
        <v>343</v>
      </c>
      <c r="I599" s="334">
        <f t="shared" si="48"/>
        <v>0</v>
      </c>
      <c r="J599" s="334">
        <f t="shared" si="48"/>
        <v>0</v>
      </c>
      <c r="K599" s="334">
        <f t="shared" si="48"/>
        <v>0</v>
      </c>
      <c r="L599" s="334">
        <f t="shared" si="48"/>
        <v>0</v>
      </c>
      <c r="M599" s="334">
        <f t="shared" si="48"/>
        <v>0</v>
      </c>
      <c r="N599" s="334">
        <f t="shared" si="48"/>
        <v>0</v>
      </c>
      <c r="O599" s="573"/>
    </row>
    <row r="600" spans="1:15" ht="15.75" thickBot="1">
      <c r="A600" s="576"/>
      <c r="B600" s="579"/>
      <c r="C600" s="582"/>
      <c r="D600" s="24">
        <v>2022</v>
      </c>
      <c r="E600" s="334">
        <f aca="true" t="shared" si="49" ref="E600:N600">E330</f>
        <v>343</v>
      </c>
      <c r="F600" s="334">
        <f t="shared" si="49"/>
        <v>343</v>
      </c>
      <c r="G600" s="334">
        <f t="shared" si="49"/>
        <v>343</v>
      </c>
      <c r="H600" s="334">
        <f t="shared" si="49"/>
        <v>343</v>
      </c>
      <c r="I600" s="334">
        <f t="shared" si="49"/>
        <v>0</v>
      </c>
      <c r="J600" s="334">
        <f t="shared" si="49"/>
        <v>0</v>
      </c>
      <c r="K600" s="334">
        <f t="shared" si="49"/>
        <v>0</v>
      </c>
      <c r="L600" s="334">
        <f t="shared" si="49"/>
        <v>0</v>
      </c>
      <c r="M600" s="334">
        <f t="shared" si="49"/>
        <v>0</v>
      </c>
      <c r="N600" s="334">
        <f t="shared" si="49"/>
        <v>0</v>
      </c>
      <c r="O600" s="573"/>
    </row>
    <row r="601" spans="1:15" ht="15.75" thickBot="1">
      <c r="A601" s="576"/>
      <c r="B601" s="579"/>
      <c r="C601" s="582"/>
      <c r="D601" s="24">
        <v>2023</v>
      </c>
      <c r="E601" s="334">
        <f aca="true" t="shared" si="50" ref="E601:N601">E331</f>
        <v>343</v>
      </c>
      <c r="F601" s="334">
        <f t="shared" si="50"/>
        <v>0</v>
      </c>
      <c r="G601" s="334">
        <f t="shared" si="50"/>
        <v>343</v>
      </c>
      <c r="H601" s="334">
        <f t="shared" si="50"/>
        <v>0</v>
      </c>
      <c r="I601" s="334">
        <f t="shared" si="50"/>
        <v>0</v>
      </c>
      <c r="J601" s="334">
        <f t="shared" si="50"/>
        <v>0</v>
      </c>
      <c r="K601" s="334">
        <f t="shared" si="50"/>
        <v>0</v>
      </c>
      <c r="L601" s="334">
        <f t="shared" si="50"/>
        <v>0</v>
      </c>
      <c r="M601" s="334">
        <f t="shared" si="50"/>
        <v>0</v>
      </c>
      <c r="N601" s="334">
        <f t="shared" si="50"/>
        <v>0</v>
      </c>
      <c r="O601" s="573"/>
    </row>
    <row r="602" spans="1:15" ht="15.75" thickBot="1">
      <c r="A602" s="576"/>
      <c r="B602" s="579"/>
      <c r="C602" s="582"/>
      <c r="D602" s="24">
        <v>2024</v>
      </c>
      <c r="E602" s="334">
        <f aca="true" t="shared" si="51" ref="E602:N602">E332</f>
        <v>343</v>
      </c>
      <c r="F602" s="334">
        <f t="shared" si="51"/>
        <v>0</v>
      </c>
      <c r="G602" s="334">
        <f t="shared" si="51"/>
        <v>343</v>
      </c>
      <c r="H602" s="334">
        <f t="shared" si="51"/>
        <v>0</v>
      </c>
      <c r="I602" s="334">
        <f t="shared" si="51"/>
        <v>0</v>
      </c>
      <c r="J602" s="334">
        <f t="shared" si="51"/>
        <v>0</v>
      </c>
      <c r="K602" s="334">
        <f t="shared" si="51"/>
        <v>0</v>
      </c>
      <c r="L602" s="334">
        <f t="shared" si="51"/>
        <v>0</v>
      </c>
      <c r="M602" s="334">
        <f t="shared" si="51"/>
        <v>0</v>
      </c>
      <c r="N602" s="334">
        <f t="shared" si="51"/>
        <v>0</v>
      </c>
      <c r="O602" s="573"/>
    </row>
    <row r="603" spans="1:15" ht="14.25" customHeight="1" thickBot="1">
      <c r="A603" s="577"/>
      <c r="B603" s="580"/>
      <c r="C603" s="583"/>
      <c r="D603" s="18">
        <v>2025</v>
      </c>
      <c r="E603" s="334">
        <f aca="true" t="shared" si="52" ref="E603:N603">E333</f>
        <v>343</v>
      </c>
      <c r="F603" s="334">
        <f t="shared" si="52"/>
        <v>0</v>
      </c>
      <c r="G603" s="334">
        <f t="shared" si="52"/>
        <v>343</v>
      </c>
      <c r="H603" s="334">
        <f t="shared" si="52"/>
        <v>0</v>
      </c>
      <c r="I603" s="334">
        <f t="shared" si="52"/>
        <v>0</v>
      </c>
      <c r="J603" s="334">
        <f t="shared" si="52"/>
        <v>0</v>
      </c>
      <c r="K603" s="334">
        <f t="shared" si="52"/>
        <v>0</v>
      </c>
      <c r="L603" s="334">
        <f t="shared" si="52"/>
        <v>0</v>
      </c>
      <c r="M603" s="334">
        <f t="shared" si="52"/>
        <v>0</v>
      </c>
      <c r="N603" s="334">
        <f t="shared" si="52"/>
        <v>0</v>
      </c>
      <c r="O603" s="574"/>
    </row>
    <row r="604" spans="1:15" ht="18" customHeight="1" thickBot="1">
      <c r="A604" s="575"/>
      <c r="B604" s="578" t="s">
        <v>108</v>
      </c>
      <c r="C604" s="581"/>
      <c r="D604" s="23" t="s">
        <v>205</v>
      </c>
      <c r="E604" s="315">
        <f>SUM(E605:E613)</f>
        <v>4920</v>
      </c>
      <c r="F604" s="315">
        <f aca="true" t="shared" si="53" ref="F604:N604">SUM(F605:F613)</f>
        <v>4911.128000000001</v>
      </c>
      <c r="G604" s="315">
        <f t="shared" si="53"/>
        <v>4920</v>
      </c>
      <c r="H604" s="315">
        <f t="shared" si="53"/>
        <v>4911.128000000001</v>
      </c>
      <c r="I604" s="315">
        <f t="shared" si="53"/>
        <v>0</v>
      </c>
      <c r="J604" s="315">
        <f t="shared" si="53"/>
        <v>0</v>
      </c>
      <c r="K604" s="315">
        <f t="shared" si="53"/>
        <v>0</v>
      </c>
      <c r="L604" s="315">
        <f t="shared" si="53"/>
        <v>0</v>
      </c>
      <c r="M604" s="315">
        <f t="shared" si="53"/>
        <v>0</v>
      </c>
      <c r="N604" s="315">
        <f t="shared" si="53"/>
        <v>0</v>
      </c>
      <c r="O604" s="572"/>
    </row>
    <row r="605" spans="1:15" ht="15.75" thickBot="1">
      <c r="A605" s="576"/>
      <c r="B605" s="579"/>
      <c r="C605" s="582"/>
      <c r="D605" s="24">
        <v>2017</v>
      </c>
      <c r="E605" s="316">
        <f aca="true" t="shared" si="54" ref="E605:N605">E355</f>
        <v>820</v>
      </c>
      <c r="F605" s="316">
        <f t="shared" si="54"/>
        <v>819.928</v>
      </c>
      <c r="G605" s="316">
        <f t="shared" si="54"/>
        <v>820</v>
      </c>
      <c r="H605" s="316">
        <f t="shared" si="54"/>
        <v>819.928</v>
      </c>
      <c r="I605" s="316">
        <f t="shared" si="54"/>
        <v>0</v>
      </c>
      <c r="J605" s="316">
        <f t="shared" si="54"/>
        <v>0</v>
      </c>
      <c r="K605" s="316">
        <f t="shared" si="54"/>
        <v>0</v>
      </c>
      <c r="L605" s="316">
        <f t="shared" si="54"/>
        <v>0</v>
      </c>
      <c r="M605" s="316">
        <f t="shared" si="54"/>
        <v>0</v>
      </c>
      <c r="N605" s="316">
        <f t="shared" si="54"/>
        <v>0</v>
      </c>
      <c r="O605" s="573"/>
    </row>
    <row r="606" spans="1:15" ht="15.75" thickBot="1">
      <c r="A606" s="576"/>
      <c r="B606" s="579"/>
      <c r="C606" s="582"/>
      <c r="D606" s="24">
        <v>2018</v>
      </c>
      <c r="E606" s="316">
        <f aca="true" t="shared" si="55" ref="E606:N606">E356</f>
        <v>820</v>
      </c>
      <c r="F606" s="316">
        <f t="shared" si="55"/>
        <v>811.2</v>
      </c>
      <c r="G606" s="316">
        <f t="shared" si="55"/>
        <v>820</v>
      </c>
      <c r="H606" s="316">
        <f t="shared" si="55"/>
        <v>811.2</v>
      </c>
      <c r="I606" s="316">
        <f t="shared" si="55"/>
        <v>0</v>
      </c>
      <c r="J606" s="316">
        <f t="shared" si="55"/>
        <v>0</v>
      </c>
      <c r="K606" s="316">
        <f t="shared" si="55"/>
        <v>0</v>
      </c>
      <c r="L606" s="316">
        <f t="shared" si="55"/>
        <v>0</v>
      </c>
      <c r="M606" s="316">
        <f t="shared" si="55"/>
        <v>0</v>
      </c>
      <c r="N606" s="316">
        <f t="shared" si="55"/>
        <v>0</v>
      </c>
      <c r="O606" s="573"/>
    </row>
    <row r="607" spans="1:15" ht="15.75" thickBot="1">
      <c r="A607" s="576"/>
      <c r="B607" s="579"/>
      <c r="C607" s="582"/>
      <c r="D607" s="24">
        <v>2019</v>
      </c>
      <c r="E607" s="316">
        <f aca="true" t="shared" si="56" ref="E607:N607">E357</f>
        <v>820</v>
      </c>
      <c r="F607" s="316">
        <f t="shared" si="56"/>
        <v>820</v>
      </c>
      <c r="G607" s="316">
        <f t="shared" si="56"/>
        <v>820</v>
      </c>
      <c r="H607" s="316">
        <f t="shared" si="56"/>
        <v>820</v>
      </c>
      <c r="I607" s="316">
        <f t="shared" si="56"/>
        <v>0</v>
      </c>
      <c r="J607" s="316">
        <f t="shared" si="56"/>
        <v>0</v>
      </c>
      <c r="K607" s="316">
        <f t="shared" si="56"/>
        <v>0</v>
      </c>
      <c r="L607" s="316">
        <f t="shared" si="56"/>
        <v>0</v>
      </c>
      <c r="M607" s="316">
        <f t="shared" si="56"/>
        <v>0</v>
      </c>
      <c r="N607" s="316">
        <f t="shared" si="56"/>
        <v>0</v>
      </c>
      <c r="O607" s="573"/>
    </row>
    <row r="608" spans="1:15" ht="15.75" thickBot="1">
      <c r="A608" s="576"/>
      <c r="B608" s="579"/>
      <c r="C608" s="582"/>
      <c r="D608" s="24">
        <v>2020</v>
      </c>
      <c r="E608" s="316">
        <f aca="true" t="shared" si="57" ref="E608:N608">E358</f>
        <v>820</v>
      </c>
      <c r="F608" s="316">
        <f t="shared" si="57"/>
        <v>820</v>
      </c>
      <c r="G608" s="316">
        <f t="shared" si="57"/>
        <v>820</v>
      </c>
      <c r="H608" s="316">
        <f t="shared" si="57"/>
        <v>820</v>
      </c>
      <c r="I608" s="316">
        <f t="shared" si="57"/>
        <v>0</v>
      </c>
      <c r="J608" s="316">
        <f t="shared" si="57"/>
        <v>0</v>
      </c>
      <c r="K608" s="316">
        <f t="shared" si="57"/>
        <v>0</v>
      </c>
      <c r="L608" s="316">
        <f t="shared" si="57"/>
        <v>0</v>
      </c>
      <c r="M608" s="316">
        <f t="shared" si="57"/>
        <v>0</v>
      </c>
      <c r="N608" s="316">
        <f t="shared" si="57"/>
        <v>0</v>
      </c>
      <c r="O608" s="573"/>
    </row>
    <row r="609" spans="1:15" ht="15.75" thickBot="1">
      <c r="A609" s="576"/>
      <c r="B609" s="579"/>
      <c r="C609" s="582"/>
      <c r="D609" s="24">
        <v>2021</v>
      </c>
      <c r="E609" s="316">
        <f aca="true" t="shared" si="58" ref="E609:N609">E359</f>
        <v>820</v>
      </c>
      <c r="F609" s="316">
        <f t="shared" si="58"/>
        <v>820</v>
      </c>
      <c r="G609" s="316">
        <f t="shared" si="58"/>
        <v>820</v>
      </c>
      <c r="H609" s="316">
        <f t="shared" si="58"/>
        <v>820</v>
      </c>
      <c r="I609" s="316">
        <f t="shared" si="58"/>
        <v>0</v>
      </c>
      <c r="J609" s="316">
        <f t="shared" si="58"/>
        <v>0</v>
      </c>
      <c r="K609" s="316">
        <f t="shared" si="58"/>
        <v>0</v>
      </c>
      <c r="L609" s="316">
        <f t="shared" si="58"/>
        <v>0</v>
      </c>
      <c r="M609" s="316">
        <f t="shared" si="58"/>
        <v>0</v>
      </c>
      <c r="N609" s="316">
        <f t="shared" si="58"/>
        <v>0</v>
      </c>
      <c r="O609" s="573"/>
    </row>
    <row r="610" spans="1:15" ht="15.75" thickBot="1">
      <c r="A610" s="576"/>
      <c r="B610" s="579"/>
      <c r="C610" s="582"/>
      <c r="D610" s="24">
        <v>2022</v>
      </c>
      <c r="E610" s="316">
        <f aca="true" t="shared" si="59" ref="E610:N610">E360</f>
        <v>820</v>
      </c>
      <c r="F610" s="316">
        <f t="shared" si="59"/>
        <v>820</v>
      </c>
      <c r="G610" s="316">
        <f t="shared" si="59"/>
        <v>820</v>
      </c>
      <c r="H610" s="316">
        <f t="shared" si="59"/>
        <v>820</v>
      </c>
      <c r="I610" s="316">
        <f t="shared" si="59"/>
        <v>0</v>
      </c>
      <c r="J610" s="316">
        <f t="shared" si="59"/>
        <v>0</v>
      </c>
      <c r="K610" s="316">
        <f t="shared" si="59"/>
        <v>0</v>
      </c>
      <c r="L610" s="316">
        <f t="shared" si="59"/>
        <v>0</v>
      </c>
      <c r="M610" s="316">
        <f t="shared" si="59"/>
        <v>0</v>
      </c>
      <c r="N610" s="316">
        <f t="shared" si="59"/>
        <v>0</v>
      </c>
      <c r="O610" s="573"/>
    </row>
    <row r="611" spans="1:15" ht="15.75" thickBot="1">
      <c r="A611" s="576"/>
      <c r="B611" s="579"/>
      <c r="C611" s="582"/>
      <c r="D611" s="24">
        <v>2023</v>
      </c>
      <c r="E611" s="316">
        <f aca="true" t="shared" si="60" ref="E611:N611">E361</f>
        <v>0</v>
      </c>
      <c r="F611" s="316">
        <f t="shared" si="60"/>
        <v>0</v>
      </c>
      <c r="G611" s="316">
        <f t="shared" si="60"/>
        <v>0</v>
      </c>
      <c r="H611" s="316">
        <f t="shared" si="60"/>
        <v>0</v>
      </c>
      <c r="I611" s="316">
        <f t="shared" si="60"/>
        <v>0</v>
      </c>
      <c r="J611" s="316">
        <f t="shared" si="60"/>
        <v>0</v>
      </c>
      <c r="K611" s="316">
        <f t="shared" si="60"/>
        <v>0</v>
      </c>
      <c r="L611" s="316">
        <f t="shared" si="60"/>
        <v>0</v>
      </c>
      <c r="M611" s="316">
        <f t="shared" si="60"/>
        <v>0</v>
      </c>
      <c r="N611" s="316">
        <f t="shared" si="60"/>
        <v>0</v>
      </c>
      <c r="O611" s="573"/>
    </row>
    <row r="612" spans="1:15" ht="15.75" thickBot="1">
      <c r="A612" s="576"/>
      <c r="B612" s="579"/>
      <c r="C612" s="582"/>
      <c r="D612" s="24">
        <v>2024</v>
      </c>
      <c r="E612" s="316">
        <f aca="true" t="shared" si="61" ref="E612:N612">E362</f>
        <v>0</v>
      </c>
      <c r="F612" s="316">
        <f t="shared" si="61"/>
        <v>0</v>
      </c>
      <c r="G612" s="316">
        <f t="shared" si="61"/>
        <v>0</v>
      </c>
      <c r="H612" s="316">
        <f t="shared" si="61"/>
        <v>0</v>
      </c>
      <c r="I612" s="316">
        <f t="shared" si="61"/>
        <v>0</v>
      </c>
      <c r="J612" s="316">
        <f t="shared" si="61"/>
        <v>0</v>
      </c>
      <c r="K612" s="316">
        <f t="shared" si="61"/>
        <v>0</v>
      </c>
      <c r="L612" s="316">
        <f t="shared" si="61"/>
        <v>0</v>
      </c>
      <c r="M612" s="316">
        <f t="shared" si="61"/>
        <v>0</v>
      </c>
      <c r="N612" s="316">
        <f t="shared" si="61"/>
        <v>0</v>
      </c>
      <c r="O612" s="573"/>
    </row>
    <row r="613" spans="1:15" ht="14.25" customHeight="1" thickBot="1">
      <c r="A613" s="577"/>
      <c r="B613" s="580"/>
      <c r="C613" s="583"/>
      <c r="D613" s="18">
        <v>2025</v>
      </c>
      <c r="E613" s="316">
        <f aca="true" t="shared" si="62" ref="E613:N613">E363</f>
        <v>0</v>
      </c>
      <c r="F613" s="316">
        <f t="shared" si="62"/>
        <v>0</v>
      </c>
      <c r="G613" s="316">
        <f t="shared" si="62"/>
        <v>0</v>
      </c>
      <c r="H613" s="316">
        <f t="shared" si="62"/>
        <v>0</v>
      </c>
      <c r="I613" s="316">
        <f t="shared" si="62"/>
        <v>0</v>
      </c>
      <c r="J613" s="316">
        <f t="shared" si="62"/>
        <v>0</v>
      </c>
      <c r="K613" s="316">
        <f t="shared" si="62"/>
        <v>0</v>
      </c>
      <c r="L613" s="316">
        <f t="shared" si="62"/>
        <v>0</v>
      </c>
      <c r="M613" s="316">
        <f t="shared" si="62"/>
        <v>0</v>
      </c>
      <c r="N613" s="316">
        <f t="shared" si="62"/>
        <v>0</v>
      </c>
      <c r="O613" s="574"/>
    </row>
    <row r="618" ht="15">
      <c r="B618" t="s">
        <v>153</v>
      </c>
    </row>
    <row r="620" ht="15.75" thickBot="1"/>
    <row r="621" spans="1:15" ht="18" customHeight="1" thickBot="1">
      <c r="A621" s="575"/>
      <c r="B621" s="578" t="s">
        <v>154</v>
      </c>
      <c r="C621" s="581"/>
      <c r="D621" s="101" t="s">
        <v>205</v>
      </c>
      <c r="E621" s="315">
        <f aca="true" t="shared" si="63" ref="E621:N621">SUM(E622:E630)</f>
        <v>247946.89999999997</v>
      </c>
      <c r="F621" s="315">
        <f t="shared" si="63"/>
        <v>181590.82799999998</v>
      </c>
      <c r="G621" s="315">
        <f t="shared" si="63"/>
        <v>247425.09999999998</v>
      </c>
      <c r="H621" s="315">
        <f t="shared" si="63"/>
        <v>181069.028</v>
      </c>
      <c r="I621" s="315">
        <f t="shared" si="63"/>
        <v>0</v>
      </c>
      <c r="J621" s="315">
        <f t="shared" si="63"/>
        <v>0</v>
      </c>
      <c r="K621" s="315">
        <f t="shared" si="63"/>
        <v>521.8</v>
      </c>
      <c r="L621" s="315">
        <f t="shared" si="63"/>
        <v>521.8</v>
      </c>
      <c r="M621" s="315">
        <f t="shared" si="63"/>
        <v>0</v>
      </c>
      <c r="N621" s="315">
        <f t="shared" si="63"/>
        <v>0</v>
      </c>
      <c r="O621" s="636"/>
    </row>
    <row r="622" spans="1:15" ht="15.75" thickBot="1">
      <c r="A622" s="576"/>
      <c r="B622" s="579"/>
      <c r="C622" s="582"/>
      <c r="D622" s="24">
        <v>2017</v>
      </c>
      <c r="E622" s="316">
        <f>SUM(E575+E585+E595+E605)</f>
        <v>21802.2</v>
      </c>
      <c r="F622" s="316">
        <f aca="true" t="shared" si="64" ref="F622:N622">SUM(F575+F585+F595+F605)</f>
        <v>21802.128</v>
      </c>
      <c r="G622" s="316">
        <f t="shared" si="64"/>
        <v>21280.4</v>
      </c>
      <c r="H622" s="316">
        <f t="shared" si="64"/>
        <v>21280.328</v>
      </c>
      <c r="I622" s="316">
        <f t="shared" si="64"/>
        <v>0</v>
      </c>
      <c r="J622" s="316">
        <f t="shared" si="64"/>
        <v>0</v>
      </c>
      <c r="K622" s="316">
        <f t="shared" si="64"/>
        <v>521.8</v>
      </c>
      <c r="L622" s="316">
        <f t="shared" si="64"/>
        <v>521.8</v>
      </c>
      <c r="M622" s="316">
        <f t="shared" si="64"/>
        <v>0</v>
      </c>
      <c r="N622" s="316">
        <f t="shared" si="64"/>
        <v>0</v>
      </c>
      <c r="O622" s="639"/>
    </row>
    <row r="623" spans="1:15" ht="15.75" thickBot="1">
      <c r="A623" s="576"/>
      <c r="B623" s="579"/>
      <c r="C623" s="582"/>
      <c r="D623" s="24">
        <v>2018</v>
      </c>
      <c r="E623" s="316">
        <f aca="true" t="shared" si="65" ref="E623:N623">SUM(E576+E586+E596+E606)</f>
        <v>52066.8</v>
      </c>
      <c r="F623" s="316">
        <f t="shared" si="65"/>
        <v>52058</v>
      </c>
      <c r="G623" s="316">
        <f t="shared" si="65"/>
        <v>52066.8</v>
      </c>
      <c r="H623" s="316">
        <f t="shared" si="65"/>
        <v>52058</v>
      </c>
      <c r="I623" s="316">
        <f t="shared" si="65"/>
        <v>0</v>
      </c>
      <c r="J623" s="316">
        <f t="shared" si="65"/>
        <v>0</v>
      </c>
      <c r="K623" s="316">
        <f t="shared" si="65"/>
        <v>0</v>
      </c>
      <c r="L623" s="316">
        <f t="shared" si="65"/>
        <v>0</v>
      </c>
      <c r="M623" s="316">
        <f t="shared" si="65"/>
        <v>0</v>
      </c>
      <c r="N623" s="316">
        <f t="shared" si="65"/>
        <v>0</v>
      </c>
      <c r="O623" s="639"/>
    </row>
    <row r="624" spans="1:15" ht="15.75" thickBot="1">
      <c r="A624" s="576"/>
      <c r="B624" s="579"/>
      <c r="C624" s="582"/>
      <c r="D624" s="24">
        <v>2019</v>
      </c>
      <c r="E624" s="316">
        <f aca="true" t="shared" si="66" ref="E624:N624">SUM(E577+E587+E597+E607)</f>
        <v>29697.6</v>
      </c>
      <c r="F624" s="316">
        <f t="shared" si="66"/>
        <v>28580.6</v>
      </c>
      <c r="G624" s="316">
        <f t="shared" si="66"/>
        <v>29697.6</v>
      </c>
      <c r="H624" s="316">
        <f t="shared" si="66"/>
        <v>28580.6</v>
      </c>
      <c r="I624" s="316">
        <f t="shared" si="66"/>
        <v>0</v>
      </c>
      <c r="J624" s="316">
        <f t="shared" si="66"/>
        <v>0</v>
      </c>
      <c r="K624" s="316">
        <f t="shared" si="66"/>
        <v>0</v>
      </c>
      <c r="L624" s="316">
        <f t="shared" si="66"/>
        <v>0</v>
      </c>
      <c r="M624" s="316">
        <f t="shared" si="66"/>
        <v>0</v>
      </c>
      <c r="N624" s="316">
        <f t="shared" si="66"/>
        <v>0</v>
      </c>
      <c r="O624" s="639"/>
    </row>
    <row r="625" spans="1:15" ht="15.75" thickBot="1">
      <c r="A625" s="576"/>
      <c r="B625" s="579"/>
      <c r="C625" s="582"/>
      <c r="D625" s="24">
        <v>2020</v>
      </c>
      <c r="E625" s="316">
        <f aca="true" t="shared" si="67" ref="E625:N625">SUM(E578+E588+E598+E608)</f>
        <v>47012.7</v>
      </c>
      <c r="F625" s="316">
        <f t="shared" si="67"/>
        <v>27311.500000000004</v>
      </c>
      <c r="G625" s="316">
        <f t="shared" si="67"/>
        <v>47012.7</v>
      </c>
      <c r="H625" s="316">
        <f t="shared" si="67"/>
        <v>27311.500000000004</v>
      </c>
      <c r="I625" s="316">
        <f t="shared" si="67"/>
        <v>0</v>
      </c>
      <c r="J625" s="316">
        <f t="shared" si="67"/>
        <v>0</v>
      </c>
      <c r="K625" s="316">
        <f t="shared" si="67"/>
        <v>0</v>
      </c>
      <c r="L625" s="316">
        <f t="shared" si="67"/>
        <v>0</v>
      </c>
      <c r="M625" s="316">
        <f t="shared" si="67"/>
        <v>0</v>
      </c>
      <c r="N625" s="316">
        <f t="shared" si="67"/>
        <v>0</v>
      </c>
      <c r="O625" s="639"/>
    </row>
    <row r="626" spans="1:15" ht="15.75" thickBot="1">
      <c r="A626" s="576"/>
      <c r="B626" s="579"/>
      <c r="C626" s="582"/>
      <c r="D626" s="24">
        <v>2021</v>
      </c>
      <c r="E626" s="316">
        <f aca="true" t="shared" si="68" ref="E626:N626">SUM(E579+E589+E599+E609)</f>
        <v>44419.3</v>
      </c>
      <c r="F626" s="316">
        <f t="shared" si="68"/>
        <v>25919.3</v>
      </c>
      <c r="G626" s="316">
        <f t="shared" si="68"/>
        <v>44419.3</v>
      </c>
      <c r="H626" s="316">
        <f t="shared" si="68"/>
        <v>25919.3</v>
      </c>
      <c r="I626" s="316">
        <f t="shared" si="68"/>
        <v>0</v>
      </c>
      <c r="J626" s="316">
        <f t="shared" si="68"/>
        <v>0</v>
      </c>
      <c r="K626" s="316">
        <f t="shared" si="68"/>
        <v>0</v>
      </c>
      <c r="L626" s="316">
        <f t="shared" si="68"/>
        <v>0</v>
      </c>
      <c r="M626" s="316">
        <f t="shared" si="68"/>
        <v>0</v>
      </c>
      <c r="N626" s="316">
        <f t="shared" si="68"/>
        <v>0</v>
      </c>
      <c r="O626" s="639"/>
    </row>
    <row r="627" spans="1:15" ht="15.75" thickBot="1">
      <c r="A627" s="576"/>
      <c r="B627" s="579"/>
      <c r="C627" s="582"/>
      <c r="D627" s="24">
        <v>2022</v>
      </c>
      <c r="E627" s="316">
        <f aca="true" t="shared" si="69" ref="E627:N627">SUM(E580+E590+E600+E610)</f>
        <v>44419.3</v>
      </c>
      <c r="F627" s="316">
        <f t="shared" si="69"/>
        <v>25919.3</v>
      </c>
      <c r="G627" s="316">
        <f t="shared" si="69"/>
        <v>44419.3</v>
      </c>
      <c r="H627" s="316">
        <f t="shared" si="69"/>
        <v>25919.3</v>
      </c>
      <c r="I627" s="316">
        <f t="shared" si="69"/>
        <v>0</v>
      </c>
      <c r="J627" s="316">
        <f t="shared" si="69"/>
        <v>0</v>
      </c>
      <c r="K627" s="316">
        <f t="shared" si="69"/>
        <v>0</v>
      </c>
      <c r="L627" s="316">
        <f t="shared" si="69"/>
        <v>0</v>
      </c>
      <c r="M627" s="316">
        <f t="shared" si="69"/>
        <v>0</v>
      </c>
      <c r="N627" s="316">
        <f t="shared" si="69"/>
        <v>0</v>
      </c>
      <c r="O627" s="639"/>
    </row>
    <row r="628" spans="1:15" ht="15.75" thickBot="1">
      <c r="A628" s="576"/>
      <c r="B628" s="579"/>
      <c r="C628" s="582"/>
      <c r="D628" s="24">
        <v>2023</v>
      </c>
      <c r="E628" s="316">
        <f aca="true" t="shared" si="70" ref="E628:N628">SUM(E581+E591+E601+E611)</f>
        <v>2843</v>
      </c>
      <c r="F628" s="316">
        <f t="shared" si="70"/>
        <v>0</v>
      </c>
      <c r="G628" s="316">
        <f t="shared" si="70"/>
        <v>2843</v>
      </c>
      <c r="H628" s="316">
        <f t="shared" si="70"/>
        <v>0</v>
      </c>
      <c r="I628" s="316">
        <f t="shared" si="70"/>
        <v>0</v>
      </c>
      <c r="J628" s="316">
        <f t="shared" si="70"/>
        <v>0</v>
      </c>
      <c r="K628" s="316">
        <f t="shared" si="70"/>
        <v>0</v>
      </c>
      <c r="L628" s="316">
        <f t="shared" si="70"/>
        <v>0</v>
      </c>
      <c r="M628" s="316">
        <f t="shared" si="70"/>
        <v>0</v>
      </c>
      <c r="N628" s="316">
        <f t="shared" si="70"/>
        <v>0</v>
      </c>
      <c r="O628" s="639"/>
    </row>
    <row r="629" spans="1:15" ht="15.75" thickBot="1">
      <c r="A629" s="576"/>
      <c r="B629" s="579"/>
      <c r="C629" s="582"/>
      <c r="D629" s="24">
        <v>2024</v>
      </c>
      <c r="E629" s="316">
        <f aca="true" t="shared" si="71" ref="E629:N629">SUM(E582+E592+E602+E612)</f>
        <v>2843</v>
      </c>
      <c r="F629" s="316">
        <f t="shared" si="71"/>
        <v>0</v>
      </c>
      <c r="G629" s="316">
        <f t="shared" si="71"/>
        <v>2843</v>
      </c>
      <c r="H629" s="316">
        <f t="shared" si="71"/>
        <v>0</v>
      </c>
      <c r="I629" s="316">
        <f t="shared" si="71"/>
        <v>0</v>
      </c>
      <c r="J629" s="316">
        <f t="shared" si="71"/>
        <v>0</v>
      </c>
      <c r="K629" s="316">
        <f t="shared" si="71"/>
        <v>0</v>
      </c>
      <c r="L629" s="316">
        <f t="shared" si="71"/>
        <v>0</v>
      </c>
      <c r="M629" s="316">
        <f t="shared" si="71"/>
        <v>0</v>
      </c>
      <c r="N629" s="316">
        <f t="shared" si="71"/>
        <v>0</v>
      </c>
      <c r="O629" s="639"/>
    </row>
    <row r="630" spans="1:15" ht="14.25" customHeight="1" thickBot="1">
      <c r="A630" s="577"/>
      <c r="B630" s="580"/>
      <c r="C630" s="583"/>
      <c r="D630" s="18">
        <v>2025</v>
      </c>
      <c r="E630" s="316">
        <f aca="true" t="shared" si="72" ref="E630:N630">SUM(E583+E593+E603+E613)</f>
        <v>2843</v>
      </c>
      <c r="F630" s="316">
        <f t="shared" si="72"/>
        <v>0</v>
      </c>
      <c r="G630" s="316">
        <f t="shared" si="72"/>
        <v>2843</v>
      </c>
      <c r="H630" s="316">
        <f t="shared" si="72"/>
        <v>0</v>
      </c>
      <c r="I630" s="316">
        <f t="shared" si="72"/>
        <v>0</v>
      </c>
      <c r="J630" s="316">
        <f t="shared" si="72"/>
        <v>0</v>
      </c>
      <c r="K630" s="316">
        <f t="shared" si="72"/>
        <v>0</v>
      </c>
      <c r="L630" s="316">
        <f t="shared" si="72"/>
        <v>0</v>
      </c>
      <c r="M630" s="316">
        <f t="shared" si="72"/>
        <v>0</v>
      </c>
      <c r="N630" s="316">
        <f t="shared" si="72"/>
        <v>0</v>
      </c>
      <c r="O630" s="637"/>
    </row>
  </sheetData>
  <sheetProtection/>
  <mergeCells count="175">
    <mergeCell ref="O233:O242"/>
    <mergeCell ref="O283:O292"/>
    <mergeCell ref="A263:A272"/>
    <mergeCell ref="B263:B272"/>
    <mergeCell ref="C263:C272"/>
    <mergeCell ref="O263:O272"/>
    <mergeCell ref="A273:A282"/>
    <mergeCell ref="B273:B282"/>
    <mergeCell ref="C273:C282"/>
    <mergeCell ref="J13:J15"/>
    <mergeCell ref="K13:K15"/>
    <mergeCell ref="G164:G166"/>
    <mergeCell ref="H164:H166"/>
    <mergeCell ref="A13:A15"/>
    <mergeCell ref="O430:O450"/>
    <mergeCell ref="O384:O429"/>
    <mergeCell ref="A621:A630"/>
    <mergeCell ref="B621:B630"/>
    <mergeCell ref="C621:C630"/>
    <mergeCell ref="O621:O630"/>
    <mergeCell ref="A564:A573"/>
    <mergeCell ref="B564:B573"/>
    <mergeCell ref="C564:C573"/>
    <mergeCell ref="G6:H7"/>
    <mergeCell ref="M6:N7"/>
    <mergeCell ref="C5:C8"/>
    <mergeCell ref="A5:A8"/>
    <mergeCell ref="K6:L7"/>
    <mergeCell ref="O121:O163"/>
    <mergeCell ref="A2:O2"/>
    <mergeCell ref="A3:O3"/>
    <mergeCell ref="A4:O4"/>
    <mergeCell ref="I6:J7"/>
    <mergeCell ref="E5:F7"/>
    <mergeCell ref="D5:D8"/>
    <mergeCell ref="B5:B8"/>
    <mergeCell ref="G5:N5"/>
    <mergeCell ref="O5:O8"/>
    <mergeCell ref="E164:E166"/>
    <mergeCell ref="F164:F166"/>
    <mergeCell ref="E13:E15"/>
    <mergeCell ref="F13:F15"/>
    <mergeCell ref="D164:D166"/>
    <mergeCell ref="B13:B15"/>
    <mergeCell ref="C13:C15"/>
    <mergeCell ref="D13:D15"/>
    <mergeCell ref="B10:O10"/>
    <mergeCell ref="B11:O11"/>
    <mergeCell ref="B12:O12"/>
    <mergeCell ref="M13:M15"/>
    <mergeCell ref="N13:N15"/>
    <mergeCell ref="I13:I15"/>
    <mergeCell ref="G13:G15"/>
    <mergeCell ref="H13:H15"/>
    <mergeCell ref="L13:L15"/>
    <mergeCell ref="O13:O120"/>
    <mergeCell ref="A253:A262"/>
    <mergeCell ref="B253:B262"/>
    <mergeCell ref="C253:C262"/>
    <mergeCell ref="A243:A252"/>
    <mergeCell ref="B243:B252"/>
    <mergeCell ref="C243:C252"/>
    <mergeCell ref="B334:B343"/>
    <mergeCell ref="O273:O282"/>
    <mergeCell ref="A283:A292"/>
    <mergeCell ref="B283:B292"/>
    <mergeCell ref="C283:C292"/>
    <mergeCell ref="O304:O313"/>
    <mergeCell ref="C314:C323"/>
    <mergeCell ref="A324:A333"/>
    <mergeCell ref="B324:B333"/>
    <mergeCell ref="C324:C333"/>
    <mergeCell ref="O354:O363"/>
    <mergeCell ref="O334:O343"/>
    <mergeCell ref="O344:O353"/>
    <mergeCell ref="O314:O323"/>
    <mergeCell ref="O324:O333"/>
    <mergeCell ref="A451:A460"/>
    <mergeCell ref="B451:B460"/>
    <mergeCell ref="C451:C460"/>
    <mergeCell ref="A233:A242"/>
    <mergeCell ref="B233:B242"/>
    <mergeCell ref="C233:C242"/>
    <mergeCell ref="A314:A323"/>
    <mergeCell ref="B314:B323"/>
    <mergeCell ref="A293:A302"/>
    <mergeCell ref="B293:B302"/>
    <mergeCell ref="O464:O473"/>
    <mergeCell ref="A474:A483"/>
    <mergeCell ref="B474:B483"/>
    <mergeCell ref="C474:C483"/>
    <mergeCell ref="O474:O483"/>
    <mergeCell ref="O164:O232"/>
    <mergeCell ref="O243:O262"/>
    <mergeCell ref="C334:C343"/>
    <mergeCell ref="A344:A353"/>
    <mergeCell ref="B344:B353"/>
    <mergeCell ref="C344:C353"/>
    <mergeCell ref="C164:C166"/>
    <mergeCell ref="C293:C302"/>
    <mergeCell ref="O293:O302"/>
    <mergeCell ref="A304:A313"/>
    <mergeCell ref="O374:O383"/>
    <mergeCell ref="B364:B373"/>
    <mergeCell ref="C364:C373"/>
    <mergeCell ref="O364:O373"/>
    <mergeCell ref="M164:M166"/>
    <mergeCell ref="N164:N166"/>
    <mergeCell ref="A374:A383"/>
    <mergeCell ref="B374:B383"/>
    <mergeCell ref="C374:C383"/>
    <mergeCell ref="A334:A343"/>
    <mergeCell ref="A364:A373"/>
    <mergeCell ref="C354:C363"/>
    <mergeCell ref="B304:B313"/>
    <mergeCell ref="C304:C313"/>
    <mergeCell ref="A354:A363"/>
    <mergeCell ref="B354:B363"/>
    <mergeCell ref="O484:O493"/>
    <mergeCell ref="A164:A166"/>
    <mergeCell ref="B164:B166"/>
    <mergeCell ref="O451:O460"/>
    <mergeCell ref="I164:I166"/>
    <mergeCell ref="J164:J166"/>
    <mergeCell ref="K164:K166"/>
    <mergeCell ref="L164:L166"/>
    <mergeCell ref="A484:A493"/>
    <mergeCell ref="B484:B493"/>
    <mergeCell ref="C484:C493"/>
    <mergeCell ref="A464:A473"/>
    <mergeCell ref="B464:B473"/>
    <mergeCell ref="C464:C473"/>
    <mergeCell ref="A518:A527"/>
    <mergeCell ref="B518:B527"/>
    <mergeCell ref="C518:C527"/>
    <mergeCell ref="O518:O527"/>
    <mergeCell ref="O550:O553"/>
    <mergeCell ref="C551:C552"/>
    <mergeCell ref="A498:A507"/>
    <mergeCell ref="B498:B507"/>
    <mergeCell ref="C498:C507"/>
    <mergeCell ref="O498:O507"/>
    <mergeCell ref="A508:A517"/>
    <mergeCell ref="B508:B517"/>
    <mergeCell ref="C508:C517"/>
    <mergeCell ref="O508:O517"/>
    <mergeCell ref="A538:A547"/>
    <mergeCell ref="B538:B547"/>
    <mergeCell ref="C538:C547"/>
    <mergeCell ref="O538:O547"/>
    <mergeCell ref="A528:A537"/>
    <mergeCell ref="B528:B537"/>
    <mergeCell ref="C528:C537"/>
    <mergeCell ref="O528:O537"/>
    <mergeCell ref="C584:C593"/>
    <mergeCell ref="O584:O593"/>
    <mergeCell ref="A554:A563"/>
    <mergeCell ref="B554:B563"/>
    <mergeCell ref="C554:C563"/>
    <mergeCell ref="O554:O563"/>
    <mergeCell ref="O564:O573"/>
    <mergeCell ref="C574:C583"/>
    <mergeCell ref="O574:O583"/>
    <mergeCell ref="A604:A613"/>
    <mergeCell ref="B604:B613"/>
    <mergeCell ref="C604:C613"/>
    <mergeCell ref="O604:O613"/>
    <mergeCell ref="A574:A583"/>
    <mergeCell ref="B574:B583"/>
    <mergeCell ref="A584:A593"/>
    <mergeCell ref="B584:B593"/>
    <mergeCell ref="A594:A603"/>
    <mergeCell ref="B594:B603"/>
    <mergeCell ref="C594:C603"/>
    <mergeCell ref="O594:O603"/>
  </mergeCells>
  <printOptions/>
  <pageMargins left="0.25" right="0.25" top="0.75" bottom="0.75" header="0.3" footer="0.3"/>
  <pageSetup fitToHeight="0" fitToWidth="1" horizontalDpi="600" verticalDpi="600" orientation="landscape" paperSize="9" scale="70" r:id="rId1"/>
  <rowBreaks count="19" manualBreakCount="19">
    <brk id="48" max="14" man="1"/>
    <brk id="75" max="14" man="1"/>
    <brk id="163" max="14" man="1"/>
    <brk id="209" max="14" man="1"/>
    <brk id="242" max="14" man="1"/>
    <brk id="262" max="14" man="1"/>
    <brk id="292" max="14" man="1"/>
    <brk id="313" max="14" man="1"/>
    <brk id="353" max="14" man="1"/>
    <brk id="383" max="14" man="1"/>
    <brk id="418" max="14" man="1"/>
    <brk id="450" max="14" man="1"/>
    <brk id="460" max="14" man="1"/>
    <brk id="473" max="14" man="1"/>
    <brk id="495" max="14" man="1"/>
    <brk id="517" max="14" man="1"/>
    <brk id="547" max="14" man="1"/>
    <brk id="553" max="14" man="1"/>
    <brk id="583" max="14" man="1"/>
  </rowBreaks>
</worksheet>
</file>

<file path=xl/worksheets/sheet5.xml><?xml version="1.0" encoding="utf-8"?>
<worksheet xmlns="http://schemas.openxmlformats.org/spreadsheetml/2006/main" xmlns:r="http://schemas.openxmlformats.org/officeDocument/2006/relationships">
  <dimension ref="A2:AD26"/>
  <sheetViews>
    <sheetView view="pageBreakPreview" zoomScale="75" zoomScaleSheetLayoutView="75" zoomScalePageLayoutView="0" workbookViewId="0" topLeftCell="A22">
      <selection activeCell="B7" sqref="B7"/>
    </sheetView>
  </sheetViews>
  <sheetFormatPr defaultColWidth="8.8515625" defaultRowHeight="15"/>
  <cols>
    <col min="1" max="1" width="7.57421875" style="355" customWidth="1"/>
    <col min="2" max="2" width="42.28125" style="355" customWidth="1"/>
    <col min="3" max="3" width="8.8515625" style="355" customWidth="1"/>
    <col min="4" max="6" width="9.140625" style="355" bestFit="1" customWidth="1"/>
    <col min="7" max="12" width="9.140625" style="355" customWidth="1"/>
    <col min="13" max="14" width="10.57421875" style="355" bestFit="1" customWidth="1"/>
    <col min="15" max="16" width="11.7109375" style="355" customWidth="1"/>
    <col min="17" max="17" width="10.28125" style="355" customWidth="1"/>
    <col min="18" max="24" width="9.7109375" style="355" bestFit="1" customWidth="1"/>
    <col min="25" max="26" width="9.8515625" style="355" bestFit="1" customWidth="1"/>
    <col min="27" max="27" width="9.8515625" style="355" customWidth="1"/>
    <col min="28" max="30" width="9.7109375" style="355" bestFit="1" customWidth="1"/>
    <col min="31" max="16384" width="8.8515625" style="355" customWidth="1"/>
  </cols>
  <sheetData>
    <row r="2" spans="1:30" ht="15">
      <c r="A2" s="655" t="s">
        <v>410</v>
      </c>
      <c r="B2" s="655"/>
      <c r="C2" s="655"/>
      <c r="D2" s="655"/>
      <c r="E2" s="655"/>
      <c r="F2" s="655"/>
      <c r="G2" s="655"/>
      <c r="H2" s="655"/>
      <c r="I2" s="655"/>
      <c r="J2" s="655"/>
      <c r="K2" s="655"/>
      <c r="L2" s="655"/>
      <c r="M2" s="655"/>
      <c r="N2" s="655"/>
      <c r="O2" s="655"/>
      <c r="P2" s="655"/>
      <c r="Q2" s="655"/>
      <c r="R2" s="655"/>
      <c r="S2" s="655"/>
      <c r="T2" s="655"/>
      <c r="U2" s="655"/>
      <c r="V2" s="655"/>
      <c r="W2" s="655"/>
      <c r="X2" s="655"/>
      <c r="Y2" s="655"/>
      <c r="Z2" s="655"/>
      <c r="AA2" s="655"/>
      <c r="AB2" s="655"/>
      <c r="AC2" s="655"/>
      <c r="AD2" s="655"/>
    </row>
    <row r="3" spans="1:30" ht="15.75" thickBot="1">
      <c r="A3" s="656" t="s">
        <v>188</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row>
    <row r="4" spans="1:30" s="356" customFormat="1" ht="12" customHeight="1">
      <c r="A4" s="657" t="s">
        <v>190</v>
      </c>
      <c r="B4" s="657" t="s">
        <v>206</v>
      </c>
      <c r="C4" s="657" t="s">
        <v>207</v>
      </c>
      <c r="D4" s="651" t="s">
        <v>208</v>
      </c>
      <c r="E4" s="651"/>
      <c r="F4" s="651"/>
      <c r="G4" s="651"/>
      <c r="H4" s="651"/>
      <c r="I4" s="651"/>
      <c r="J4" s="651"/>
      <c r="K4" s="651"/>
      <c r="L4" s="652"/>
      <c r="M4" s="651" t="s">
        <v>209</v>
      </c>
      <c r="N4" s="651"/>
      <c r="O4" s="651"/>
      <c r="P4" s="651"/>
      <c r="Q4" s="651"/>
      <c r="R4" s="651"/>
      <c r="S4" s="651"/>
      <c r="T4" s="651"/>
      <c r="U4" s="652"/>
      <c r="V4" s="651" t="s">
        <v>216</v>
      </c>
      <c r="W4" s="651"/>
      <c r="X4" s="651"/>
      <c r="Y4" s="651"/>
      <c r="Z4" s="651"/>
      <c r="AA4" s="651"/>
      <c r="AB4" s="651"/>
      <c r="AC4" s="651"/>
      <c r="AD4" s="652"/>
    </row>
    <row r="5" spans="1:30" s="356" customFormat="1" ht="12" customHeight="1" thickBot="1">
      <c r="A5" s="658"/>
      <c r="B5" s="658"/>
      <c r="C5" s="658"/>
      <c r="D5" s="653"/>
      <c r="E5" s="653"/>
      <c r="F5" s="653"/>
      <c r="G5" s="653"/>
      <c r="H5" s="653"/>
      <c r="I5" s="653"/>
      <c r="J5" s="653"/>
      <c r="K5" s="653"/>
      <c r="L5" s="654"/>
      <c r="M5" s="653"/>
      <c r="N5" s="653"/>
      <c r="O5" s="653"/>
      <c r="P5" s="653"/>
      <c r="Q5" s="653"/>
      <c r="R5" s="653"/>
      <c r="S5" s="653"/>
      <c r="T5" s="653"/>
      <c r="U5" s="654"/>
      <c r="V5" s="653"/>
      <c r="W5" s="653"/>
      <c r="X5" s="653"/>
      <c r="Y5" s="653"/>
      <c r="Z5" s="653"/>
      <c r="AA5" s="653"/>
      <c r="AB5" s="653"/>
      <c r="AC5" s="653"/>
      <c r="AD5" s="654"/>
    </row>
    <row r="6" spans="1:30" s="356" customFormat="1" ht="18.75" customHeight="1" thickBot="1">
      <c r="A6" s="659"/>
      <c r="B6" s="659"/>
      <c r="C6" s="659"/>
      <c r="D6" s="408">
        <v>2017</v>
      </c>
      <c r="E6" s="408">
        <v>2018</v>
      </c>
      <c r="F6" s="408">
        <v>2019</v>
      </c>
      <c r="G6" s="408">
        <v>2020</v>
      </c>
      <c r="H6" s="408">
        <v>2021</v>
      </c>
      <c r="I6" s="408">
        <v>2022</v>
      </c>
      <c r="J6" s="408">
        <v>2023</v>
      </c>
      <c r="K6" s="408">
        <v>2024</v>
      </c>
      <c r="L6" s="408">
        <v>2025</v>
      </c>
      <c r="M6" s="408">
        <v>2017</v>
      </c>
      <c r="N6" s="408">
        <v>2018</v>
      </c>
      <c r="O6" s="408">
        <v>2019</v>
      </c>
      <c r="P6" s="408">
        <v>2020</v>
      </c>
      <c r="Q6" s="408">
        <v>2021</v>
      </c>
      <c r="R6" s="408">
        <v>2022</v>
      </c>
      <c r="S6" s="408">
        <v>2023</v>
      </c>
      <c r="T6" s="408">
        <v>2024</v>
      </c>
      <c r="U6" s="408">
        <v>2025</v>
      </c>
      <c r="V6" s="408">
        <v>2017</v>
      </c>
      <c r="W6" s="408">
        <v>2018</v>
      </c>
      <c r="X6" s="408">
        <v>2019</v>
      </c>
      <c r="Y6" s="408">
        <v>2020</v>
      </c>
      <c r="Z6" s="408">
        <v>2021</v>
      </c>
      <c r="AA6" s="408">
        <v>2022</v>
      </c>
      <c r="AB6" s="408">
        <v>2023</v>
      </c>
      <c r="AC6" s="408">
        <v>2024</v>
      </c>
      <c r="AD6" s="408">
        <v>2025</v>
      </c>
    </row>
    <row r="7" spans="1:30" s="357" customFormat="1" ht="51" customHeight="1" thickBot="1">
      <c r="A7" s="409">
        <v>1</v>
      </c>
      <c r="B7" s="207" t="s">
        <v>249</v>
      </c>
      <c r="C7" s="289" t="s">
        <v>260</v>
      </c>
      <c r="D7" s="289">
        <v>2030.8</v>
      </c>
      <c r="E7" s="407">
        <v>1195.79</v>
      </c>
      <c r="F7" s="407"/>
      <c r="G7" s="410">
        <v>2880.4</v>
      </c>
      <c r="H7" s="411">
        <v>3080</v>
      </c>
      <c r="I7" s="411">
        <v>1880</v>
      </c>
      <c r="J7" s="408"/>
      <c r="K7" s="408"/>
      <c r="L7" s="408"/>
      <c r="M7" s="412">
        <v>1.88005</v>
      </c>
      <c r="N7" s="413">
        <v>3.049</v>
      </c>
      <c r="O7" s="413"/>
      <c r="P7" s="410">
        <f aca="true" t="shared" si="0" ref="P7:R10">Y7/G7</f>
        <v>4.715838078044716</v>
      </c>
      <c r="Q7" s="411">
        <f t="shared" si="0"/>
        <v>4.5123376623376625</v>
      </c>
      <c r="R7" s="411">
        <f t="shared" si="0"/>
        <v>4.7</v>
      </c>
      <c r="S7" s="414"/>
      <c r="T7" s="414"/>
      <c r="U7" s="414"/>
      <c r="V7" s="415">
        <v>3818</v>
      </c>
      <c r="W7" s="416">
        <v>3645.8</v>
      </c>
      <c r="X7" s="416"/>
      <c r="Y7" s="410">
        <v>13583.5</v>
      </c>
      <c r="Z7" s="411">
        <v>13898</v>
      </c>
      <c r="AA7" s="411">
        <v>8836</v>
      </c>
      <c r="AB7" s="414"/>
      <c r="AC7" s="414"/>
      <c r="AD7" s="414"/>
    </row>
    <row r="8" spans="1:30" s="357" customFormat="1" ht="66" customHeight="1" thickBot="1">
      <c r="A8" s="409">
        <v>2</v>
      </c>
      <c r="B8" s="419" t="s">
        <v>250</v>
      </c>
      <c r="C8" s="409" t="s">
        <v>261</v>
      </c>
      <c r="D8" s="409">
        <v>1</v>
      </c>
      <c r="E8" s="408">
        <v>5</v>
      </c>
      <c r="F8" s="408"/>
      <c r="G8" s="420">
        <v>11</v>
      </c>
      <c r="H8" s="420">
        <v>7</v>
      </c>
      <c r="I8" s="420">
        <v>4</v>
      </c>
      <c r="J8" s="408"/>
      <c r="K8" s="408"/>
      <c r="L8" s="408"/>
      <c r="M8" s="421">
        <v>2.4</v>
      </c>
      <c r="N8" s="414">
        <v>3.62</v>
      </c>
      <c r="O8" s="414"/>
      <c r="P8" s="410">
        <f t="shared" si="0"/>
        <v>10</v>
      </c>
      <c r="Q8" s="411">
        <f t="shared" si="0"/>
        <v>10</v>
      </c>
      <c r="R8" s="411">
        <f t="shared" si="0"/>
        <v>10</v>
      </c>
      <c r="S8" s="414"/>
      <c r="T8" s="414"/>
      <c r="U8" s="414"/>
      <c r="V8" s="421">
        <v>2.4</v>
      </c>
      <c r="W8" s="416">
        <v>18.1</v>
      </c>
      <c r="X8" s="414"/>
      <c r="Y8" s="411">
        <v>110</v>
      </c>
      <c r="Z8" s="411">
        <v>70</v>
      </c>
      <c r="AA8" s="411">
        <v>40</v>
      </c>
      <c r="AB8" s="414"/>
      <c r="AC8" s="414"/>
      <c r="AD8" s="414"/>
    </row>
    <row r="9" spans="1:30" s="357" customFormat="1" ht="63" customHeight="1" thickBot="1">
      <c r="A9" s="409">
        <v>3</v>
      </c>
      <c r="B9" s="419" t="s">
        <v>265</v>
      </c>
      <c r="C9" s="409" t="s">
        <v>260</v>
      </c>
      <c r="D9" s="409" t="s">
        <v>262</v>
      </c>
      <c r="E9" s="408">
        <v>879.37</v>
      </c>
      <c r="F9" s="408"/>
      <c r="G9" s="420">
        <v>265.3</v>
      </c>
      <c r="H9" s="420">
        <v>420</v>
      </c>
      <c r="I9" s="420">
        <v>1210</v>
      </c>
      <c r="J9" s="408"/>
      <c r="K9" s="408"/>
      <c r="L9" s="408"/>
      <c r="M9" s="409" t="s">
        <v>262</v>
      </c>
      <c r="N9" s="422">
        <v>2.59</v>
      </c>
      <c r="O9" s="422"/>
      <c r="P9" s="410">
        <f t="shared" si="0"/>
        <v>3.9868073878627968</v>
      </c>
      <c r="Q9" s="411">
        <f t="shared" si="0"/>
        <v>4.5</v>
      </c>
      <c r="R9" s="411">
        <f t="shared" si="0"/>
        <v>4.7</v>
      </c>
      <c r="S9" s="414"/>
      <c r="T9" s="414"/>
      <c r="U9" s="414"/>
      <c r="V9" s="421" t="s">
        <v>262</v>
      </c>
      <c r="W9" s="416">
        <v>2277.5</v>
      </c>
      <c r="X9" s="414"/>
      <c r="Y9" s="411">
        <v>1057.7</v>
      </c>
      <c r="Z9" s="411">
        <v>1890</v>
      </c>
      <c r="AA9" s="411">
        <v>5687</v>
      </c>
      <c r="AB9" s="414"/>
      <c r="AC9" s="414"/>
      <c r="AD9" s="414"/>
    </row>
    <row r="10" spans="1:30" s="357" customFormat="1" ht="72.75" customHeight="1" thickBot="1">
      <c r="A10" s="409">
        <v>4</v>
      </c>
      <c r="B10" s="419" t="s">
        <v>266</v>
      </c>
      <c r="C10" s="409" t="s">
        <v>261</v>
      </c>
      <c r="D10" s="409">
        <v>1</v>
      </c>
      <c r="E10" s="408">
        <v>3</v>
      </c>
      <c r="F10" s="408"/>
      <c r="G10" s="420">
        <v>1</v>
      </c>
      <c r="H10" s="420">
        <v>2</v>
      </c>
      <c r="I10" s="420">
        <v>2</v>
      </c>
      <c r="J10" s="408"/>
      <c r="K10" s="408"/>
      <c r="L10" s="408"/>
      <c r="M10" s="421">
        <v>2.8</v>
      </c>
      <c r="N10" s="414">
        <v>3.1666</v>
      </c>
      <c r="O10" s="414"/>
      <c r="P10" s="410">
        <f t="shared" si="0"/>
        <v>10</v>
      </c>
      <c r="Q10" s="411">
        <f t="shared" si="0"/>
        <v>11.5</v>
      </c>
      <c r="R10" s="411">
        <f t="shared" si="0"/>
        <v>10</v>
      </c>
      <c r="S10" s="414"/>
      <c r="T10" s="414"/>
      <c r="U10" s="414"/>
      <c r="V10" s="421">
        <v>2.8</v>
      </c>
      <c r="W10" s="416">
        <v>9.5</v>
      </c>
      <c r="X10" s="414"/>
      <c r="Y10" s="411">
        <v>10</v>
      </c>
      <c r="Z10" s="411">
        <v>23</v>
      </c>
      <c r="AA10" s="411">
        <v>20</v>
      </c>
      <c r="AB10" s="414"/>
      <c r="AC10" s="414"/>
      <c r="AD10" s="414"/>
    </row>
    <row r="11" spans="1:30" ht="45.75" customHeight="1" thickBot="1">
      <c r="A11" s="409">
        <v>5</v>
      </c>
      <c r="B11" s="419" t="s">
        <v>251</v>
      </c>
      <c r="C11" s="409" t="s">
        <v>260</v>
      </c>
      <c r="D11" s="409">
        <v>1675</v>
      </c>
      <c r="E11" s="408">
        <v>4156.93</v>
      </c>
      <c r="F11" s="408"/>
      <c r="G11" s="408"/>
      <c r="H11" s="407"/>
      <c r="I11" s="407"/>
      <c r="J11" s="407"/>
      <c r="K11" s="407"/>
      <c r="L11" s="407"/>
      <c r="M11" s="409">
        <v>2.754009</v>
      </c>
      <c r="N11" s="408">
        <v>2.9748</v>
      </c>
      <c r="O11" s="408"/>
      <c r="P11" s="408"/>
      <c r="Q11" s="414"/>
      <c r="R11" s="414"/>
      <c r="S11" s="414"/>
      <c r="T11" s="414"/>
      <c r="U11" s="414"/>
      <c r="V11" s="421">
        <v>4613.1</v>
      </c>
      <c r="W11" s="416">
        <v>12366.2</v>
      </c>
      <c r="X11" s="414"/>
      <c r="Y11" s="414"/>
      <c r="Z11" s="414"/>
      <c r="AA11" s="414"/>
      <c r="AB11" s="414"/>
      <c r="AC11" s="414"/>
      <c r="AD11" s="414"/>
    </row>
    <row r="12" spans="1:30" ht="55.5" customHeight="1" thickBot="1">
      <c r="A12" s="409">
        <v>6</v>
      </c>
      <c r="B12" s="419" t="s">
        <v>252</v>
      </c>
      <c r="C12" s="409" t="s">
        <v>261</v>
      </c>
      <c r="D12" s="409">
        <v>5</v>
      </c>
      <c r="E12" s="408">
        <v>13</v>
      </c>
      <c r="F12" s="408"/>
      <c r="G12" s="408"/>
      <c r="H12" s="408"/>
      <c r="I12" s="408"/>
      <c r="J12" s="408"/>
      <c r="K12" s="408"/>
      <c r="L12" s="408"/>
      <c r="M12" s="409">
        <v>5.78</v>
      </c>
      <c r="N12" s="408">
        <v>5.923</v>
      </c>
      <c r="O12" s="408"/>
      <c r="P12" s="408"/>
      <c r="Q12" s="414"/>
      <c r="R12" s="414"/>
      <c r="S12" s="414"/>
      <c r="T12" s="414"/>
      <c r="U12" s="414"/>
      <c r="V12" s="421">
        <v>28.9</v>
      </c>
      <c r="W12" s="416">
        <v>77</v>
      </c>
      <c r="X12" s="414"/>
      <c r="Y12" s="414"/>
      <c r="Z12" s="414"/>
      <c r="AA12" s="414"/>
      <c r="AB12" s="414"/>
      <c r="AC12" s="414"/>
      <c r="AD12" s="414"/>
    </row>
    <row r="13" spans="1:30" s="357" customFormat="1" ht="61.5" customHeight="1" thickBot="1">
      <c r="A13" s="409">
        <v>7</v>
      </c>
      <c r="B13" s="419" t="s">
        <v>385</v>
      </c>
      <c r="C13" s="409" t="s">
        <v>232</v>
      </c>
      <c r="D13" s="409">
        <v>9</v>
      </c>
      <c r="E13" s="408">
        <v>23</v>
      </c>
      <c r="F13" s="408">
        <v>15</v>
      </c>
      <c r="G13" s="408"/>
      <c r="H13" s="408"/>
      <c r="I13" s="408"/>
      <c r="J13" s="408"/>
      <c r="K13" s="408"/>
      <c r="L13" s="408"/>
      <c r="M13" s="409">
        <v>220</v>
      </c>
      <c r="N13" s="408">
        <v>316.26087</v>
      </c>
      <c r="O13" s="408">
        <v>326.6333</v>
      </c>
      <c r="P13" s="408"/>
      <c r="Q13" s="414"/>
      <c r="R13" s="414"/>
      <c r="S13" s="414"/>
      <c r="T13" s="414"/>
      <c r="U13" s="414"/>
      <c r="V13" s="421">
        <v>1980</v>
      </c>
      <c r="W13" s="416">
        <v>7274</v>
      </c>
      <c r="X13" s="414">
        <v>4899.5</v>
      </c>
      <c r="Y13" s="414"/>
      <c r="Z13" s="414"/>
      <c r="AA13" s="414"/>
      <c r="AB13" s="414"/>
      <c r="AC13" s="414"/>
      <c r="AD13" s="414"/>
    </row>
    <row r="14" spans="1:30" s="357" customFormat="1" ht="69.75" customHeight="1" thickBot="1">
      <c r="A14" s="409">
        <v>8</v>
      </c>
      <c r="B14" s="419" t="s">
        <v>386</v>
      </c>
      <c r="C14" s="409" t="s">
        <v>232</v>
      </c>
      <c r="D14" s="409">
        <v>28</v>
      </c>
      <c r="E14" s="408"/>
      <c r="F14" s="408"/>
      <c r="G14" s="408"/>
      <c r="H14" s="408"/>
      <c r="I14" s="408"/>
      <c r="J14" s="408"/>
      <c r="K14" s="408"/>
      <c r="L14" s="408"/>
      <c r="M14" s="409">
        <v>364.07143</v>
      </c>
      <c r="N14" s="408"/>
      <c r="O14" s="408"/>
      <c r="P14" s="408"/>
      <c r="Q14" s="414"/>
      <c r="R14" s="414"/>
      <c r="S14" s="414"/>
      <c r="T14" s="414"/>
      <c r="U14" s="414"/>
      <c r="V14" s="421">
        <v>10194</v>
      </c>
      <c r="W14" s="416"/>
      <c r="X14" s="414"/>
      <c r="Y14" s="414"/>
      <c r="Z14" s="414"/>
      <c r="AA14" s="414"/>
      <c r="AB14" s="414"/>
      <c r="AC14" s="414"/>
      <c r="AD14" s="414"/>
    </row>
    <row r="15" spans="1:30" s="357" customFormat="1" ht="74.25" customHeight="1" thickBot="1">
      <c r="A15" s="409">
        <v>9</v>
      </c>
      <c r="B15" s="419" t="s">
        <v>387</v>
      </c>
      <c r="C15" s="409" t="s">
        <v>232</v>
      </c>
      <c r="D15" s="409"/>
      <c r="E15" s="408">
        <v>27</v>
      </c>
      <c r="F15" s="408">
        <v>14</v>
      </c>
      <c r="G15" s="408"/>
      <c r="H15" s="408"/>
      <c r="I15" s="408"/>
      <c r="J15" s="408"/>
      <c r="K15" s="408"/>
      <c r="L15" s="408"/>
      <c r="M15" s="409" t="s">
        <v>262</v>
      </c>
      <c r="N15" s="408">
        <v>181.48148</v>
      </c>
      <c r="O15" s="408">
        <v>225.71</v>
      </c>
      <c r="P15" s="408">
        <v>0</v>
      </c>
      <c r="Q15" s="414"/>
      <c r="R15" s="414"/>
      <c r="S15" s="414"/>
      <c r="T15" s="414"/>
      <c r="U15" s="414"/>
      <c r="V15" s="421" t="s">
        <v>262</v>
      </c>
      <c r="W15" s="416">
        <v>4900</v>
      </c>
      <c r="X15" s="414">
        <v>3160</v>
      </c>
      <c r="Y15" s="414"/>
      <c r="Z15" s="414"/>
      <c r="AA15" s="414"/>
      <c r="AB15" s="414"/>
      <c r="AC15" s="414"/>
      <c r="AD15" s="414"/>
    </row>
    <row r="16" spans="1:30" s="357" customFormat="1" ht="65.25" customHeight="1" thickBot="1">
      <c r="A16" s="409">
        <v>10</v>
      </c>
      <c r="B16" s="419" t="s">
        <v>388</v>
      </c>
      <c r="C16" s="409" t="s">
        <v>232</v>
      </c>
      <c r="D16" s="409">
        <v>4</v>
      </c>
      <c r="E16" s="408">
        <v>3</v>
      </c>
      <c r="F16" s="408">
        <v>2</v>
      </c>
      <c r="G16" s="408">
        <v>5</v>
      </c>
      <c r="H16" s="408">
        <v>3</v>
      </c>
      <c r="I16" s="408">
        <v>3</v>
      </c>
      <c r="J16" s="408">
        <v>3</v>
      </c>
      <c r="K16" s="408">
        <v>3</v>
      </c>
      <c r="L16" s="408">
        <v>2</v>
      </c>
      <c r="M16" s="409">
        <v>85.75</v>
      </c>
      <c r="N16" s="408">
        <v>114.33334</v>
      </c>
      <c r="O16" s="408">
        <v>730</v>
      </c>
      <c r="P16" s="408">
        <v>308.84</v>
      </c>
      <c r="Q16" s="423">
        <v>114.334</v>
      </c>
      <c r="R16" s="423">
        <v>114.334</v>
      </c>
      <c r="S16" s="423">
        <v>114.334</v>
      </c>
      <c r="T16" s="423">
        <v>114.334</v>
      </c>
      <c r="U16" s="414">
        <v>171.5</v>
      </c>
      <c r="V16" s="421">
        <v>343</v>
      </c>
      <c r="W16" s="416">
        <v>343</v>
      </c>
      <c r="X16" s="414">
        <v>1460</v>
      </c>
      <c r="Y16" s="414">
        <v>1544.2</v>
      </c>
      <c r="Z16" s="414">
        <v>343</v>
      </c>
      <c r="AA16" s="414">
        <v>343</v>
      </c>
      <c r="AB16" s="414">
        <v>343</v>
      </c>
      <c r="AC16" s="414">
        <v>343</v>
      </c>
      <c r="AD16" s="414">
        <v>343</v>
      </c>
    </row>
    <row r="17" spans="1:30" ht="75.75" customHeight="1" thickBot="1">
      <c r="A17" s="409">
        <v>11</v>
      </c>
      <c r="B17" s="419" t="s">
        <v>389</v>
      </c>
      <c r="C17" s="409" t="s">
        <v>232</v>
      </c>
      <c r="D17" s="409">
        <v>9</v>
      </c>
      <c r="E17" s="408">
        <v>7</v>
      </c>
      <c r="F17" s="408">
        <v>1</v>
      </c>
      <c r="G17" s="424">
        <v>5</v>
      </c>
      <c r="H17" s="425">
        <v>5</v>
      </c>
      <c r="I17" s="425">
        <v>5</v>
      </c>
      <c r="J17" s="407"/>
      <c r="K17" s="407"/>
      <c r="L17" s="407"/>
      <c r="M17" s="409">
        <v>91.11111</v>
      </c>
      <c r="N17" s="408">
        <v>117.14286</v>
      </c>
      <c r="O17" s="426">
        <v>820</v>
      </c>
      <c r="P17" s="427">
        <v>164</v>
      </c>
      <c r="Q17" s="427">
        <v>164</v>
      </c>
      <c r="R17" s="427">
        <v>164</v>
      </c>
      <c r="S17" s="426"/>
      <c r="T17" s="426"/>
      <c r="U17" s="426"/>
      <c r="V17" s="421">
        <v>820</v>
      </c>
      <c r="W17" s="416">
        <v>820</v>
      </c>
      <c r="X17" s="414">
        <v>820</v>
      </c>
      <c r="Y17" s="414">
        <v>820</v>
      </c>
      <c r="Z17" s="414">
        <v>820</v>
      </c>
      <c r="AA17" s="414">
        <v>820</v>
      </c>
      <c r="AB17" s="414"/>
      <c r="AC17" s="414"/>
      <c r="AD17" s="414"/>
    </row>
    <row r="18" spans="1:30" ht="51" customHeight="1" thickBot="1">
      <c r="A18" s="409">
        <v>12</v>
      </c>
      <c r="B18" s="419" t="s">
        <v>253</v>
      </c>
      <c r="C18" s="409" t="s">
        <v>260</v>
      </c>
      <c r="D18" s="409" t="s">
        <v>262</v>
      </c>
      <c r="E18" s="409" t="s">
        <v>262</v>
      </c>
      <c r="F18" s="408"/>
      <c r="G18" s="411">
        <v>1762.2</v>
      </c>
      <c r="H18" s="411">
        <v>2017</v>
      </c>
      <c r="I18" s="411">
        <v>2160</v>
      </c>
      <c r="J18" s="408"/>
      <c r="K18" s="408"/>
      <c r="L18" s="408"/>
      <c r="M18" s="409" t="s">
        <v>262</v>
      </c>
      <c r="N18" s="409" t="s">
        <v>262</v>
      </c>
      <c r="O18" s="426"/>
      <c r="P18" s="411">
        <f aca="true" t="shared" si="1" ref="P18:R21">Y18/G18</f>
        <v>5.147599591419816</v>
      </c>
      <c r="Q18" s="411">
        <f t="shared" si="1"/>
        <v>4.377937530986613</v>
      </c>
      <c r="R18" s="411">
        <f t="shared" si="1"/>
        <v>4.7</v>
      </c>
      <c r="S18" s="426"/>
      <c r="T18" s="426"/>
      <c r="U18" s="426"/>
      <c r="V18" s="409" t="s">
        <v>262</v>
      </c>
      <c r="W18" s="416" t="s">
        <v>262</v>
      </c>
      <c r="X18" s="414"/>
      <c r="Y18" s="411">
        <v>9071.1</v>
      </c>
      <c r="Z18" s="411">
        <v>8830.3</v>
      </c>
      <c r="AA18" s="411">
        <v>10152</v>
      </c>
      <c r="AB18" s="414"/>
      <c r="AC18" s="414"/>
      <c r="AD18" s="414"/>
    </row>
    <row r="19" spans="1:30" s="357" customFormat="1" ht="53.25" customHeight="1" thickBot="1">
      <c r="A19" s="409">
        <v>13</v>
      </c>
      <c r="B19" s="419" t="s">
        <v>254</v>
      </c>
      <c r="C19" s="409" t="s">
        <v>261</v>
      </c>
      <c r="D19" s="409"/>
      <c r="E19" s="408"/>
      <c r="F19" s="408"/>
      <c r="G19" s="411">
        <v>6</v>
      </c>
      <c r="H19" s="411">
        <v>4</v>
      </c>
      <c r="I19" s="411">
        <v>2</v>
      </c>
      <c r="J19" s="408"/>
      <c r="K19" s="408"/>
      <c r="L19" s="408"/>
      <c r="M19" s="409"/>
      <c r="N19" s="408"/>
      <c r="O19" s="426"/>
      <c r="P19" s="411">
        <f t="shared" si="1"/>
        <v>10</v>
      </c>
      <c r="Q19" s="411">
        <f t="shared" si="1"/>
        <v>11.25</v>
      </c>
      <c r="R19" s="411">
        <f t="shared" si="1"/>
        <v>10.65</v>
      </c>
      <c r="S19" s="426"/>
      <c r="T19" s="426"/>
      <c r="U19" s="426"/>
      <c r="V19" s="421"/>
      <c r="W19" s="416"/>
      <c r="X19" s="414"/>
      <c r="Y19" s="411">
        <v>60</v>
      </c>
      <c r="Z19" s="411">
        <v>45</v>
      </c>
      <c r="AA19" s="411">
        <v>21.3</v>
      </c>
      <c r="AB19" s="414"/>
      <c r="AC19" s="414"/>
      <c r="AD19" s="414"/>
    </row>
    <row r="20" spans="1:30" s="357" customFormat="1" ht="57" customHeight="1" thickBot="1">
      <c r="A20" s="409">
        <v>14</v>
      </c>
      <c r="B20" s="419" t="s">
        <v>255</v>
      </c>
      <c r="C20" s="409" t="s">
        <v>260</v>
      </c>
      <c r="D20" s="409" t="s">
        <v>262</v>
      </c>
      <c r="E20" s="408">
        <v>298.14</v>
      </c>
      <c r="F20" s="408"/>
      <c r="G20" s="411">
        <v>452.8</v>
      </c>
      <c r="H20" s="410" t="s">
        <v>262</v>
      </c>
      <c r="I20" s="410" t="s">
        <v>262</v>
      </c>
      <c r="J20" s="408"/>
      <c r="K20" s="408"/>
      <c r="L20" s="408"/>
      <c r="M20" s="409" t="s">
        <v>262</v>
      </c>
      <c r="N20" s="408">
        <v>3.0368</v>
      </c>
      <c r="O20" s="422"/>
      <c r="P20" s="411">
        <f t="shared" si="1"/>
        <v>4.938604240282685</v>
      </c>
      <c r="Q20" s="410" t="s">
        <v>262</v>
      </c>
      <c r="R20" s="410" t="s">
        <v>262</v>
      </c>
      <c r="S20" s="426"/>
      <c r="T20" s="426"/>
      <c r="U20" s="426"/>
      <c r="V20" s="409" t="s">
        <v>262</v>
      </c>
      <c r="W20" s="416">
        <v>905.4</v>
      </c>
      <c r="X20" s="414"/>
      <c r="Y20" s="411">
        <v>2236.2</v>
      </c>
      <c r="Z20" s="410" t="s">
        <v>262</v>
      </c>
      <c r="AA20" s="410" t="s">
        <v>262</v>
      </c>
      <c r="AB20" s="414"/>
      <c r="AC20" s="414"/>
      <c r="AD20" s="414"/>
    </row>
    <row r="21" spans="1:30" s="357" customFormat="1" ht="64.5" customHeight="1" thickBot="1">
      <c r="A21" s="409">
        <v>15</v>
      </c>
      <c r="B21" s="419" t="s">
        <v>256</v>
      </c>
      <c r="C21" s="409" t="s">
        <v>261</v>
      </c>
      <c r="D21" s="409"/>
      <c r="E21" s="408">
        <v>2</v>
      </c>
      <c r="F21" s="408"/>
      <c r="G21" s="420">
        <v>2</v>
      </c>
      <c r="H21" s="410" t="s">
        <v>262</v>
      </c>
      <c r="I21" s="410" t="s">
        <v>262</v>
      </c>
      <c r="J21" s="408"/>
      <c r="K21" s="408"/>
      <c r="L21" s="408"/>
      <c r="M21" s="409"/>
      <c r="N21" s="408">
        <v>2.7</v>
      </c>
      <c r="O21" s="426"/>
      <c r="P21" s="411">
        <f t="shared" si="1"/>
        <v>10</v>
      </c>
      <c r="Q21" s="410" t="s">
        <v>262</v>
      </c>
      <c r="R21" s="410" t="s">
        <v>262</v>
      </c>
      <c r="S21" s="426"/>
      <c r="T21" s="426"/>
      <c r="U21" s="426"/>
      <c r="V21" s="421"/>
      <c r="W21" s="416">
        <v>5.4</v>
      </c>
      <c r="X21" s="414"/>
      <c r="Y21" s="411">
        <v>20</v>
      </c>
      <c r="Z21" s="410" t="s">
        <v>262</v>
      </c>
      <c r="AA21" s="410" t="s">
        <v>262</v>
      </c>
      <c r="AB21" s="414"/>
      <c r="AC21" s="414"/>
      <c r="AD21" s="414"/>
    </row>
    <row r="22" spans="1:30" s="357" customFormat="1" ht="42.75" customHeight="1" thickBot="1">
      <c r="A22" s="409">
        <v>16</v>
      </c>
      <c r="B22" s="419" t="s">
        <v>257</v>
      </c>
      <c r="C22" s="409" t="s">
        <v>232</v>
      </c>
      <c r="D22" s="409"/>
      <c r="E22" s="408">
        <v>28</v>
      </c>
      <c r="F22" s="408">
        <v>22</v>
      </c>
      <c r="G22" s="408">
        <v>18</v>
      </c>
      <c r="H22" s="408">
        <v>18</v>
      </c>
      <c r="I22" s="408">
        <v>18</v>
      </c>
      <c r="J22" s="408"/>
      <c r="K22" s="408"/>
      <c r="L22" s="408"/>
      <c r="M22" s="409"/>
      <c r="N22" s="414">
        <v>508.68</v>
      </c>
      <c r="O22" s="414">
        <v>499.2272</v>
      </c>
      <c r="P22" s="414">
        <v>500</v>
      </c>
      <c r="Q22" s="414">
        <v>500</v>
      </c>
      <c r="R22" s="414">
        <v>500</v>
      </c>
      <c r="S22" s="414"/>
      <c r="T22" s="414"/>
      <c r="U22" s="414"/>
      <c r="V22" s="426"/>
      <c r="W22" s="416">
        <v>14243.2</v>
      </c>
      <c r="X22" s="414">
        <v>10983</v>
      </c>
      <c r="Y22" s="414">
        <v>9000</v>
      </c>
      <c r="Z22" s="414">
        <f>H22*Q22</f>
        <v>9000</v>
      </c>
      <c r="AA22" s="414">
        <v>9000</v>
      </c>
      <c r="AB22" s="414"/>
      <c r="AC22" s="414"/>
      <c r="AD22" s="414"/>
    </row>
    <row r="23" spans="1:30" ht="56.25" customHeight="1" thickBot="1">
      <c r="A23" s="409">
        <v>17</v>
      </c>
      <c r="B23" s="419" t="s">
        <v>258</v>
      </c>
      <c r="C23" s="409" t="s">
        <v>232</v>
      </c>
      <c r="D23" s="409"/>
      <c r="E23" s="408">
        <v>10</v>
      </c>
      <c r="F23" s="408">
        <v>12</v>
      </c>
      <c r="G23" s="408">
        <v>17</v>
      </c>
      <c r="H23" s="407">
        <v>16</v>
      </c>
      <c r="I23" s="407">
        <v>16</v>
      </c>
      <c r="J23" s="407">
        <v>5</v>
      </c>
      <c r="K23" s="407">
        <v>5</v>
      </c>
      <c r="L23" s="407">
        <v>5</v>
      </c>
      <c r="M23" s="409"/>
      <c r="N23" s="408">
        <v>518.17</v>
      </c>
      <c r="O23" s="414">
        <v>631.4666</v>
      </c>
      <c r="P23" s="414">
        <v>500</v>
      </c>
      <c r="Q23" s="414">
        <v>500</v>
      </c>
      <c r="R23" s="414">
        <v>500</v>
      </c>
      <c r="S23" s="414">
        <v>500</v>
      </c>
      <c r="T23" s="414">
        <v>500</v>
      </c>
      <c r="U23" s="414">
        <v>500</v>
      </c>
      <c r="V23" s="426"/>
      <c r="W23" s="416">
        <v>5181.7</v>
      </c>
      <c r="X23" s="414">
        <v>7577.6</v>
      </c>
      <c r="Y23" s="414">
        <v>8500</v>
      </c>
      <c r="Z23" s="414">
        <f>H23*Q23</f>
        <v>8000</v>
      </c>
      <c r="AA23" s="414">
        <f>I23*R23</f>
        <v>8000</v>
      </c>
      <c r="AB23" s="414">
        <f>J23*S23</f>
        <v>2500</v>
      </c>
      <c r="AC23" s="414">
        <f>K23*T23</f>
        <v>2500</v>
      </c>
      <c r="AD23" s="414">
        <f>L23*U23</f>
        <v>2500</v>
      </c>
    </row>
    <row r="24" spans="1:30" ht="51" customHeight="1" thickBot="1">
      <c r="A24" s="409">
        <v>18</v>
      </c>
      <c r="B24" s="419" t="s">
        <v>259</v>
      </c>
      <c r="C24" s="409" t="s">
        <v>232</v>
      </c>
      <c r="D24" s="409"/>
      <c r="E24" s="408"/>
      <c r="F24" s="408">
        <v>1</v>
      </c>
      <c r="G24" s="408">
        <v>2</v>
      </c>
      <c r="H24" s="408">
        <v>3</v>
      </c>
      <c r="I24" s="408">
        <v>3</v>
      </c>
      <c r="J24" s="408"/>
      <c r="K24" s="408"/>
      <c r="L24" s="408"/>
      <c r="M24" s="409"/>
      <c r="N24" s="408"/>
      <c r="O24" s="414">
        <v>499.03</v>
      </c>
      <c r="P24" s="414">
        <v>500</v>
      </c>
      <c r="Q24" s="414">
        <v>500</v>
      </c>
      <c r="R24" s="414">
        <v>500</v>
      </c>
      <c r="S24" s="414"/>
      <c r="T24" s="414"/>
      <c r="U24" s="414"/>
      <c r="V24" s="421"/>
      <c r="W24" s="416"/>
      <c r="X24" s="414">
        <v>499.03</v>
      </c>
      <c r="Y24" s="414">
        <v>1000</v>
      </c>
      <c r="Z24" s="414">
        <f>H24*Q24</f>
        <v>1500</v>
      </c>
      <c r="AA24" s="414">
        <v>1500</v>
      </c>
      <c r="AB24" s="414"/>
      <c r="AC24" s="414"/>
      <c r="AD24" s="414"/>
    </row>
    <row r="25" spans="1:30" ht="69.75" customHeight="1" thickBot="1">
      <c r="A25" s="289">
        <v>19</v>
      </c>
      <c r="B25" s="419" t="s">
        <v>69</v>
      </c>
      <c r="C25" s="409" t="s">
        <v>232</v>
      </c>
      <c r="D25" s="406"/>
      <c r="E25" s="289"/>
      <c r="F25" s="289">
        <v>1</v>
      </c>
      <c r="G25" s="408"/>
      <c r="H25" s="408"/>
      <c r="I25" s="408"/>
      <c r="J25" s="289"/>
      <c r="K25" s="406"/>
      <c r="L25" s="289"/>
      <c r="M25" s="406"/>
      <c r="N25" s="289"/>
      <c r="O25" s="415">
        <v>299</v>
      </c>
      <c r="P25" s="289"/>
      <c r="Q25" s="289"/>
      <c r="R25" s="289"/>
      <c r="S25" s="289"/>
      <c r="T25" s="289"/>
      <c r="U25" s="289"/>
      <c r="V25" s="289"/>
      <c r="W25" s="289"/>
      <c r="X25" s="415">
        <v>299</v>
      </c>
      <c r="Y25" s="289"/>
      <c r="Z25" s="289"/>
      <c r="AA25" s="289"/>
      <c r="AB25" s="289"/>
      <c r="AC25" s="289"/>
      <c r="AD25" s="289"/>
    </row>
    <row r="26" spans="1:30" ht="22.5" customHeight="1">
      <c r="A26" s="428"/>
      <c r="B26" s="428"/>
      <c r="C26" s="428"/>
      <c r="D26" s="428"/>
      <c r="E26" s="428"/>
      <c r="F26" s="428"/>
      <c r="G26" s="428"/>
      <c r="H26" s="428"/>
      <c r="I26" s="428"/>
      <c r="J26" s="428"/>
      <c r="K26" s="428"/>
      <c r="L26" s="428"/>
      <c r="M26" s="428"/>
      <c r="N26" s="428"/>
      <c r="O26" s="428"/>
      <c r="P26" s="428"/>
      <c r="Q26" s="428"/>
      <c r="R26" s="428"/>
      <c r="S26" s="428"/>
      <c r="T26" s="428"/>
      <c r="U26" s="428"/>
      <c r="V26" s="429">
        <f aca="true" t="shared" si="2" ref="V26:AD26">SUM(V7:V25)</f>
        <v>21802.2</v>
      </c>
      <c r="W26" s="429">
        <f t="shared" si="2"/>
        <v>52066.8</v>
      </c>
      <c r="X26" s="429">
        <f t="shared" si="2"/>
        <v>29698.129999999997</v>
      </c>
      <c r="Y26" s="429">
        <f t="shared" si="2"/>
        <v>47012.7</v>
      </c>
      <c r="Z26" s="429">
        <f t="shared" si="2"/>
        <v>44419.3</v>
      </c>
      <c r="AA26" s="429">
        <f t="shared" si="2"/>
        <v>44419.3</v>
      </c>
      <c r="AB26" s="429">
        <f t="shared" si="2"/>
        <v>2843</v>
      </c>
      <c r="AC26" s="429">
        <f t="shared" si="2"/>
        <v>2843</v>
      </c>
      <c r="AD26" s="429">
        <f t="shared" si="2"/>
        <v>2843</v>
      </c>
    </row>
  </sheetData>
  <sheetProtection/>
  <mergeCells count="8">
    <mergeCell ref="D4:L5"/>
    <mergeCell ref="M4:U5"/>
    <mergeCell ref="V4:AD5"/>
    <mergeCell ref="A2:AD2"/>
    <mergeCell ref="A3:AD3"/>
    <mergeCell ref="A4:A6"/>
    <mergeCell ref="B4:B6"/>
    <mergeCell ref="C4:C6"/>
  </mergeCells>
  <printOptions/>
  <pageMargins left="0.7" right="0.7" top="0.75" bottom="0.75" header="0.3" footer="0.3"/>
  <pageSetup horizontalDpi="600" verticalDpi="600" orientation="landscape" paperSize="9" scale="39" r:id="rId1"/>
  <colBreaks count="1" manualBreakCount="1">
    <brk id="30" min="1"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2018-08-20T13:47:25Z</cp:lastPrinted>
  <dcterms:created xsi:type="dcterms:W3CDTF">2006-09-28T05:33:49Z</dcterms:created>
  <dcterms:modified xsi:type="dcterms:W3CDTF">2020-04-06T04:52:14Z</dcterms:modified>
  <cp:category/>
  <cp:version/>
  <cp:contentType/>
  <cp:contentStatus/>
</cp:coreProperties>
</file>