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46" windowWidth="14610" windowHeight="11640" activeTab="0"/>
  </bookViews>
  <sheets>
    <sheet name="Лист1" sheetId="1" r:id="rId1"/>
  </sheets>
  <definedNames>
    <definedName name="_xlnm.Print_Titles" localSheetId="0">'Лист1'!$3:$6</definedName>
    <definedName name="_xlnm.Print_Area" localSheetId="0">'Лист1'!$A$1:$R$2635</definedName>
  </definedNames>
  <calcPr fullCalcOnLoad="1"/>
</workbook>
</file>

<file path=xl/comments1.xml><?xml version="1.0" encoding="utf-8"?>
<comments xmlns="http://schemas.openxmlformats.org/spreadsheetml/2006/main">
  <authors>
    <author>natasha</author>
    <author>Zhilko</author>
  </authors>
  <commentList>
    <comment ref="I17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пер. Дзержинский</t>
        </r>
      </text>
    </comment>
    <comment ref="I17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ул. Малая Больничная</t>
        </r>
      </text>
    </comment>
    <comment ref="I186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1) пер. Ангарский = 2 928,8 т.р.;
2) ул. Бийская = 3 649,0 т.р.;
3) пер. Строительный = 2 856,8 т.р.</t>
        </r>
      </text>
    </comment>
    <comment ref="E23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данные ДГХ</t>
        </r>
      </text>
    </comment>
    <comment ref="I558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ул. 2-ая Лесная</t>
        </r>
      </text>
    </comment>
  </commentList>
</comments>
</file>

<file path=xl/sharedStrings.xml><?xml version="1.0" encoding="utf-8"?>
<sst xmlns="http://schemas.openxmlformats.org/spreadsheetml/2006/main" count="4078" uniqueCount="544">
  <si>
    <t>№</t>
  </si>
  <si>
    <t>Вид работ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</si>
  <si>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</si>
  <si>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</si>
  <si>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</si>
  <si>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</si>
  <si>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</si>
  <si>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</si>
  <si>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</si>
  <si>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</si>
  <si>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потребность*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</si>
  <si>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</si>
  <si>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</si>
  <si>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</si>
  <si>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</si>
  <si>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>1.1.</t>
  </si>
  <si>
    <t>всего</t>
  </si>
  <si>
    <t>Департамент капитального строительства администрации Города Томска</t>
  </si>
  <si>
    <t xml:space="preserve">ПСД </t>
  </si>
  <si>
    <t>2015 год</t>
  </si>
  <si>
    <t>СМР</t>
  </si>
  <si>
    <t>ПСД</t>
  </si>
  <si>
    <t>2016 год</t>
  </si>
  <si>
    <t>2017 год</t>
  </si>
  <si>
    <t>2018 год</t>
  </si>
  <si>
    <t>2019 год</t>
  </si>
  <si>
    <t>1.2.</t>
  </si>
  <si>
    <t>Проектно-изыскательские работы</t>
  </si>
  <si>
    <t>1.3.</t>
  </si>
  <si>
    <t>Строительство водовода 9а в г.Томске, втом числе приобритение проектной документации</t>
  </si>
  <si>
    <t>1 шт.</t>
  </si>
  <si>
    <t>1.4.</t>
  </si>
  <si>
    <t xml:space="preserve">Мероприятия по приведению качества питьевой воды от одиночных скважин в соответствии с установленными требованиями 
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</si>
  <si>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Часть 2. Хозяйственно-питьевой водопровода. Участок № 2 от улицы Мичурина до территории ОЭЗ</t>
  </si>
  <si>
    <t>капитальный ремонт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</si>
  <si>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</si>
  <si>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>2.1.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</si>
  <si>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</si>
  <si>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2.2.</t>
  </si>
  <si>
    <t>Реконструкция КНС-4 и строительство канализационных коллекторов</t>
  </si>
  <si>
    <t>2.3.</t>
  </si>
  <si>
    <t>Строительство канализационных очистных сооружений в д. Лоскутово (решение судов)</t>
  </si>
  <si>
    <t>2.4.</t>
  </si>
  <si>
    <t>Реконструкция системы водоотведения в пос. Спутник (решение судов)</t>
  </si>
  <si>
    <t>2.5.</t>
  </si>
  <si>
    <t>5,8 км</t>
  </si>
  <si>
    <t>2.6.</t>
  </si>
  <si>
    <t>1,5 км</t>
  </si>
  <si>
    <t>2.7.</t>
  </si>
  <si>
    <t>Строительство локальных очистных сооружений по ул.Логовая, ул.Фабричная в с.Дзержинское</t>
  </si>
  <si>
    <t>2 шт</t>
  </si>
  <si>
    <t xml:space="preserve">ПСД  </t>
  </si>
  <si>
    <t>2.8.</t>
  </si>
  <si>
    <t xml:space="preserve">Техническое перевооружение канализационно-насосной станции по ул. Угрюмова, 4а в г. Томске </t>
  </si>
  <si>
    <t>2.9.</t>
  </si>
  <si>
    <t>1000 п.м.</t>
  </si>
  <si>
    <t>2.10.</t>
  </si>
  <si>
    <t>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</t>
  </si>
  <si>
    <t>800 п.м.</t>
  </si>
  <si>
    <t>2.11.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</si>
  <si>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</si>
  <si>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2.11.1</t>
  </si>
  <si>
    <t xml:space="preserve"> г. Томск, ул. Обруб, 4 (решение судов)</t>
  </si>
  <si>
    <t>Плата за технологическое присоединение к системам коммунальной инфраструктуры</t>
  </si>
  <si>
    <t>2.11.2</t>
  </si>
  <si>
    <t>г. Томск, ул. Алтайская, д. 5 (решение судов)</t>
  </si>
  <si>
    <t>2.11.3</t>
  </si>
  <si>
    <t>г. Томск, ул. Свердлова, 4, 5, 6, 6/1, 7 (решение судов)</t>
  </si>
  <si>
    <t>2.11.4</t>
  </si>
  <si>
    <t>г. Томск, ул. Некрасова, д. 2 (решение судов)</t>
  </si>
  <si>
    <t>2.11.5</t>
  </si>
  <si>
    <t>г. Томск, ул. Беленца напротив жилого дома №2 по ул. М. Горького; г. Томск, в районе пл. Конная напротив ТЭЦ-1 по ул. Беленца (решение судов)</t>
  </si>
  <si>
    <t xml:space="preserve">ПИР   </t>
  </si>
  <si>
    <t>2.11.6</t>
  </si>
  <si>
    <t>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</si>
  <si>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>Плата за технологическое присоединение к системам коммунальной инфраструктур</t>
  </si>
  <si>
    <t>2.11.7</t>
  </si>
  <si>
    <t>г. Томск, ул. Алтайская, д. 35, 35а, 35/1 (решение судов)</t>
  </si>
  <si>
    <t>2.11.8</t>
  </si>
  <si>
    <t>г. Томск, ул. Угрюмова, 4, 6 (решение судов)</t>
  </si>
  <si>
    <t>2.11.9</t>
  </si>
  <si>
    <t>г. Томск, ул. Московский тракт, 82 (решение судов)</t>
  </si>
  <si>
    <t>2.11.10</t>
  </si>
  <si>
    <t>г. Томск, ул. Шишкова, 1, 1а, 1б (решение судов)</t>
  </si>
  <si>
    <t>Плата за технологическое присоединение к централизованной системе водоотведения</t>
  </si>
  <si>
    <t>2.11.11</t>
  </si>
  <si>
    <t xml:space="preserve">
г. Томск, ул. Сибирская, 2б, (2, 2а) (решение судов);
г. Томск, ул. Лермонтова, 17, 19, 30, 32 (решение судов)</t>
  </si>
  <si>
    <t>2.12.</t>
  </si>
  <si>
    <t>Реконструкция канализационных очистных сооружений в с. Тимирязевское (решение судов)</t>
  </si>
  <si>
    <t>2.13.</t>
  </si>
  <si>
    <t>Строительство КНС по пер.Шегарский, 71 и напорной канализационной линии от пер.Шегаский до пер. Первомайский для организации водоотведения жилых домов по пер.Шегарский</t>
  </si>
  <si>
    <t>440 п.м.</t>
  </si>
  <si>
    <t>2.14.</t>
  </si>
  <si>
    <t>3.1.</t>
  </si>
  <si>
    <t>Реконструкция ливневого коллектора, проложенного от трамвайного кольца на ул. Б. Подгорной до выпуска в оз. Цимлянка</t>
  </si>
  <si>
    <t>3.2.</t>
  </si>
  <si>
    <t>Строительство ливневого коллектора по пер. Днепровскому с канализационной насосной станцией</t>
  </si>
  <si>
    <t>1 км</t>
  </si>
  <si>
    <t>3.3.</t>
  </si>
  <si>
    <t>Строительство ливневого коллектора по пер. Школьному</t>
  </si>
  <si>
    <t>4 км</t>
  </si>
  <si>
    <t>3.4.</t>
  </si>
  <si>
    <t>3,3 км</t>
  </si>
  <si>
    <t>3.5.</t>
  </si>
  <si>
    <t>3.6.</t>
  </si>
  <si>
    <t>Реконструкция дренажа по пер. Красноармейскому</t>
  </si>
  <si>
    <t>300 п.м.</t>
  </si>
  <si>
    <t>3.7.</t>
  </si>
  <si>
    <t>Строительство ливневого коллектора по пер. Светлому</t>
  </si>
  <si>
    <t>3.8.</t>
  </si>
  <si>
    <t>Реконструкция ливневого коллектора по пр. Фрунзе от ул. Елизаровых до пр. Комсомольского</t>
  </si>
  <si>
    <t>2,1 км</t>
  </si>
  <si>
    <t>3.9.</t>
  </si>
  <si>
    <t>Реконструкция дренажной системы мкр. Черемошники</t>
  </si>
  <si>
    <t>12,5 км</t>
  </si>
  <si>
    <t>3.10.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</si>
  <si>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</si>
  <si>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3.11.</t>
  </si>
  <si>
    <t>Строительство очистных сооружений на водовыпусках ливневой канализации</t>
  </si>
  <si>
    <t>14 шт.</t>
  </si>
  <si>
    <t>3.12.</t>
  </si>
  <si>
    <t>Строительство ливневого коллектора по ул. Интернационалистов</t>
  </si>
  <si>
    <t>3.13.</t>
  </si>
  <si>
    <t>3.14.</t>
  </si>
  <si>
    <t>Строительство ливневой канализации по пер. Юрточному, 8</t>
  </si>
  <si>
    <t>250 м.п.</t>
  </si>
  <si>
    <t>3.15.</t>
  </si>
  <si>
    <t>Строительство ливневого коллектора по ул. Ломоносова от ул. Калужской до ул. Энергетиков</t>
  </si>
  <si>
    <t>2000 м.п.</t>
  </si>
  <si>
    <t>3.16.</t>
  </si>
  <si>
    <t>Строительство сетей ливневой канализации по ул. Технической, пер. Ближнему в г. Томске</t>
  </si>
  <si>
    <t>700 м.п.</t>
  </si>
  <si>
    <t>3.17.</t>
  </si>
  <si>
    <t>3.18.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</si>
  <si>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</si>
  <si>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0,5 км</t>
  </si>
  <si>
    <t>3.19.</t>
  </si>
  <si>
    <t>0,2 км</t>
  </si>
  <si>
    <t>3.20.</t>
  </si>
  <si>
    <t>3.21.</t>
  </si>
  <si>
    <t xml:space="preserve">Комплекс обследовательских работ на склоне в районе улиц Лебедева и Алтайская
</t>
  </si>
  <si>
    <t xml:space="preserve">Мероприятие 4:Разработка генеральной схемы водоснабжения и водоотведения Города Томска
</t>
  </si>
  <si>
    <t>4.1.</t>
  </si>
  <si>
    <t>Разработка генеральной схемы водоснабжения и водоотведения Города Томска</t>
  </si>
  <si>
    <t xml:space="preserve">Мероприятие 5: Разработка генеральной схемы ливневой канализации Города Томска, проведение инвентаризации системы ливневой канализации
</t>
  </si>
  <si>
    <t>5.1.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</si>
  <si>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</si>
  <si>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 администрации Города Томска</t>
  </si>
  <si>
    <t>Итого по задаче 1, в том числе:</t>
  </si>
  <si>
    <t>Разработка проектно-сметной документации</t>
  </si>
  <si>
    <t>Строительно-монтажные работы</t>
  </si>
  <si>
    <t>Задача 2 подпрограммы: Обеспечение населения надежным теплоснабжением</t>
  </si>
  <si>
    <t>1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</si>
  <si>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</si>
  <si>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</si>
  <si>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</si>
  <si>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</si>
  <si>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</si>
  <si>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</si>
  <si>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</si>
  <si>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</si>
  <si>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</si>
  <si>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</si>
  <si>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</si>
  <si>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</si>
  <si>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</si>
  <si>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</si>
  <si>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</si>
  <si>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</si>
  <si>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Переподключение жилых домов, запитанных от котельной по ул. Водяная, 80 на сети центрального теплоснабжения</t>
  </si>
  <si>
    <t>11.214 км</t>
  </si>
  <si>
    <t>11</t>
  </si>
  <si>
    <t>500 п.м.</t>
  </si>
  <si>
    <t>12</t>
  </si>
  <si>
    <t>на завершение СМР</t>
  </si>
  <si>
    <t>13</t>
  </si>
  <si>
    <t>Строительство газовой котельной установленной мощностью 0.5 МВт по адресу: ул. 2-ой пос. ЛПК</t>
  </si>
  <si>
    <t>14</t>
  </si>
  <si>
    <t>Организация теплоснабжения д.Лоскутово</t>
  </si>
  <si>
    <t>15</t>
  </si>
  <si>
    <t>Приобретение в муниципальную собственность котельной в д. Лоскутово</t>
  </si>
  <si>
    <t>Выкуп</t>
  </si>
  <si>
    <t>Итого по задаче 2, в том числе:</t>
  </si>
  <si>
    <t>Задача 3 подпрограммы: Обеспечение населения надежным электроснабжением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</si>
  <si>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</si>
  <si>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</si>
  <si>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Установка 2КТП по ул. Угрюмова в г. Томске со строительством сетей внешнего электроснабжения 0,4 кВ до жилых домов  № 2а, 4, 4/1, 6 по ул. Угрюмова до общежития по ул. Угрюмова, 2б, до КНС по ул. Угрюмова, 4а</t>
  </si>
  <si>
    <t>Технологическое присоединение к системам коммунальной инфраструктуры</t>
  </si>
  <si>
    <t>Переключение абонентов с ведомственных сетей электроснабжения на сети электроснабжения электросетевых компаний</t>
  </si>
  <si>
    <t>Итого по задаче 3, в том числе:</t>
  </si>
  <si>
    <t>Итого по подпрограмме, в том числе: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</si>
  <si>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</si>
  <si>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ПИР</t>
  </si>
  <si>
    <t>17</t>
  </si>
  <si>
    <t>корректировка проекта</t>
  </si>
  <si>
    <t>корректировки проекта, прохождения государственной экспертизы и ввода объекта в эксплуатацию</t>
  </si>
  <si>
    <t>1.7.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</si>
  <si>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водопровода. (Участок1 от ВНС III подъема № 1 на улице Кирпичной до ул. Мичурина)</t>
  </si>
  <si>
    <t>корректировка сформированного многоконтурного земельного участка и ввода в эксплуатацию объекта</t>
  </si>
  <si>
    <t>Плата за  технологическое присоединение к  сетям электроснабжения</t>
  </si>
  <si>
    <t>Департамент управления муниципальной собственностью администрации Города Томска</t>
  </si>
  <si>
    <t>16</t>
  </si>
  <si>
    <t>Приобретение в муниципальную собственность тепловых сетей в д. Лоскутово</t>
  </si>
  <si>
    <t>Код бюджетной классификации (КЦСР, КВР)</t>
  </si>
  <si>
    <t>08 3 01 40010 414</t>
  </si>
  <si>
    <t>08 3 01 20410 243</t>
  </si>
  <si>
    <t>08 3 01 99990 244</t>
  </si>
  <si>
    <t>план</t>
  </si>
  <si>
    <t>083 01 40010 412</t>
  </si>
  <si>
    <t>Укрупненное (основное) мероприятие
1Модернизация и развитие инженерной инфраструктуры</t>
  </si>
  <si>
    <t>Строительство системы приема и отведения дренажных вод и поверхностного стока по ул. Усть-Киргизский 2-ой тупик в г. Томске (решение судов)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</si>
  <si>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</si>
  <si>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Жилищное строительство территории, расположенной по адресу: г. Томск Кузовлевский тракт 2б (теплоснабжение)</t>
  </si>
  <si>
    <t>3.22.</t>
  </si>
  <si>
    <t>Жилищное строительство территории, расположенной по адресу: г. Томск Кузовлевский тракт 2б (сети ливневой канализации)</t>
  </si>
  <si>
    <t>Жилищное строительство территории, расположенной по адресу: г. Томск Кузовлевский тракт 2б (сети канализации)</t>
  </si>
  <si>
    <t>2.15.</t>
  </si>
  <si>
    <t>Жилищное строительство территории, расположенной по адресу: г. Томск Кузовлевский тракт 2б (сети связи)</t>
  </si>
  <si>
    <t xml:space="preserve">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</si>
  <si>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СМР, корректировка проекта</t>
  </si>
  <si>
    <t>2020 год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</si>
  <si>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</si>
  <si>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№2, расположенной по адресу: г. Томск, ул. Октябрьская, д.20 </t>
  </si>
  <si>
    <t>г. Томск, ул. Сибирская, 2б, (2, 2а) (решение судов);</t>
  </si>
  <si>
    <t>Капитальный ремонт ливневого коллектора по ул. Героев Чубаровцев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</si>
  <si>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</t>
  </si>
  <si>
    <t>2021 год</t>
  </si>
  <si>
    <t>2022 год</t>
  </si>
  <si>
    <t>2023 год</t>
  </si>
  <si>
    <t>2024 год</t>
  </si>
  <si>
    <t>2025 год</t>
  </si>
  <si>
    <t xml:space="preserve">Приложение 2 к подпрограмме 
«Развитие инженерной инфраструктуры на 2015-2025 годы»
</t>
  </si>
  <si>
    <t>18</t>
  </si>
  <si>
    <t>ПИР  , тех. Присоединение</t>
  </si>
  <si>
    <t>СМР,  строительный контроль, авторский надзор и технологичекое присоединение к инженерным сетям</t>
  </si>
  <si>
    <t xml:space="preserve">Мощность объекта </t>
  </si>
  <si>
    <t>1 км.</t>
  </si>
  <si>
    <t>Водоснабжение ул. Черноморская, 21, 23; ул. Каспийская, 38, 40, 41, 42, 44-2, 46, 47</t>
  </si>
  <si>
    <t>Всего</t>
  </si>
  <si>
    <t xml:space="preserve">2018 год 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</si>
  <si>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</si>
  <si>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Поставка, монтаж и ввод в эксплуатацию станций подготовки питьевой воды для хозяйственно-питьевых нужд в д. Эушта</t>
  </si>
  <si>
    <t>08 3 01 S0950 244
08 3 01 99990 244</t>
  </si>
  <si>
    <t>поставка, монтаж и ввод в эксплуатацию</t>
  </si>
  <si>
    <t>1.5.</t>
  </si>
  <si>
    <t>1.6.</t>
  </si>
  <si>
    <t>1.8.</t>
  </si>
  <si>
    <t>1.9.</t>
  </si>
  <si>
    <t>1.10.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</si>
  <si>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</si>
  <si>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</si>
  <si>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</si>
  <si>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</si>
  <si>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</si>
  <si>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</si>
  <si>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</si>
  <si>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</si>
  <si>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</si>
  <si>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</si>
  <si>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</si>
  <si>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</si>
  <si>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</si>
  <si>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</si>
  <si>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</si>
  <si>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</si>
  <si>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</si>
  <si>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</si>
  <si>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</si>
  <si>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</si>
  <si>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</si>
  <si>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</si>
  <si>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</si>
  <si>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</si>
  <si>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</si>
  <si>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</si>
  <si>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</si>
  <si>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</si>
  <si>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</si>
  <si>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</si>
  <si>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</si>
  <si>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</si>
  <si>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</si>
  <si>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</si>
  <si>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</si>
  <si>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</si>
  <si>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</si>
  <si>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</si>
  <si>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</si>
  <si>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</si>
  <si>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</si>
  <si>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</si>
  <si>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</si>
  <si>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</si>
  <si>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</si>
  <si>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</si>
  <si>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</si>
  <si>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</si>
  <si>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</si>
  <si>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</si>
  <si>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</si>
  <si>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</si>
  <si>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</si>
  <si>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</si>
  <si>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</si>
  <si>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</si>
  <si>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</si>
  <si>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</si>
  <si>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</si>
  <si>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</si>
  <si>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</si>
  <si>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</si>
  <si>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</si>
  <si>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</si>
  <si>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</si>
  <si>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</si>
  <si>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</si>
  <si>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</si>
  <si>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</si>
  <si>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</si>
  <si>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</si>
  <si>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</si>
  <si>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</si>
  <si>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</si>
  <si>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</si>
  <si>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</si>
  <si>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</si>
  <si>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</si>
  <si>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</si>
  <si>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</si>
  <si>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</si>
  <si>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</si>
  <si>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</si>
  <si>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</si>
  <si>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</si>
  <si>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</si>
  <si>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</si>
  <si>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</si>
  <si>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</si>
  <si>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</si>
  <si>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</si>
  <si>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</si>
  <si>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</si>
  <si>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</si>
  <si>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</si>
  <si>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</si>
  <si>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</si>
  <si>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</si>
  <si>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</si>
  <si>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</si>
  <si>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</si>
  <si>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</si>
  <si>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</si>
  <si>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</si>
  <si>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</si>
  <si>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</si>
  <si>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</si>
  <si>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</si>
  <si>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</si>
  <si>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</si>
  <si>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</si>
  <si>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Строительство сетей водоснабжения в районе п. Светлый (мкр. Народный, мкр. Реженка, ж.д. ст. Копылово)</t>
  </si>
  <si>
    <t>выкуп ПСД</t>
  </si>
  <si>
    <t>986,5 м3</t>
  </si>
  <si>
    <t>950,0 п.м.</t>
  </si>
  <si>
    <t>1 500,0 п.м.</t>
  </si>
  <si>
    <t>860,0 п.м.</t>
  </si>
  <si>
    <t>540,0 п.м.</t>
  </si>
  <si>
    <t>1 000,0 п.м.</t>
  </si>
  <si>
    <t>725,25 м3</t>
  </si>
  <si>
    <t>148,0 м3</t>
  </si>
  <si>
    <t>1 160 п.м.</t>
  </si>
  <si>
    <t>тех. присоединение</t>
  </si>
  <si>
    <t>Наименования целей, задач, мероприятий (ведомственных целевых программ) подпрограммы</t>
  </si>
  <si>
    <t>3.23.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</si>
  <si>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</si>
  <si>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 xml:space="preserve"> 1.122</t>
  </si>
  <si>
    <t>технический план сооружений</t>
  </si>
  <si>
    <t>технический план сооружения</t>
  </si>
  <si>
    <t>Технологическое присоединение к сетям водоснабжения</t>
  </si>
  <si>
    <t xml:space="preserve">Технологическое присоединение к сетям водоснабжения </t>
  </si>
  <si>
    <t xml:space="preserve"> 1.123</t>
  </si>
  <si>
    <t>Переключение мкр. Академгородок на сети централизованного водоснабжения (технологическое присоединение)</t>
  </si>
  <si>
    <t>19</t>
  </si>
  <si>
    <t>Организация теплоснабжения жилых домов блочного типа по ул. Новая в ж.д. станция Копылова</t>
  </si>
  <si>
    <t>20</t>
  </si>
  <si>
    <t>Сети канализации по ул. Бакунина</t>
  </si>
  <si>
    <t>2.16.</t>
  </si>
  <si>
    <t xml:space="preserve">Технологическое присоединение </t>
  </si>
  <si>
    <t>технологическое присоединение</t>
  </si>
  <si>
    <t>Реконструкция тепловых сетей, расположеннных по пр. Комсомольский, 39т в г. Томске</t>
  </si>
  <si>
    <t>проверка достоверности определения сметной стоимости</t>
  </si>
  <si>
    <t>1350 куб.м/сут.</t>
  </si>
  <si>
    <t>СМР,  строительный контроль</t>
  </si>
  <si>
    <t>522,2 
1094,7</t>
  </si>
  <si>
    <t>1200 м3/час</t>
  </si>
  <si>
    <t>200 м3/час</t>
  </si>
  <si>
    <t xml:space="preserve">26,0
228,0
47,0
43,7
196,0
</t>
  </si>
  <si>
    <t>1521кв.м/1шт.</t>
  </si>
  <si>
    <t>2415 п.м.</t>
  </si>
  <si>
    <t>Водоснабжение пос. Киргизка</t>
  </si>
  <si>
    <t>Водоснабжение пер.Омский</t>
  </si>
  <si>
    <t>Капитальный ремонт МАДОУ № 5 г. Томск, ул. Елизаровых, 4/1.Система водоотведения территории</t>
  </si>
  <si>
    <t>Реконструкция тепловых сетей, расположеннных по ул. Беленца Алексея, 2 т и пр. Комсомольский, 59т в г. Томске</t>
  </si>
  <si>
    <t xml:space="preserve">1338 п.м. </t>
  </si>
  <si>
    <t>СМР, строительный контроль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</si>
  <si>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водоснабжения» (ПИР). Софинансирование.</t>
  </si>
  <si>
    <t>21</t>
  </si>
  <si>
    <t>Капитальный ремонт строения теплового пункта распределения и учета тепловой энергии, расположенного по адресу: г. Томск, ул. Калужская, 9Б</t>
  </si>
  <si>
    <t xml:space="preserve"> 1.124</t>
  </si>
  <si>
    <t>СМР, ПСД</t>
  </si>
  <si>
    <t>25 600,0 м.п.</t>
  </si>
  <si>
    <t>08 3 01 40010 414
08 3 G5 52430 414</t>
  </si>
  <si>
    <t>08 3 01 40010 414
08 3 01 4И980 414</t>
  </si>
  <si>
    <t>Мероприятие 2:Строительство (реконструкция), капитальный ремонт объектов водоотведения:</t>
  </si>
  <si>
    <t xml:space="preserve">Мероприятие 3: Строительство (реконструкция), капитальный ремонт объектов ливневой канализации:
</t>
  </si>
  <si>
    <t xml:space="preserve">Мероприятие 1:Строительство (реконструкция), капитальный ремонт объектов водоснабжения:
</t>
  </si>
  <si>
    <t xml:space="preserve">Мероприятие 1:Строительство (реконструкция), капитальный ремонт объектов теплоснабжения:
</t>
  </si>
  <si>
    <t xml:space="preserve">Мероприятие 1: Строительство (реконструкция), капитальный ремонт объектов электроснабжения:
</t>
  </si>
  <si>
    <t>Строительство ливневой канализации по адресу: г.Томск, ул. Бирюкова, 6</t>
  </si>
  <si>
    <t xml:space="preserve">08 3 01 40010 414
</t>
  </si>
  <si>
    <t xml:space="preserve"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</si>
  <si>
    <t>Строительство сетей водоснабжения в пос. Залесье (решение судов)</t>
  </si>
  <si>
    <t>Строительство сетей водоснабжения в пос. Наука</t>
  </si>
  <si>
    <t>Строительство сетей водоснабжения по адресу:  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</si>
  <si>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>Строительство сетей водоснабжения по адресу ул. Черноморская  (в сторону жилого дома № 28/2)</t>
  </si>
  <si>
    <t>Строительство сетей водоснабжения по адресу ул. Омская</t>
  </si>
  <si>
    <t>Строительство сетей водоснабжения по адресу ул. Амурская,  (технологическое присоединение)</t>
  </si>
  <si>
    <t xml:space="preserve">Строительство сетей водоснабжения, расположенного пос. Степановка - новые участки
(ул. Поляночная, ул. Урманская, ул. Черемуховская, пер. Ермаковский, пер. Урочинский), пос.Ново-Карьерный </t>
  </si>
  <si>
    <t xml:space="preserve">Строительство сетей водоснабжения, по адресу: 1-ая Усть-Киргизка,  2-ая Усть-Киргизка,  3-я Усть-Киргизка,  4-я Усть-Киргизка,   5-я Усть-Киргизка,  ул. Жигулевская, проезд Жигулевский                    </t>
  </si>
  <si>
    <t xml:space="preserve">Строительство сетей водоснабжения, по адресу: с. Дзержинское                                                                                ул.Малая Больничная, пер.Дзержинский       </t>
  </si>
  <si>
    <t>Строительство сетей водоснабжения, по ул. Шпальная, ул. Строевая г. Томска</t>
  </si>
  <si>
    <t xml:space="preserve">Строительство сетей водоснабжения, по ул. Шпальная, ул. Строевая, пер. Строительный, пер. Ангарский, ул. Бийская </t>
  </si>
  <si>
    <t>Строительство сетей водоснабжения, по адресу: ул. Севастопольская, 11, 15, 17, 19, пер. Добролюбова, 20-49</t>
  </si>
  <si>
    <t>Строительство сетей водоснабжения, по адресу: ул. 2-ой пос.ЛПК, 109/1</t>
  </si>
  <si>
    <t>Строительство сетей водоснабжения, по адресу: пос.Росинка, ул.Благовещенская, ул.Озёрная</t>
  </si>
  <si>
    <t>Строительство сетей водоснабжения, по адресу: пос.Кузовлево, пер.Тихий, ул.Советская, ул.Пионерская</t>
  </si>
  <si>
    <t>Строительство сетей водоснабжения, по адресу: д. Лоскутово:
пер. Ракетный;
ул. Трактовая;
ул. Новая</t>
  </si>
  <si>
    <t>Строительство сетей водоснабжения, по адресу: пер.Анжерский; ул. Ангарская (от ул.Ялтинская до пер. Чаинский, ул. Грибоедова, пер. Радищева)</t>
  </si>
  <si>
    <t>Строительство сетей водоснабжения, по адресу: дер. Киргизка</t>
  </si>
  <si>
    <t>Строительство сетей водоснабжения, по адресу: ул. Залоговая</t>
  </si>
  <si>
    <t>Строительство сетей водоснабжения, по адресу: 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</si>
  <si>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Строительство сетей водоснабжения, по адресу: ул. Юргинская</t>
  </si>
  <si>
    <t>Строительство сетей водоснабжения, по адресу: ул.Первомайская до домов 171, 173, 109, 110, 113</t>
  </si>
  <si>
    <t>Строительство сетей водоснабжения, по адресу: пос. Хромовка</t>
  </si>
  <si>
    <t xml:space="preserve">Строительство сетей водоснабжения, по адресу: п. Апрель:
ул. Успенского; ул. Листопадная; ул. Кибернетиков; проезд Ягодный; ул. М. Орлова; проезд Горный; проезд Геологов </t>
  </si>
  <si>
    <t>Строительство сетей водоснабжения, по адресу: пер. Чаинский, ул. Крымская</t>
  </si>
  <si>
    <t>Строительство сетей водоснабжения, по адресу: ул. Географическая</t>
  </si>
  <si>
    <t>Строительство сетей водоснабжения, по адресу: д. Эушта:
ул. Береговая; ул. Фрунзе; ул. Школьная; ул. Совхозная; пер. Новый; пер. Рабочий; ул. Тояна; пер. Кооперативный; ул. Клубная</t>
  </si>
  <si>
    <t>Строительство сетей водоснабжения, по адресу: пер. Березовский,  пер.Барабинский, пер. Донской, ул. Обская</t>
  </si>
  <si>
    <t xml:space="preserve">Строительство сетей водоснабжения, по адресу: 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</si>
  <si>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Строительство сетей водоснабжения, по адресу: п. Геологов</t>
  </si>
  <si>
    <t>Строительство сетей водоснабжения, по адресу: 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</si>
  <si>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Строительство сетей водоснабжения, по адресу: пос.Штамово</t>
  </si>
  <si>
    <t>Строительство сетей водоснабжения, по адресу: д. Аникино:
ул. Басандайская;
пер. 1-й Аникинский;
пер. 2-й Аникинский;
пер. 3-й Аникинский;
тупик 4-й Аникин-ский;
пер. 5-й Аникинский.</t>
  </si>
  <si>
    <t>Строительство сетей водоснабжения, по адресу: ул. Ленинградская,  пер. Ставропольский, ул. Томская, ул.Центральная, пер.Шегарский, ул.Усть-Керепеть</t>
  </si>
  <si>
    <t>Строительство сетей водоснабжения, по адресу: ул.2-ая Лесная</t>
  </si>
  <si>
    <t>Строительство сетей водоснабжения, по адресу: ул. Чулымский тракт</t>
  </si>
  <si>
    <t>Строительство сетей водоснабжения, по адресу: пер. Днепровский</t>
  </si>
  <si>
    <t>Строительство сетей водоснабжения, по адресу: пер. Путевой</t>
  </si>
  <si>
    <t>Строительство сетей водоснабжения, по адресу: ул. Красногвардейская, ул. Павлова, ул. Калинина, ул. Победы, пер. Революционный, ул. Революционная</t>
  </si>
  <si>
    <t>Строительство сетей водоснабжения, по адресу: ул. Научная</t>
  </si>
  <si>
    <t>Строительство сетей водоснабжения, по адресу: пр. Научный</t>
  </si>
  <si>
    <t>Строительство сетей водоснабжения, по адресу: пер. Рабочий</t>
  </si>
  <si>
    <t>Строительство сетей водоснабжения, по адресу: ул. Северо-Каштачная</t>
  </si>
  <si>
    <t>Строительство сетей водоснабжения, по адресу: ул. Войлочная</t>
  </si>
  <si>
    <t>Строительство сетей водоснабжения, по адресу: пер. Ботанический</t>
  </si>
  <si>
    <t>Строительство сетей водоснабжения, по адресу: ул. Алтайская, 4, 6, 6 а, 17,    28 г, 30, 70;</t>
  </si>
  <si>
    <t>Строительство сетей водоснабжения, по адресу: ул. Аэродромная, 2, 3, 6, 7, 10, 12;</t>
  </si>
  <si>
    <t>Строительство сетей водоснабжения, по адресу: ул. Восточная, 2 а, 6, 8, 14;</t>
  </si>
  <si>
    <t>Строительство сетей водоснабжения, по адресу: ул. Дальняя, 10, 23;</t>
  </si>
  <si>
    <t>Строительство сетей водоснабжения, по адресу: ул. Достоевского, 1, 3, 9;</t>
  </si>
  <si>
    <t>Строительство сетей водоснабжения, по адресу: ул. Заливная, 4, 5, 6, 10, 16 а, 18, 19, 20, 21, 23, 24, 25, 25 а, 27, 31, 33;</t>
  </si>
  <si>
    <t>Строительство сетей водоснабжения, по адресу: ул. 1-Заречная, 31, 35;</t>
  </si>
  <si>
    <t>Строительство сетей водоснабжения, по адресу: ул. 2-Заречная, 3, 13, 22,23, 35;</t>
  </si>
  <si>
    <t>Строительство сетей водоснабжения, по адресу: ул. 3-Заречная, 1, 9;</t>
  </si>
  <si>
    <t>Строительство сетей водоснабжения, по адресу: пер. Инженерный, 1, 2, 3;</t>
  </si>
  <si>
    <t>Строительство сетей водоснабжения, по адресу: пер. 2-Казанский, 5, 6, 9;</t>
  </si>
  <si>
    <t>Строительство сетей водоснабжения, по адресу: пер. 3-Казанский, 2, 6;</t>
  </si>
  <si>
    <t>Строительство сетей водоснабжения, по адресу: ул. Л. Толстого, 13, 18, 21, 60, 64;</t>
  </si>
  <si>
    <t>Строительство сетей водоснабжения, по адресу: ул. Маяковского, 18, 20, 24 а, 26, 28, 30, 32, 34;</t>
  </si>
  <si>
    <t>Строительство сетей водоснабжения, по адресу: пер. Мирный, 14, 19, 31, 39;</t>
  </si>
  <si>
    <t>Строительство сетей водоснабжения, по адресу: ул. Некрасова, 7, 29, 31;</t>
  </si>
  <si>
    <t>Строительство сетей водоснабжения, по адресу: пер. Овражный, 1, 2 а, 5;</t>
  </si>
  <si>
    <t>Строительство сетей водоснабжения, по адресу: ул. О. Кошевого, 11, 17, 21, 28, 30, 35;</t>
  </si>
  <si>
    <t>Строительство сетей водоснабжения, по адресу: пер. Орловский, 3, 5, 7, 10, 11, 12 а, 14, 19;</t>
  </si>
  <si>
    <t>Строительство сетей водоснабжения, по адресу: ул. Петропавловская, 8, 10, 12, 17, 18, 20, 24, 35, 46;</t>
  </si>
  <si>
    <t>Строительство сетей водоснабжения, по адресу: ул. Рузского, 2, 3, 6, 8, 9, 14;</t>
  </si>
  <si>
    <t>Строительство сетей водоснабжения, по адресу: ул. С. Вицмана, 8, 18, 26;</t>
  </si>
  <si>
    <t>Строительство сетей водоснабжения, по адресу: пер. Смоленский, 3 а, 7 б, 10, 20, 22;</t>
  </si>
  <si>
    <t>Строительство сетей водоснабжения, по адресу: ул. С. Разина, 1, 15 а;</t>
  </si>
  <si>
    <t>Строительство сетей водоснабжения, по адресу: ул. Татарская, 44, 47;</t>
  </si>
  <si>
    <t>Строительство сетей водоснабжения, по адресу: ул. Украинская, 1/1, 1 б, 12;</t>
  </si>
  <si>
    <t>Строительство сетей водоснабжения, по адресу: пер. Украинский, 8, 10, 11, 15, 33;</t>
  </si>
  <si>
    <t>Строительство сетей водоснабжения, по адресу: пер. Фруктовый, 19, 21;</t>
  </si>
  <si>
    <t>Строительство сетей водоснабжения, по адресу: ул. Челюскинцев, 9 а, 14, 17, 22, 23, 24, 25 а, 27, 29, 37, 43;</t>
  </si>
  <si>
    <t>Строительство сетей водоснабжения, по адресу: пер. Шумихинский, 6, 16, 20, 26, 26/1;</t>
  </si>
  <si>
    <t>Строительство сетей водоснабжения, по адресу: пер. Энергетический, 3, 7;</t>
  </si>
  <si>
    <t>Строительство сетей водоснабжения, по адресу: пер. Юрточный, 5, 14, 20, 24, 24 а, 32;</t>
  </si>
  <si>
    <t>Строительство сетей водоснабжения, по адресу: проезд Кольцевой</t>
  </si>
  <si>
    <t>Строительство сетей водоснабжения, по адресу: ул. Ярославская, 13, 17, 19, 23, 25, 26, 29, 32;</t>
  </si>
  <si>
    <t>Строительство сетей водоснабжения, по адресу: ул. Пропиточная</t>
  </si>
  <si>
    <t>Строительство сетей водоснабжения, по адресу: ул. Крепежная</t>
  </si>
  <si>
    <t>Строительство сетей водоснабжения, по адресу: пер. Стрелочный</t>
  </si>
  <si>
    <t>Строительство сетей водоснабжения, по адресу: ул. Нарымская</t>
  </si>
  <si>
    <t>Строительство сетей водоснабжения, по адресу: ул. Блок-Пост</t>
  </si>
  <si>
    <t>Строительство сетей водоснабжения, по адресу: пер. Обской</t>
  </si>
  <si>
    <t>Строительство сетей водоснабжения, по адресу: ул. Игарская</t>
  </si>
  <si>
    <t>Строительство сетей водоснабжения, по адресу: ул. Новороссийская</t>
  </si>
  <si>
    <t>Строительство сетей водоснабжения, по адресу: пер. Брусничный</t>
  </si>
  <si>
    <t>Строительство сетей водоснабжения, по адресу: пер. Ростовский</t>
  </si>
  <si>
    <t xml:space="preserve"> Строительство сетей водоснабжения, по адресу: пер. Туристский</t>
  </si>
  <si>
    <t>Строительство сетей водоснабжения, по адресу: ул. Оренбургская</t>
  </si>
  <si>
    <t>Строительство сетей водоснабжения, по адресу: ул. Мостовая</t>
  </si>
  <si>
    <t>Строительство сетей водоснабжения, по адресу: пер. Тупиковый</t>
  </si>
  <si>
    <t>Строительство сетей водоснабжения, по адресу: пер. Просторный</t>
  </si>
  <si>
    <t>Строительство сетей водоснабжения, по адресу: пер. Камский</t>
  </si>
  <si>
    <t>Строительство сетей водоснабжения, по адресу: пер. Светлый</t>
  </si>
  <si>
    <t>Строительство сетей водоснабжения, по адресу: пер. Новостанционный</t>
  </si>
  <si>
    <t>Строительство сетей водоснабжения, по адресу: пер. Целинный</t>
  </si>
  <si>
    <t>Строительство сетей водоснабжения, по адресу: ул. Героев Чубаровцев</t>
  </si>
  <si>
    <t>Строительство сетей водоснабжения, по адресу: пер. Зеленый</t>
  </si>
  <si>
    <t>Строительство сетей водоснабжения, по адресу: пер. Заварзинский</t>
  </si>
  <si>
    <t>Строительство сетей водоснабжения, по адресу: ул. Кубанская</t>
  </si>
  <si>
    <t>Строительство сетей водоснабжения, по адресу: пер. Парабельский</t>
  </si>
  <si>
    <t>Строительство сетей водоснабжения, по адресу: пос. Предтеченск, ул. Вокзальная, 4,5,7,10,11,12</t>
  </si>
  <si>
    <t>водоснабжение</t>
  </si>
  <si>
    <t>водоотведение</t>
  </si>
  <si>
    <t>ливнев</t>
  </si>
  <si>
    <t>тепло</t>
  </si>
  <si>
    <t>электро</t>
  </si>
  <si>
    <t>ПЕРЕЧЕНЬ МЕРОПРИЯТИЙ И РЕСУРСНОЕ ОБЕСПЕЧЕНИЕ ПОДПРОГРАММЫ
«Развитие инженерной инфраструктуры на 2015-2025 годы»</t>
  </si>
  <si>
    <t>830140010414</t>
  </si>
  <si>
    <t xml:space="preserve">
Строительство объекта «Организация централизованного водоснабжения для жителей жилых домов № 1, 2, 3, 4 по ул. Мелиоративная в пос. Предтеченск» (решение судов)
</t>
  </si>
  <si>
    <t>Строительство сетей водоснабжения, по адресу: 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</t>
  </si>
  <si>
    <t>Строительство водопровода - перемычки в дер.Лоскутово от ул.Линейной до ул.Октябрьской в целях переключения потребителей от ГУП ТО «Областное ДРСУ» к сетям ООО «Водоресурс»</t>
  </si>
  <si>
    <t xml:space="preserve">Основное мероприятие «Реализация регионального проекта «Чистая вода» национального проекта «Экология»
Строительство станции водоподготовки в д. Лоскутово муниципального образования «Город Томск» Томской области
</t>
  </si>
  <si>
    <t xml:space="preserve">Строительство сетей водоснабжения в с. Дзержинское муниципального образования «Город Томск»
</t>
  </si>
  <si>
    <t>Капитальный ремонт наружного водоснабжения ДОЛ «Огонек» по адресу: Томский район, п. Богашево, ул. Заводская, 27. Наружные сети водоснабжения.</t>
  </si>
  <si>
    <t>Переключение жилых домов по ул.Ивановского 3, 5, 7, 9, 11, 13, 24, 26, 30, детского сада МАДОУ № 53 к централизированным сетям водоотведения минуя очистные сооружения Филиала ФГУП «НПО «Микроген» Минздрава России в г.Томск «НПО «Вирион»</t>
  </si>
  <si>
    <t>Строительство сетей канализации по ул. Куйбышева, Григорьева, А. Невского (решение судов)</t>
  </si>
  <si>
    <t>Инженерная защита от подтоплений территории «Татарская слобода»</t>
  </si>
  <si>
    <t xml:space="preserve">
Переключение жилых домов, запитанных от котельной завода «Сибкабель» к центральным тепловым сетям
</t>
  </si>
  <si>
    <t>Переключение жилых домов,  от котельной ЗАО «Красная Звезда» на сети центрального теплоснабжения</t>
  </si>
  <si>
    <t>Строительство сетей водоснабжения муниципального образования «Город Томск» (3 этап)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</si>
</sst>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  <numFmt numFmtId="179" formatCode="#,##0.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i/>
      <sz val="1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u val="single"/>
      <sz val="9"/>
      <color indexed="12"/>
      <name val="Arial Cyr"/>
      <family val="0"/>
    </font>
    <font>
      <u val="single"/>
      <sz val="9"/>
      <color indexed="20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79">
    <xf numFmtId="0" fontId="0" fillId="0" borderId="0" xfId="0" applyAlignment="1">
      <alignment/>
    </xf>
    <xf numFmtId="49" fontId="2" fillId="24" borderId="0" xfId="0" applyNumberFormat="1" applyFont="1" applyFill="1" applyAlignment="1">
      <alignment horizontal="left"/>
    </xf>
    <xf numFmtId="0" fontId="2" fillId="24" borderId="0" xfId="0" applyFont="1" applyFill="1" applyAlignment="1">
      <alignment horizontal="left"/>
    </xf>
    <xf numFmtId="0" fontId="2" fillId="24" borderId="0" xfId="0" applyFont="1" applyFill="1" applyAlignment="1">
      <alignment horizont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4" fontId="2" fillId="24" borderId="0" xfId="0" applyNumberFormat="1" applyFont="1" applyFill="1" applyBorder="1" applyAlignment="1">
      <alignment/>
    </xf>
    <xf numFmtId="172" fontId="2" fillId="24" borderId="0" xfId="0" applyNumberFormat="1" applyFont="1" applyFill="1" applyBorder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172" fontId="6" fillId="24" borderId="10" xfId="0" applyNumberFormat="1" applyFont="1" applyFill="1" applyBorder="1" applyAlignment="1">
      <alignment horizontal="center" vertical="center" wrapText="1"/>
    </xf>
    <xf numFmtId="4" fontId="6" fillId="24" borderId="0" xfId="0" applyNumberFormat="1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left"/>
    </xf>
    <xf numFmtId="0" fontId="6" fillId="24" borderId="0" xfId="0" applyFont="1" applyFill="1" applyAlignment="1">
      <alignment horizontal="left"/>
    </xf>
    <xf numFmtId="0" fontId="6" fillId="24" borderId="11" xfId="0" applyFont="1" applyFill="1" applyBorder="1" applyAlignment="1">
      <alignment horizontal="center" vertical="center" wrapText="1"/>
    </xf>
    <xf numFmtId="172" fontId="6" fillId="24" borderId="11" xfId="0" applyNumberFormat="1" applyFont="1" applyFill="1" applyBorder="1" applyAlignment="1">
      <alignment horizontal="center" vertical="center" wrapText="1"/>
    </xf>
    <xf numFmtId="4" fontId="5" fillId="24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left"/>
    </xf>
    <xf numFmtId="0" fontId="5" fillId="24" borderId="0" xfId="0" applyFont="1" applyFill="1" applyAlignment="1">
      <alignment horizontal="left"/>
    </xf>
    <xf numFmtId="172" fontId="6" fillId="24" borderId="12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13" xfId="0" applyFont="1" applyFill="1" applyBorder="1" applyAlignment="1">
      <alignment horizontal="center" vertical="center" wrapText="1"/>
    </xf>
    <xf numFmtId="172" fontId="5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2" fontId="2" fillId="24" borderId="11" xfId="0" applyNumberFormat="1" applyFont="1" applyFill="1" applyBorder="1" applyAlignment="1">
      <alignment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172" fontId="2" fillId="24" borderId="11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 wrapText="1"/>
    </xf>
    <xf numFmtId="0" fontId="2" fillId="24" borderId="14" xfId="0" applyFont="1" applyFill="1" applyBorder="1" applyAlignment="1">
      <alignment/>
    </xf>
    <xf numFmtId="2" fontId="2" fillId="24" borderId="14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vertical="center" wrapText="1"/>
    </xf>
    <xf numFmtId="0" fontId="2" fillId="24" borderId="15" xfId="0" applyFont="1" applyFill="1" applyBorder="1" applyAlignment="1">
      <alignment/>
    </xf>
    <xf numFmtId="0" fontId="2" fillId="24" borderId="12" xfId="0" applyFont="1" applyFill="1" applyBorder="1" applyAlignment="1">
      <alignment horizontal="center" vertical="center"/>
    </xf>
    <xf numFmtId="172" fontId="2" fillId="24" borderId="12" xfId="0" applyNumberFormat="1" applyFont="1" applyFill="1" applyBorder="1" applyAlignment="1">
      <alignment horizontal="center" vertical="center" wrapText="1"/>
    </xf>
    <xf numFmtId="2" fontId="2" fillId="24" borderId="14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/>
    </xf>
    <xf numFmtId="0" fontId="2" fillId="24" borderId="14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 vertical="center" wrapText="1"/>
    </xf>
    <xf numFmtId="172" fontId="2" fillId="24" borderId="16" xfId="0" applyNumberFormat="1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172" fontId="2" fillId="24" borderId="17" xfId="0" applyNumberFormat="1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horizontal="left"/>
    </xf>
    <xf numFmtId="4" fontId="2" fillId="24" borderId="0" xfId="0" applyNumberFormat="1" applyFont="1" applyFill="1" applyBorder="1" applyAlignment="1">
      <alignment horizontal="left" wrapText="1"/>
    </xf>
    <xf numFmtId="172" fontId="5" fillId="24" borderId="11" xfId="0" applyNumberFormat="1" applyFont="1" applyFill="1" applyBorder="1" applyAlignment="1">
      <alignment horizontal="center" vertical="center" wrapText="1"/>
    </xf>
    <xf numFmtId="172" fontId="5" fillId="24" borderId="0" xfId="0" applyNumberFormat="1" applyFont="1" applyFill="1" applyBorder="1" applyAlignment="1">
      <alignment/>
    </xf>
    <xf numFmtId="172" fontId="5" fillId="24" borderId="12" xfId="0" applyNumberFormat="1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172" fontId="6" fillId="24" borderId="20" xfId="0" applyNumberFormat="1" applyFont="1" applyFill="1" applyBorder="1" applyAlignment="1">
      <alignment horizontal="center" vertical="center" wrapText="1"/>
    </xf>
    <xf numFmtId="172" fontId="6" fillId="24" borderId="0" xfId="0" applyNumberFormat="1" applyFont="1" applyFill="1" applyBorder="1" applyAlignment="1">
      <alignment/>
    </xf>
    <xf numFmtId="0" fontId="6" fillId="24" borderId="12" xfId="0" applyFont="1" applyFill="1" applyBorder="1" applyAlignment="1">
      <alignment horizontal="center" vertical="center" wrapText="1"/>
    </xf>
    <xf numFmtId="172" fontId="6" fillId="24" borderId="16" xfId="0" applyNumberFormat="1" applyFont="1" applyFill="1" applyBorder="1" applyAlignment="1">
      <alignment horizontal="center" vertical="center" wrapText="1"/>
    </xf>
    <xf numFmtId="172" fontId="5" fillId="24" borderId="21" xfId="0" applyNumberFormat="1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  <xf numFmtId="1" fontId="8" fillId="24" borderId="0" xfId="0" applyNumberFormat="1" applyFont="1" applyFill="1" applyBorder="1" applyAlignment="1">
      <alignment vertical="center" wrapText="1"/>
    </xf>
    <xf numFmtId="172" fontId="5" fillId="24" borderId="16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Alignment="1">
      <alignment horizontal="left" vertical="center"/>
    </xf>
    <xf numFmtId="0" fontId="2" fillId="24" borderId="0" xfId="0" applyFont="1" applyFill="1" applyAlignment="1">
      <alignment horizontal="center" vertical="center"/>
    </xf>
    <xf numFmtId="172" fontId="2" fillId="24" borderId="0" xfId="0" applyNumberFormat="1" applyFont="1" applyFill="1" applyAlignment="1">
      <alignment horizontal="left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left" vertical="center" wrapText="1"/>
    </xf>
    <xf numFmtId="172" fontId="2" fillId="24" borderId="0" xfId="0" applyNumberFormat="1" applyFont="1" applyFill="1" applyBorder="1" applyAlignment="1">
      <alignment horizontal="center"/>
    </xf>
    <xf numFmtId="3" fontId="2" fillId="24" borderId="0" xfId="0" applyNumberFormat="1" applyFont="1" applyFill="1" applyBorder="1" applyAlignment="1">
      <alignment horizontal="left"/>
    </xf>
    <xf numFmtId="4" fontId="2" fillId="24" borderId="0" xfId="0" applyNumberFormat="1" applyFont="1" applyFill="1" applyBorder="1" applyAlignment="1">
      <alignment horizontal="left"/>
    </xf>
    <xf numFmtId="172" fontId="2" fillId="24" borderId="0" xfId="0" applyNumberFormat="1" applyFont="1" applyFill="1" applyBorder="1" applyAlignment="1">
      <alignment horizontal="left"/>
    </xf>
    <xf numFmtId="4" fontId="2" fillId="24" borderId="0" xfId="0" applyNumberFormat="1" applyFont="1" applyFill="1" applyAlignment="1">
      <alignment horizontal="left"/>
    </xf>
    <xf numFmtId="2" fontId="2" fillId="24" borderId="11" xfId="0" applyNumberFormat="1" applyFont="1" applyFill="1" applyBorder="1" applyAlignment="1">
      <alignment horizontal="center" vertical="center"/>
    </xf>
    <xf numFmtId="172" fontId="2" fillId="24" borderId="0" xfId="0" applyNumberFormat="1" applyFont="1" applyFill="1" applyAlignment="1">
      <alignment/>
    </xf>
    <xf numFmtId="2" fontId="2" fillId="24" borderId="12" xfId="0" applyNumberFormat="1" applyFont="1" applyFill="1" applyBorder="1" applyAlignment="1">
      <alignment vertical="center"/>
    </xf>
    <xf numFmtId="0" fontId="2" fillId="24" borderId="14" xfId="0" applyFont="1" applyFill="1" applyBorder="1" applyAlignment="1">
      <alignment horizontal="center" vertical="top" wrapText="1"/>
    </xf>
    <xf numFmtId="0" fontId="2" fillId="24" borderId="20" xfId="0" applyFont="1" applyFill="1" applyBorder="1" applyAlignment="1">
      <alignment vertical="center" wrapText="1"/>
    </xf>
    <xf numFmtId="0" fontId="5" fillId="24" borderId="20" xfId="0" applyFont="1" applyFill="1" applyBorder="1" applyAlignment="1">
      <alignment horizontal="center" vertical="center" wrapText="1"/>
    </xf>
    <xf numFmtId="172" fontId="5" fillId="24" borderId="20" xfId="0" applyNumberFormat="1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2" fontId="2" fillId="24" borderId="11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/>
    </xf>
    <xf numFmtId="0" fontId="2" fillId="24" borderId="21" xfId="0" applyFont="1" applyFill="1" applyBorder="1" applyAlignment="1">
      <alignment vertical="center" wrapText="1"/>
    </xf>
    <xf numFmtId="0" fontId="2" fillId="24" borderId="21" xfId="0" applyFont="1" applyFill="1" applyBorder="1" applyAlignment="1">
      <alignment/>
    </xf>
    <xf numFmtId="0" fontId="2" fillId="24" borderId="21" xfId="0" applyFont="1" applyFill="1" applyBorder="1" applyAlignment="1">
      <alignment horizontal="center" vertical="center"/>
    </xf>
    <xf numFmtId="172" fontId="2" fillId="24" borderId="21" xfId="0" applyNumberFormat="1" applyFont="1" applyFill="1" applyBorder="1" applyAlignment="1">
      <alignment horizontal="center" vertical="center" wrapText="1"/>
    </xf>
    <xf numFmtId="4" fontId="5" fillId="24" borderId="0" xfId="0" applyNumberFormat="1" applyFont="1" applyFill="1" applyBorder="1" applyAlignment="1">
      <alignment horizontal="left" wrapText="1"/>
    </xf>
    <xf numFmtId="0" fontId="5" fillId="24" borderId="10" xfId="0" applyFont="1" applyFill="1" applyBorder="1" applyAlignment="1">
      <alignment vertical="center" wrapText="1"/>
    </xf>
    <xf numFmtId="0" fontId="5" fillId="24" borderId="11" xfId="0" applyFont="1" applyFill="1" applyBorder="1" applyAlignment="1">
      <alignment vertical="center" wrapText="1"/>
    </xf>
    <xf numFmtId="0" fontId="5" fillId="24" borderId="12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/>
    </xf>
    <xf numFmtId="172" fontId="5" fillId="24" borderId="22" xfId="0" applyNumberFormat="1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172" fontId="2" fillId="24" borderId="10" xfId="0" applyNumberFormat="1" applyFont="1" applyFill="1" applyBorder="1" applyAlignment="1">
      <alignment horizontal="center" vertical="center" wrapText="1"/>
    </xf>
    <xf numFmtId="3" fontId="2" fillId="24" borderId="11" xfId="0" applyNumberFormat="1" applyFont="1" applyFill="1" applyBorder="1" applyAlignment="1">
      <alignment vertical="center" wrapText="1"/>
    </xf>
    <xf numFmtId="0" fontId="5" fillId="24" borderId="27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3" fontId="2" fillId="24" borderId="11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vertical="top"/>
    </xf>
    <xf numFmtId="4" fontId="3" fillId="21" borderId="0" xfId="0" applyNumberFormat="1" applyFont="1" applyFill="1" applyBorder="1" applyAlignment="1">
      <alignment/>
    </xf>
    <xf numFmtId="0" fontId="3" fillId="21" borderId="0" xfId="0" applyFont="1" applyFill="1" applyBorder="1" applyAlignment="1">
      <alignment/>
    </xf>
    <xf numFmtId="0" fontId="3" fillId="21" borderId="0" xfId="0" applyFont="1" applyFill="1" applyBorder="1" applyAlignment="1">
      <alignment horizontal="left"/>
    </xf>
    <xf numFmtId="0" fontId="3" fillId="21" borderId="0" xfId="0" applyFont="1" applyFill="1" applyAlignment="1">
      <alignment horizontal="left"/>
    </xf>
    <xf numFmtId="4" fontId="2" fillId="21" borderId="0" xfId="0" applyNumberFormat="1" applyFont="1" applyFill="1" applyBorder="1" applyAlignment="1">
      <alignment/>
    </xf>
    <xf numFmtId="0" fontId="2" fillId="21" borderId="0" xfId="0" applyFont="1" applyFill="1" applyBorder="1" applyAlignment="1">
      <alignment/>
    </xf>
    <xf numFmtId="0" fontId="2" fillId="21" borderId="0" xfId="0" applyFont="1" applyFill="1" applyBorder="1" applyAlignment="1">
      <alignment horizontal="left"/>
    </xf>
    <xf numFmtId="0" fontId="2" fillId="21" borderId="0" xfId="0" applyFont="1" applyFill="1" applyAlignment="1">
      <alignment horizontal="left"/>
    </xf>
    <xf numFmtId="49" fontId="2" fillId="24" borderId="28" xfId="0" applyNumberFormat="1" applyFont="1" applyFill="1" applyBorder="1" applyAlignment="1">
      <alignment horizontal="center" vertical="center" wrapText="1"/>
    </xf>
    <xf numFmtId="172" fontId="2" fillId="24" borderId="11" xfId="0" applyNumberFormat="1" applyFont="1" applyFill="1" applyBorder="1" applyAlignment="1">
      <alignment horizontal="center" vertical="center"/>
    </xf>
    <xf numFmtId="172" fontId="2" fillId="24" borderId="12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72" fontId="2" fillId="24" borderId="21" xfId="0" applyNumberFormat="1" applyFont="1" applyFill="1" applyBorder="1" applyAlignment="1">
      <alignment horizontal="center" vertical="center"/>
    </xf>
    <xf numFmtId="0" fontId="2" fillId="24" borderId="29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left" vertical="center" wrapText="1"/>
    </xf>
    <xf numFmtId="0" fontId="2" fillId="24" borderId="18" xfId="0" applyFont="1" applyFill="1" applyBorder="1" applyAlignment="1">
      <alignment horizontal="left" vertical="center" wrapText="1"/>
    </xf>
    <xf numFmtId="172" fontId="2" fillId="24" borderId="31" xfId="0" applyNumberFormat="1" applyFont="1" applyFill="1" applyBorder="1" applyAlignment="1">
      <alignment horizontal="center" vertical="center"/>
    </xf>
    <xf numFmtId="1" fontId="8" fillId="24" borderId="0" xfId="0" applyNumberFormat="1" applyFont="1" applyFill="1" applyBorder="1" applyAlignment="1">
      <alignment horizontal="center" vertical="center" wrapText="1"/>
    </xf>
    <xf numFmtId="1" fontId="8" fillId="24" borderId="11" xfId="0" applyNumberFormat="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left" vertical="center"/>
    </xf>
    <xf numFmtId="49" fontId="5" fillId="24" borderId="0" xfId="0" applyNumberFormat="1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center" vertical="center"/>
    </xf>
    <xf numFmtId="1" fontId="2" fillId="24" borderId="33" xfId="0" applyNumberFormat="1" applyFont="1" applyFill="1" applyBorder="1" applyAlignment="1">
      <alignment horizontal="center" vertical="center" wrapText="1"/>
    </xf>
    <xf numFmtId="1" fontId="2" fillId="24" borderId="34" xfId="0" applyNumberFormat="1" applyFont="1" applyFill="1" applyBorder="1" applyAlignment="1">
      <alignment horizontal="center" vertical="center" wrapText="1"/>
    </xf>
    <xf numFmtId="1" fontId="10" fillId="24" borderId="35" xfId="0" applyNumberFormat="1" applyFont="1" applyFill="1" applyBorder="1" applyAlignment="1">
      <alignment horizontal="center" vertical="center" wrapText="1"/>
    </xf>
    <xf numFmtId="0" fontId="6" fillId="24" borderId="36" xfId="0" applyFont="1" applyFill="1" applyBorder="1" applyAlignment="1">
      <alignment horizontal="center" vertical="center" wrapText="1"/>
    </xf>
    <xf numFmtId="0" fontId="6" fillId="24" borderId="37" xfId="0" applyFont="1" applyFill="1" applyBorder="1" applyAlignment="1">
      <alignment horizontal="center" vertical="center" wrapText="1"/>
    </xf>
    <xf numFmtId="0" fontId="6" fillId="24" borderId="38" xfId="0" applyFont="1" applyFill="1" applyBorder="1" applyAlignment="1">
      <alignment horizontal="center" vertical="center" wrapText="1"/>
    </xf>
    <xf numFmtId="0" fontId="3" fillId="21" borderId="39" xfId="0" applyFont="1" applyFill="1" applyBorder="1" applyAlignment="1">
      <alignment horizontal="left" vertical="center" wrapText="1"/>
    </xf>
    <xf numFmtId="0" fontId="3" fillId="21" borderId="40" xfId="0" applyFont="1" applyFill="1" applyBorder="1" applyAlignment="1">
      <alignment horizontal="left" vertical="center" wrapText="1"/>
    </xf>
    <xf numFmtId="0" fontId="3" fillId="21" borderId="41" xfId="0" applyFont="1" applyFill="1" applyBorder="1" applyAlignment="1">
      <alignment horizontal="left" vertical="center" wrapText="1"/>
    </xf>
    <xf numFmtId="1" fontId="2" fillId="24" borderId="42" xfId="0" applyNumberFormat="1" applyFont="1" applyFill="1" applyBorder="1" applyAlignment="1">
      <alignment horizontal="center" vertical="center" wrapText="1"/>
    </xf>
    <xf numFmtId="0" fontId="6" fillId="24" borderId="43" xfId="0" applyFont="1" applyFill="1" applyBorder="1" applyAlignment="1">
      <alignment horizontal="center" vertical="center" wrapText="1"/>
    </xf>
    <xf numFmtId="0" fontId="6" fillId="24" borderId="44" xfId="0" applyFont="1" applyFill="1" applyBorder="1" applyAlignment="1">
      <alignment horizontal="center" vertical="center" wrapText="1"/>
    </xf>
    <xf numFmtId="0" fontId="6" fillId="24" borderId="31" xfId="0" applyFont="1" applyFill="1" applyBorder="1" applyAlignment="1">
      <alignment horizontal="center" vertical="center" wrapText="1"/>
    </xf>
    <xf numFmtId="1" fontId="10" fillId="24" borderId="45" xfId="0" applyNumberFormat="1" applyFont="1" applyFill="1" applyBorder="1" applyAlignment="1">
      <alignment horizontal="center" vertical="center" wrapText="1"/>
    </xf>
    <xf numFmtId="1" fontId="10" fillId="24" borderId="46" xfId="0" applyNumberFormat="1" applyFont="1" applyFill="1" applyBorder="1" applyAlignment="1">
      <alignment horizontal="center" vertical="center" wrapText="1"/>
    </xf>
    <xf numFmtId="1" fontId="10" fillId="24" borderId="0" xfId="0" applyNumberFormat="1" applyFont="1" applyFill="1" applyBorder="1" applyAlignment="1">
      <alignment horizontal="center" vertical="center" wrapText="1"/>
    </xf>
    <xf numFmtId="1" fontId="10" fillId="24" borderId="47" xfId="0" applyNumberFormat="1" applyFont="1" applyFill="1" applyBorder="1" applyAlignment="1">
      <alignment horizontal="center" vertical="center" wrapText="1"/>
    </xf>
    <xf numFmtId="1" fontId="10" fillId="24" borderId="48" xfId="0" applyNumberFormat="1" applyFont="1" applyFill="1" applyBorder="1" applyAlignment="1">
      <alignment horizontal="center" vertical="center" wrapText="1"/>
    </xf>
    <xf numFmtId="1" fontId="10" fillId="24" borderId="49" xfId="0" applyNumberFormat="1" applyFont="1" applyFill="1" applyBorder="1" applyAlignment="1">
      <alignment horizontal="center" vertical="center" wrapText="1"/>
    </xf>
    <xf numFmtId="172" fontId="2" fillId="24" borderId="29" xfId="0" applyNumberFormat="1" applyFont="1" applyFill="1" applyBorder="1" applyAlignment="1">
      <alignment horizontal="center" vertical="center" wrapText="1"/>
    </xf>
    <xf numFmtId="172" fontId="2" fillId="24" borderId="31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 wrapText="1"/>
    </xf>
    <xf numFmtId="49" fontId="2" fillId="24" borderId="50" xfId="0" applyNumberFormat="1" applyFont="1" applyFill="1" applyBorder="1" applyAlignment="1">
      <alignment horizontal="center" vertical="center" wrapText="1"/>
    </xf>
    <xf numFmtId="49" fontId="2" fillId="24" borderId="51" xfId="0" applyNumberFormat="1" applyFont="1" applyFill="1" applyBorder="1" applyAlignment="1">
      <alignment horizontal="center" vertical="center" wrapText="1"/>
    </xf>
    <xf numFmtId="49" fontId="2" fillId="24" borderId="28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172" fontId="2" fillId="24" borderId="10" xfId="0" applyNumberFormat="1" applyFont="1" applyFill="1" applyBorder="1" applyAlignment="1">
      <alignment horizontal="center" vertical="center"/>
    </xf>
    <xf numFmtId="172" fontId="2" fillId="24" borderId="11" xfId="0" applyNumberFormat="1" applyFont="1" applyFill="1" applyBorder="1" applyAlignment="1">
      <alignment horizontal="center" vertical="center"/>
    </xf>
    <xf numFmtId="172" fontId="2" fillId="24" borderId="12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49" fontId="2" fillId="24" borderId="52" xfId="0" applyNumberFormat="1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left" vertical="center" wrapText="1"/>
    </xf>
    <xf numFmtId="172" fontId="2" fillId="24" borderId="21" xfId="0" applyNumberFormat="1" applyFont="1" applyFill="1" applyBorder="1" applyAlignment="1">
      <alignment horizontal="center" vertical="center"/>
    </xf>
    <xf numFmtId="172" fontId="2" fillId="24" borderId="29" xfId="0" applyNumberFormat="1" applyFont="1" applyFill="1" applyBorder="1" applyAlignment="1">
      <alignment horizontal="center" vertical="center"/>
    </xf>
    <xf numFmtId="172" fontId="2" fillId="24" borderId="30" xfId="0" applyNumberFormat="1" applyFont="1" applyFill="1" applyBorder="1" applyAlignment="1">
      <alignment horizontal="center" vertical="center"/>
    </xf>
    <xf numFmtId="172" fontId="2" fillId="24" borderId="18" xfId="0" applyNumberFormat="1" applyFont="1" applyFill="1" applyBorder="1" applyAlignment="1">
      <alignment horizontal="center" vertical="center"/>
    </xf>
    <xf numFmtId="0" fontId="2" fillId="24" borderId="29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49" fontId="2" fillId="24" borderId="42" xfId="0" applyNumberFormat="1" applyFont="1" applyFill="1" applyBorder="1" applyAlignment="1">
      <alignment horizontal="center" vertical="center" wrapText="1"/>
    </xf>
    <xf numFmtId="49" fontId="2" fillId="24" borderId="33" xfId="0" applyNumberFormat="1" applyFont="1" applyFill="1" applyBorder="1" applyAlignment="1">
      <alignment horizontal="center" vertical="center" wrapText="1"/>
    </xf>
    <xf numFmtId="49" fontId="2" fillId="24" borderId="34" xfId="0" applyNumberFormat="1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left" vertical="center" wrapText="1"/>
    </xf>
    <xf numFmtId="0" fontId="2" fillId="24" borderId="30" xfId="0" applyFont="1" applyFill="1" applyBorder="1" applyAlignment="1">
      <alignment horizontal="left" vertical="center" wrapText="1"/>
    </xf>
    <xf numFmtId="0" fontId="2" fillId="24" borderId="18" xfId="0" applyFont="1" applyFill="1" applyBorder="1" applyAlignment="1">
      <alignment horizontal="left" vertical="center" wrapText="1"/>
    </xf>
    <xf numFmtId="172" fontId="2" fillId="24" borderId="37" xfId="0" applyNumberFormat="1" applyFont="1" applyFill="1" applyBorder="1" applyAlignment="1">
      <alignment horizontal="center" vertical="center"/>
    </xf>
    <xf numFmtId="172" fontId="2" fillId="24" borderId="43" xfId="0" applyNumberFormat="1" applyFont="1" applyFill="1" applyBorder="1" applyAlignment="1">
      <alignment horizontal="center" vertical="center"/>
    </xf>
    <xf numFmtId="1" fontId="10" fillId="24" borderId="53" xfId="0" applyNumberFormat="1" applyFont="1" applyFill="1" applyBorder="1" applyAlignment="1">
      <alignment horizontal="center" vertical="center" wrapText="1"/>
    </xf>
    <xf numFmtId="1" fontId="10" fillId="24" borderId="27" xfId="0" applyNumberFormat="1" applyFont="1" applyFill="1" applyBorder="1" applyAlignment="1">
      <alignment horizontal="center" vertical="center" wrapText="1"/>
    </xf>
    <xf numFmtId="0" fontId="2" fillId="24" borderId="37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center" vertical="center" wrapText="1"/>
    </xf>
    <xf numFmtId="0" fontId="2" fillId="24" borderId="43" xfId="0" applyFont="1" applyFill="1" applyBorder="1" applyAlignment="1">
      <alignment horizontal="center" vertical="center" wrapText="1"/>
    </xf>
    <xf numFmtId="0" fontId="2" fillId="24" borderId="44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horizontal="center" vertical="center" wrapText="1"/>
    </xf>
    <xf numFmtId="1" fontId="8" fillId="24" borderId="35" xfId="0" applyNumberFormat="1" applyFont="1" applyFill="1" applyBorder="1" applyAlignment="1">
      <alignment horizontal="center" vertical="center" wrapText="1"/>
    </xf>
    <xf numFmtId="1" fontId="8" fillId="24" borderId="53" xfId="0" applyNumberFormat="1" applyFont="1" applyFill="1" applyBorder="1" applyAlignment="1">
      <alignment horizontal="center" vertical="center" wrapText="1"/>
    </xf>
    <xf numFmtId="1" fontId="8" fillId="24" borderId="27" xfId="0" applyNumberFormat="1" applyFont="1" applyFill="1" applyBorder="1" applyAlignment="1">
      <alignment horizontal="center" vertical="center" wrapText="1"/>
    </xf>
    <xf numFmtId="1" fontId="8" fillId="24" borderId="46" xfId="0" applyNumberFormat="1" applyFont="1" applyFill="1" applyBorder="1" applyAlignment="1">
      <alignment horizontal="center" vertical="center" wrapText="1"/>
    </xf>
    <xf numFmtId="1" fontId="8" fillId="24" borderId="0" xfId="0" applyNumberFormat="1" applyFont="1" applyFill="1" applyBorder="1" applyAlignment="1">
      <alignment horizontal="center" vertical="center" wrapText="1"/>
    </xf>
    <xf numFmtId="1" fontId="8" fillId="24" borderId="47" xfId="0" applyNumberFormat="1" applyFont="1" applyFill="1" applyBorder="1" applyAlignment="1">
      <alignment horizontal="center" vertical="center" wrapText="1"/>
    </xf>
    <xf numFmtId="1" fontId="8" fillId="24" borderId="48" xfId="0" applyNumberFormat="1" applyFont="1" applyFill="1" applyBorder="1" applyAlignment="1">
      <alignment horizontal="center" vertical="center" wrapText="1"/>
    </xf>
    <xf numFmtId="1" fontId="8" fillId="24" borderId="49" xfId="0" applyNumberFormat="1" applyFont="1" applyFill="1" applyBorder="1" applyAlignment="1">
      <alignment horizontal="center" vertical="center" wrapText="1"/>
    </xf>
    <xf numFmtId="1" fontId="8" fillId="24" borderId="45" xfId="0" applyNumberFormat="1" applyFont="1" applyFill="1" applyBorder="1" applyAlignment="1">
      <alignment horizontal="center" vertical="center" wrapText="1"/>
    </xf>
    <xf numFmtId="1" fontId="8" fillId="24" borderId="37" xfId="0" applyNumberFormat="1" applyFont="1" applyFill="1" applyBorder="1" applyAlignment="1">
      <alignment horizontal="center" vertical="center" wrapText="1"/>
    </xf>
    <xf numFmtId="1" fontId="8" fillId="24" borderId="38" xfId="0" applyNumberFormat="1" applyFont="1" applyFill="1" applyBorder="1" applyAlignment="1">
      <alignment horizontal="center" vertical="center" wrapText="1"/>
    </xf>
    <xf numFmtId="1" fontId="8" fillId="24" borderId="43" xfId="0" applyNumberFormat="1" applyFont="1" applyFill="1" applyBorder="1" applyAlignment="1">
      <alignment horizontal="center" vertical="center" wrapText="1"/>
    </xf>
    <xf numFmtId="1" fontId="8" fillId="24" borderId="44" xfId="0" applyNumberFormat="1" applyFont="1" applyFill="1" applyBorder="1" applyAlignment="1">
      <alignment horizontal="center" vertical="center" wrapText="1"/>
    </xf>
    <xf numFmtId="1" fontId="8" fillId="24" borderId="31" xfId="0" applyNumberFormat="1" applyFont="1" applyFill="1" applyBorder="1" applyAlignment="1">
      <alignment horizontal="center" vertical="center" wrapText="1"/>
    </xf>
    <xf numFmtId="1" fontId="8" fillId="24" borderId="36" xfId="0" applyNumberFormat="1" applyFont="1" applyFill="1" applyBorder="1" applyAlignment="1">
      <alignment horizontal="center" vertical="center" wrapText="1"/>
    </xf>
    <xf numFmtId="1" fontId="8" fillId="24" borderId="50" xfId="0" applyNumberFormat="1" applyFont="1" applyFill="1" applyBorder="1" applyAlignment="1">
      <alignment horizontal="center" vertical="center" wrapText="1"/>
    </xf>
    <xf numFmtId="1" fontId="8" fillId="24" borderId="10" xfId="0" applyNumberFormat="1" applyFont="1" applyFill="1" applyBorder="1" applyAlignment="1">
      <alignment horizontal="center" vertical="center" wrapText="1"/>
    </xf>
    <xf numFmtId="1" fontId="8" fillId="24" borderId="51" xfId="0" applyNumberFormat="1" applyFont="1" applyFill="1" applyBorder="1" applyAlignment="1">
      <alignment horizontal="center" vertical="center" wrapText="1"/>
    </xf>
    <xf numFmtId="1" fontId="8" fillId="24" borderId="11" xfId="0" applyNumberFormat="1" applyFont="1" applyFill="1" applyBorder="1" applyAlignment="1">
      <alignment horizontal="center" vertical="center" wrapText="1"/>
    </xf>
    <xf numFmtId="1" fontId="8" fillId="24" borderId="28" xfId="0" applyNumberFormat="1" applyFont="1" applyFill="1" applyBorder="1" applyAlignment="1">
      <alignment horizontal="center" vertical="center" wrapText="1"/>
    </xf>
    <xf numFmtId="1" fontId="8" fillId="24" borderId="12" xfId="0" applyNumberFormat="1" applyFont="1" applyFill="1" applyBorder="1" applyAlignment="1">
      <alignment horizontal="center" vertical="center" wrapText="1"/>
    </xf>
    <xf numFmtId="1" fontId="8" fillId="24" borderId="54" xfId="0" applyNumberFormat="1" applyFont="1" applyFill="1" applyBorder="1" applyAlignment="1">
      <alignment horizontal="center" vertical="center" wrapText="1"/>
    </xf>
    <xf numFmtId="1" fontId="8" fillId="24" borderId="55" xfId="0" applyNumberFormat="1" applyFont="1" applyFill="1" applyBorder="1" applyAlignment="1">
      <alignment horizontal="center" vertical="center" wrapText="1"/>
    </xf>
    <xf numFmtId="1" fontId="8" fillId="24" borderId="56" xfId="0" applyNumberFormat="1" applyFont="1" applyFill="1" applyBorder="1" applyAlignment="1">
      <alignment horizontal="center" vertical="center" wrapText="1"/>
    </xf>
    <xf numFmtId="0" fontId="9" fillId="24" borderId="37" xfId="0" applyFont="1" applyFill="1" applyBorder="1" applyAlignment="1">
      <alignment horizontal="center" wrapText="1"/>
    </xf>
    <xf numFmtId="0" fontId="9" fillId="24" borderId="38" xfId="0" applyFont="1" applyFill="1" applyBorder="1" applyAlignment="1">
      <alignment horizontal="center" wrapText="1"/>
    </xf>
    <xf numFmtId="0" fontId="9" fillId="24" borderId="43" xfId="0" applyFont="1" applyFill="1" applyBorder="1" applyAlignment="1">
      <alignment horizontal="center" wrapText="1"/>
    </xf>
    <xf numFmtId="0" fontId="9" fillId="24" borderId="44" xfId="0" applyFont="1" applyFill="1" applyBorder="1" applyAlignment="1">
      <alignment horizontal="center" wrapText="1"/>
    </xf>
    <xf numFmtId="0" fontId="9" fillId="24" borderId="31" xfId="0" applyFont="1" applyFill="1" applyBorder="1" applyAlignment="1">
      <alignment horizontal="center" wrapText="1"/>
    </xf>
    <xf numFmtId="0" fontId="9" fillId="24" borderId="36" xfId="0" applyFont="1" applyFill="1" applyBorder="1" applyAlignment="1">
      <alignment horizontal="center" wrapText="1"/>
    </xf>
    <xf numFmtId="0" fontId="2" fillId="24" borderId="42" xfId="0" applyNumberFormat="1" applyFont="1" applyFill="1" applyBorder="1" applyAlignment="1">
      <alignment horizontal="center" vertical="center" wrapText="1"/>
    </xf>
    <xf numFmtId="0" fontId="2" fillId="24" borderId="33" xfId="0" applyNumberFormat="1" applyFont="1" applyFill="1" applyBorder="1" applyAlignment="1">
      <alignment horizontal="center" vertical="center" wrapText="1"/>
    </xf>
    <xf numFmtId="0" fontId="2" fillId="24" borderId="34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wrapText="1"/>
    </xf>
    <xf numFmtId="0" fontId="5" fillId="24" borderId="54" xfId="0" applyFont="1" applyFill="1" applyBorder="1" applyAlignment="1">
      <alignment horizontal="center" wrapText="1"/>
    </xf>
    <xf numFmtId="0" fontId="5" fillId="24" borderId="11" xfId="0" applyFont="1" applyFill="1" applyBorder="1" applyAlignment="1">
      <alignment horizontal="center" wrapText="1"/>
    </xf>
    <xf numFmtId="0" fontId="5" fillId="24" borderId="55" xfId="0" applyFont="1" applyFill="1" applyBorder="1" applyAlignment="1">
      <alignment horizontal="center" wrapText="1"/>
    </xf>
    <xf numFmtId="0" fontId="5" fillId="24" borderId="12" xfId="0" applyFont="1" applyFill="1" applyBorder="1" applyAlignment="1">
      <alignment horizontal="center" wrapText="1"/>
    </xf>
    <xf numFmtId="0" fontId="5" fillId="24" borderId="56" xfId="0" applyFont="1" applyFill="1" applyBorder="1" applyAlignment="1">
      <alignment horizontal="center" wrapText="1"/>
    </xf>
    <xf numFmtId="0" fontId="5" fillId="24" borderId="37" xfId="0" applyFont="1" applyFill="1" applyBorder="1" applyAlignment="1">
      <alignment horizontal="center" vertical="center" wrapText="1"/>
    </xf>
    <xf numFmtId="0" fontId="5" fillId="24" borderId="38" xfId="0" applyFont="1" applyFill="1" applyBorder="1" applyAlignment="1">
      <alignment horizontal="center" vertical="center" wrapText="1"/>
    </xf>
    <xf numFmtId="0" fontId="5" fillId="24" borderId="43" xfId="0" applyFont="1" applyFill="1" applyBorder="1" applyAlignment="1">
      <alignment horizontal="center" vertical="center" wrapText="1"/>
    </xf>
    <xf numFmtId="0" fontId="5" fillId="24" borderId="44" xfId="0" applyFont="1" applyFill="1" applyBorder="1" applyAlignment="1">
      <alignment horizontal="center" vertical="center" wrapText="1"/>
    </xf>
    <xf numFmtId="0" fontId="5" fillId="24" borderId="31" xfId="0" applyFont="1" applyFill="1" applyBorder="1" applyAlignment="1">
      <alignment horizontal="center" vertical="center" wrapText="1"/>
    </xf>
    <xf numFmtId="0" fontId="5" fillId="24" borderId="36" xfId="0" applyFont="1" applyFill="1" applyBorder="1" applyAlignment="1">
      <alignment horizontal="center" vertical="center" wrapText="1"/>
    </xf>
    <xf numFmtId="0" fontId="3" fillId="21" borderId="33" xfId="0" applyFont="1" applyFill="1" applyBorder="1" applyAlignment="1">
      <alignment horizontal="left" vertical="center" wrapText="1"/>
    </xf>
    <xf numFmtId="0" fontId="3" fillId="21" borderId="30" xfId="0" applyFont="1" applyFill="1" applyBorder="1" applyAlignment="1">
      <alignment horizontal="left" vertical="center" wrapText="1"/>
    </xf>
    <xf numFmtId="0" fontId="3" fillId="21" borderId="57" xfId="0" applyFont="1" applyFill="1" applyBorder="1" applyAlignment="1">
      <alignment horizontal="left" vertical="center" wrapText="1"/>
    </xf>
    <xf numFmtId="0" fontId="2" fillId="24" borderId="50" xfId="0" applyNumberFormat="1" applyFont="1" applyFill="1" applyBorder="1" applyAlignment="1">
      <alignment horizontal="center" vertical="center" wrapText="1"/>
    </xf>
    <xf numFmtId="0" fontId="2" fillId="24" borderId="51" xfId="0" applyNumberFormat="1" applyFont="1" applyFill="1" applyBorder="1" applyAlignment="1">
      <alignment horizontal="center" vertical="center" wrapText="1"/>
    </xf>
    <xf numFmtId="0" fontId="2" fillId="24" borderId="28" xfId="0" applyNumberFormat="1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54" xfId="0" applyFont="1" applyFill="1" applyBorder="1" applyAlignment="1">
      <alignment horizontal="center" vertical="center" wrapText="1"/>
    </xf>
    <xf numFmtId="0" fontId="2" fillId="24" borderId="55" xfId="0" applyFont="1" applyFill="1" applyBorder="1" applyAlignment="1">
      <alignment horizontal="center" vertical="center" wrapText="1"/>
    </xf>
    <xf numFmtId="0" fontId="2" fillId="24" borderId="56" xfId="0" applyFont="1" applyFill="1" applyBorder="1" applyAlignment="1">
      <alignment horizontal="center" vertical="center" wrapText="1"/>
    </xf>
    <xf numFmtId="1" fontId="2" fillId="24" borderId="50" xfId="0" applyNumberFormat="1" applyFont="1" applyFill="1" applyBorder="1" applyAlignment="1">
      <alignment horizontal="center" vertical="center" wrapText="1"/>
    </xf>
    <xf numFmtId="1" fontId="2" fillId="24" borderId="51" xfId="0" applyNumberFormat="1" applyFont="1" applyFill="1" applyBorder="1" applyAlignment="1">
      <alignment horizontal="center" vertical="center" wrapText="1"/>
    </xf>
    <xf numFmtId="1" fontId="2" fillId="24" borderId="28" xfId="0" applyNumberFormat="1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58" xfId="0" applyFont="1" applyFill="1" applyBorder="1" applyAlignment="1">
      <alignment horizontal="center" vertical="center" wrapText="1"/>
    </xf>
    <xf numFmtId="17" fontId="2" fillId="24" borderId="42" xfId="0" applyNumberFormat="1" applyFont="1" applyFill="1" applyBorder="1" applyAlignment="1">
      <alignment horizontal="center" vertical="center" wrapText="1"/>
    </xf>
    <xf numFmtId="17" fontId="2" fillId="24" borderId="33" xfId="0" applyNumberFormat="1" applyFont="1" applyFill="1" applyBorder="1" applyAlignment="1">
      <alignment horizontal="center" vertical="center" wrapText="1"/>
    </xf>
    <xf numFmtId="17" fontId="2" fillId="24" borderId="34" xfId="0" applyNumberFormat="1" applyFont="1" applyFill="1" applyBorder="1" applyAlignment="1">
      <alignment horizontal="center" vertical="center" wrapText="1"/>
    </xf>
    <xf numFmtId="14" fontId="2" fillId="24" borderId="42" xfId="0" applyNumberFormat="1" applyFont="1" applyFill="1" applyBorder="1" applyAlignment="1">
      <alignment horizontal="center" vertical="center" wrapText="1"/>
    </xf>
    <xf numFmtId="14" fontId="2" fillId="24" borderId="33" xfId="0" applyNumberFormat="1" applyFont="1" applyFill="1" applyBorder="1" applyAlignment="1">
      <alignment horizontal="center" vertical="center" wrapText="1"/>
    </xf>
    <xf numFmtId="14" fontId="2" fillId="24" borderId="34" xfId="0" applyNumberFormat="1" applyFont="1" applyFill="1" applyBorder="1" applyAlignment="1">
      <alignment horizontal="center" vertical="center" wrapText="1"/>
    </xf>
    <xf numFmtId="4" fontId="2" fillId="24" borderId="29" xfId="0" applyNumberFormat="1" applyFont="1" applyFill="1" applyBorder="1" applyAlignment="1">
      <alignment horizontal="center" vertical="center" wrapText="1"/>
    </xf>
    <xf numFmtId="4" fontId="2" fillId="24" borderId="30" xfId="0" applyNumberFormat="1" applyFont="1" applyFill="1" applyBorder="1" applyAlignment="1">
      <alignment horizontal="center" vertical="center" wrapText="1"/>
    </xf>
    <xf numFmtId="4" fontId="2" fillId="24" borderId="18" xfId="0" applyNumberFormat="1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left" vertical="center" wrapText="1"/>
    </xf>
    <xf numFmtId="49" fontId="2" fillId="24" borderId="35" xfId="0" applyNumberFormat="1" applyFont="1" applyFill="1" applyBorder="1" applyAlignment="1">
      <alignment horizontal="center" vertical="center" wrapText="1"/>
    </xf>
    <xf numFmtId="49" fontId="2" fillId="24" borderId="46" xfId="0" applyNumberFormat="1" applyFont="1" applyFill="1" applyBorder="1" applyAlignment="1">
      <alignment horizontal="center" vertical="center" wrapText="1"/>
    </xf>
    <xf numFmtId="49" fontId="2" fillId="24" borderId="48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16" fontId="2" fillId="24" borderId="50" xfId="0" applyNumberFormat="1" applyFont="1" applyFill="1" applyBorder="1" applyAlignment="1">
      <alignment horizontal="center" vertical="center" wrapText="1"/>
    </xf>
    <xf numFmtId="16" fontId="2" fillId="24" borderId="51" xfId="0" applyNumberFormat="1" applyFont="1" applyFill="1" applyBorder="1" applyAlignment="1">
      <alignment horizontal="center" vertical="center" wrapText="1"/>
    </xf>
    <xf numFmtId="16" fontId="2" fillId="24" borderId="28" xfId="0" applyNumberFormat="1" applyFont="1" applyFill="1" applyBorder="1" applyAlignment="1">
      <alignment horizontal="center" vertical="center" wrapText="1"/>
    </xf>
    <xf numFmtId="16" fontId="2" fillId="24" borderId="52" xfId="0" applyNumberFormat="1" applyFont="1" applyFill="1" applyBorder="1" applyAlignment="1">
      <alignment horizontal="center" vertical="center" wrapText="1"/>
    </xf>
    <xf numFmtId="0" fontId="5" fillId="24" borderId="54" xfId="0" applyFont="1" applyFill="1" applyBorder="1" applyAlignment="1">
      <alignment horizontal="center" vertical="center" wrapText="1"/>
    </xf>
    <xf numFmtId="0" fontId="5" fillId="24" borderId="55" xfId="0" applyFont="1" applyFill="1" applyBorder="1" applyAlignment="1">
      <alignment horizontal="center" vertical="center" wrapText="1"/>
    </xf>
    <xf numFmtId="0" fontId="5" fillId="24" borderId="56" xfId="0" applyFont="1" applyFill="1" applyBorder="1" applyAlignment="1">
      <alignment horizontal="center" vertical="center" wrapText="1"/>
    </xf>
    <xf numFmtId="4" fontId="2" fillId="24" borderId="37" xfId="0" applyNumberFormat="1" applyFont="1" applyFill="1" applyBorder="1" applyAlignment="1">
      <alignment horizontal="center" vertical="center" wrapText="1"/>
    </xf>
    <xf numFmtId="4" fontId="2" fillId="24" borderId="38" xfId="0" applyNumberFormat="1" applyFont="1" applyFill="1" applyBorder="1" applyAlignment="1">
      <alignment horizontal="center" vertical="center" wrapText="1"/>
    </xf>
    <xf numFmtId="4" fontId="2" fillId="24" borderId="43" xfId="0" applyNumberFormat="1" applyFont="1" applyFill="1" applyBorder="1" applyAlignment="1">
      <alignment horizontal="center" vertical="center" wrapText="1"/>
    </xf>
    <xf numFmtId="4" fontId="2" fillId="24" borderId="44" xfId="0" applyNumberFormat="1" applyFont="1" applyFill="1" applyBorder="1" applyAlignment="1">
      <alignment horizontal="center" vertical="center" wrapText="1"/>
    </xf>
    <xf numFmtId="4" fontId="2" fillId="24" borderId="31" xfId="0" applyNumberFormat="1" applyFont="1" applyFill="1" applyBorder="1" applyAlignment="1">
      <alignment horizontal="center" vertical="center" wrapText="1"/>
    </xf>
    <xf numFmtId="4" fontId="2" fillId="24" borderId="36" xfId="0" applyNumberFormat="1" applyFont="1" applyFill="1" applyBorder="1" applyAlignment="1">
      <alignment horizontal="center" vertical="center" wrapText="1"/>
    </xf>
    <xf numFmtId="0" fontId="3" fillId="24" borderId="59" xfId="0" applyFont="1" applyFill="1" applyBorder="1" applyAlignment="1">
      <alignment horizontal="left" vertical="center" wrapText="1"/>
    </xf>
    <xf numFmtId="0" fontId="3" fillId="24" borderId="23" xfId="0" applyFont="1" applyFill="1" applyBorder="1" applyAlignment="1">
      <alignment horizontal="left" vertical="center" wrapText="1"/>
    </xf>
    <xf numFmtId="0" fontId="3" fillId="24" borderId="24" xfId="0" applyFont="1" applyFill="1" applyBorder="1" applyAlignment="1">
      <alignment horizontal="left" vertical="center" wrapText="1"/>
    </xf>
    <xf numFmtId="0" fontId="3" fillId="24" borderId="60" xfId="0" applyFont="1" applyFill="1" applyBorder="1" applyAlignment="1">
      <alignment horizontal="left" vertical="center" wrapText="1"/>
    </xf>
    <xf numFmtId="0" fontId="3" fillId="24" borderId="61" xfId="0" applyFont="1" applyFill="1" applyBorder="1" applyAlignment="1">
      <alignment horizontal="left" vertical="center" wrapText="1"/>
    </xf>
    <xf numFmtId="0" fontId="3" fillId="24" borderId="62" xfId="0" applyFont="1" applyFill="1" applyBorder="1" applyAlignment="1">
      <alignment horizontal="left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center" vertical="center" wrapText="1"/>
    </xf>
    <xf numFmtId="0" fontId="3" fillId="24" borderId="37" xfId="0" applyFont="1" applyFill="1" applyBorder="1" applyAlignment="1">
      <alignment horizontal="center" vertical="center" wrapText="1"/>
    </xf>
    <xf numFmtId="0" fontId="3" fillId="24" borderId="38" xfId="0" applyFont="1" applyFill="1" applyBorder="1" applyAlignment="1">
      <alignment horizontal="center" vertical="center" wrapText="1"/>
    </xf>
    <xf numFmtId="0" fontId="3" fillId="24" borderId="43" xfId="0" applyFont="1" applyFill="1" applyBorder="1" applyAlignment="1">
      <alignment horizontal="center" vertical="center" wrapText="1"/>
    </xf>
    <xf numFmtId="0" fontId="3" fillId="24" borderId="44" xfId="0" applyFont="1" applyFill="1" applyBorder="1" applyAlignment="1">
      <alignment horizontal="center" vertical="center" wrapText="1"/>
    </xf>
    <xf numFmtId="0" fontId="3" fillId="24" borderId="31" xfId="0" applyFont="1" applyFill="1" applyBorder="1" applyAlignment="1">
      <alignment horizontal="center" vertical="center" wrapText="1"/>
    </xf>
    <xf numFmtId="0" fontId="3" fillId="24" borderId="36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2" fillId="24" borderId="64" xfId="0" applyFont="1" applyFill="1" applyBorder="1" applyAlignment="1">
      <alignment horizontal="center" vertical="center" wrapText="1"/>
    </xf>
    <xf numFmtId="0" fontId="6" fillId="24" borderId="35" xfId="0" applyFont="1" applyFill="1" applyBorder="1" applyAlignment="1">
      <alignment horizontal="center" vertical="center" wrapText="1"/>
    </xf>
    <xf numFmtId="0" fontId="6" fillId="24" borderId="53" xfId="0" applyFont="1" applyFill="1" applyBorder="1" applyAlignment="1">
      <alignment horizontal="center" vertical="center" wrapText="1"/>
    </xf>
    <xf numFmtId="0" fontId="6" fillId="24" borderId="27" xfId="0" applyFont="1" applyFill="1" applyBorder="1" applyAlignment="1">
      <alignment horizontal="center" vertical="center" wrapText="1"/>
    </xf>
    <xf numFmtId="0" fontId="6" fillId="24" borderId="46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6" fillId="24" borderId="47" xfId="0" applyFont="1" applyFill="1" applyBorder="1" applyAlignment="1">
      <alignment horizontal="center" vertical="center" wrapText="1"/>
    </xf>
    <xf numFmtId="0" fontId="6" fillId="24" borderId="48" xfId="0" applyFont="1" applyFill="1" applyBorder="1" applyAlignment="1">
      <alignment horizontal="center" vertical="center" wrapText="1"/>
    </xf>
    <xf numFmtId="0" fontId="6" fillId="24" borderId="49" xfId="0" applyFont="1" applyFill="1" applyBorder="1" applyAlignment="1">
      <alignment horizontal="center" vertical="center" wrapText="1"/>
    </xf>
    <xf numFmtId="0" fontId="6" fillId="24" borderId="45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left" vertical="center" wrapText="1"/>
    </xf>
    <xf numFmtId="16" fontId="2" fillId="24" borderId="11" xfId="0" applyNumberFormat="1" applyFont="1" applyFill="1" applyBorder="1" applyAlignment="1">
      <alignment horizontal="center" vertical="center" wrapText="1"/>
    </xf>
    <xf numFmtId="49" fontId="5" fillId="24" borderId="50" xfId="0" applyNumberFormat="1" applyFont="1" applyFill="1" applyBorder="1" applyAlignment="1">
      <alignment horizontal="center" vertical="center" wrapText="1"/>
    </xf>
    <xf numFmtId="49" fontId="5" fillId="24" borderId="51" xfId="0" applyNumberFormat="1" applyFont="1" applyFill="1" applyBorder="1" applyAlignment="1">
      <alignment horizontal="center" vertical="center" wrapText="1"/>
    </xf>
    <xf numFmtId="49" fontId="5" fillId="24" borderId="28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3" fontId="2" fillId="24" borderId="29" xfId="0" applyNumberFormat="1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/>
    </xf>
    <xf numFmtId="0" fontId="2" fillId="24" borderId="18" xfId="0" applyFont="1" applyFill="1" applyBorder="1" applyAlignment="1">
      <alignment/>
    </xf>
    <xf numFmtId="0" fontId="3" fillId="21" borderId="46" xfId="0" applyFont="1" applyFill="1" applyBorder="1" applyAlignment="1">
      <alignment horizontal="left" vertical="center" wrapText="1"/>
    </xf>
    <xf numFmtId="0" fontId="3" fillId="21" borderId="0" xfId="0" applyFont="1" applyFill="1" applyBorder="1" applyAlignment="1">
      <alignment horizontal="left" vertical="center" wrapText="1"/>
    </xf>
    <xf numFmtId="0" fontId="3" fillId="21" borderId="44" xfId="0" applyFont="1" applyFill="1" applyBorder="1" applyAlignment="1">
      <alignment horizontal="left" vertical="center" wrapText="1"/>
    </xf>
    <xf numFmtId="0" fontId="2" fillId="24" borderId="62" xfId="0" applyFont="1" applyFill="1" applyBorder="1" applyAlignment="1">
      <alignment horizontal="center" vertical="center" wrapText="1"/>
    </xf>
    <xf numFmtId="0" fontId="2" fillId="21" borderId="37" xfId="0" applyFont="1" applyFill="1" applyBorder="1" applyAlignment="1">
      <alignment horizontal="center" vertical="center" wrapText="1"/>
    </xf>
    <xf numFmtId="0" fontId="2" fillId="21" borderId="27" xfId="0" applyFont="1" applyFill="1" applyBorder="1" applyAlignment="1">
      <alignment horizontal="center" vertical="center" wrapText="1"/>
    </xf>
    <xf numFmtId="0" fontId="2" fillId="21" borderId="63" xfId="0" applyFont="1" applyFill="1" applyBorder="1" applyAlignment="1">
      <alignment horizontal="center" vertical="center" wrapText="1"/>
    </xf>
    <xf numFmtId="0" fontId="2" fillId="21" borderId="32" xfId="0" applyFont="1" applyFill="1" applyBorder="1" applyAlignment="1">
      <alignment horizontal="center" vertical="center" wrapText="1"/>
    </xf>
    <xf numFmtId="0" fontId="2" fillId="21" borderId="22" xfId="0" applyFont="1" applyFill="1" applyBorder="1" applyAlignment="1">
      <alignment horizontal="center" vertical="center" wrapText="1"/>
    </xf>
    <xf numFmtId="0" fontId="2" fillId="21" borderId="64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2" fillId="21" borderId="16" xfId="0" applyFont="1" applyFill="1" applyBorder="1" applyAlignment="1">
      <alignment horizontal="center" vertical="center" wrapText="1"/>
    </xf>
    <xf numFmtId="0" fontId="2" fillId="20" borderId="37" xfId="0" applyFont="1" applyFill="1" applyBorder="1" applyAlignment="1">
      <alignment horizontal="center" vertical="center" wrapText="1"/>
    </xf>
    <xf numFmtId="0" fontId="2" fillId="20" borderId="27" xfId="0" applyFont="1" applyFill="1" applyBorder="1" applyAlignment="1">
      <alignment horizontal="center" vertical="center" wrapText="1"/>
    </xf>
    <xf numFmtId="0" fontId="2" fillId="20" borderId="63" xfId="0" applyFont="1" applyFill="1" applyBorder="1" applyAlignment="1">
      <alignment horizontal="center" vertical="center" wrapText="1"/>
    </xf>
    <xf numFmtId="0" fontId="2" fillId="20" borderId="32" xfId="0" applyFont="1" applyFill="1" applyBorder="1" applyAlignment="1">
      <alignment horizontal="center" vertical="center" wrapText="1"/>
    </xf>
    <xf numFmtId="0" fontId="2" fillId="20" borderId="22" xfId="0" applyFont="1" applyFill="1" applyBorder="1" applyAlignment="1">
      <alignment horizontal="center" vertical="center" wrapText="1"/>
    </xf>
    <xf numFmtId="0" fontId="2" fillId="20" borderId="64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20" borderId="16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59"/>
  <sheetViews>
    <sheetView tabSelected="1" view="pageBreakPreview" zoomScale="90" zoomScaleNormal="90" zoomScaleSheetLayoutView="90" zoomScalePageLayoutView="0" workbookViewId="0" topLeftCell="A1">
      <selection activeCell="L2651" sqref="L2651"/>
    </sheetView>
  </sheetViews>
  <sheetFormatPr defaultColWidth="9.00390625" defaultRowHeight="12.75"/>
  <cols>
    <col min="1" max="1" width="8.125" style="1" customWidth="1"/>
    <col min="2" max="2" width="30.75390625" style="2" customWidth="1"/>
    <col min="3" max="3" width="10.625" style="2" hidden="1" customWidth="1"/>
    <col min="4" max="4" width="16.625" style="3" customWidth="1"/>
    <col min="5" max="5" width="19.00390625" style="2" hidden="1" customWidth="1"/>
    <col min="6" max="6" width="14.875" style="2" customWidth="1"/>
    <col min="7" max="7" width="12.75390625" style="2" customWidth="1"/>
    <col min="8" max="8" width="12.375" style="2" customWidth="1"/>
    <col min="9" max="10" width="13.75390625" style="2" customWidth="1"/>
    <col min="11" max="13" width="12.125" style="2" bestFit="1" customWidth="1"/>
    <col min="14" max="14" width="11.25390625" style="2" bestFit="1" customWidth="1"/>
    <col min="15" max="15" width="12.125" style="2" bestFit="1" customWidth="1"/>
    <col min="16" max="16" width="21.125" style="2" customWidth="1"/>
    <col min="17" max="17" width="7.25390625" style="5" customWidth="1"/>
    <col min="18" max="18" width="17.25390625" style="5" customWidth="1"/>
    <col min="19" max="19" width="11.75390625" style="4" customWidth="1"/>
    <col min="20" max="20" width="14.625" style="4" customWidth="1"/>
    <col min="21" max="21" width="11.875" style="4" customWidth="1"/>
    <col min="22" max="22" width="9.125" style="4" customWidth="1"/>
    <col min="23" max="23" width="13.875" style="5" customWidth="1"/>
    <col min="24" max="53" width="9.125" style="5" customWidth="1"/>
    <col min="54" max="16384" width="9.125" style="2" customWidth="1"/>
  </cols>
  <sheetData>
    <row r="1" spans="15:18" ht="47.25" customHeight="1">
      <c r="O1" s="160" t="s">
        <v>231</v>
      </c>
      <c r="P1" s="160"/>
      <c r="Q1" s="160"/>
      <c r="R1" s="160"/>
    </row>
    <row r="2" spans="1:19" ht="31.5" customHeight="1" thickBot="1">
      <c r="A2" s="136"/>
      <c r="B2" s="134"/>
      <c r="C2" s="134"/>
      <c r="D2" s="138"/>
      <c r="E2" s="134"/>
      <c r="F2" s="134"/>
      <c r="G2" s="308" t="s">
        <v>530</v>
      </c>
      <c r="H2" s="309"/>
      <c r="I2" s="309"/>
      <c r="J2" s="309"/>
      <c r="K2" s="309"/>
      <c r="L2" s="309"/>
      <c r="M2" s="309"/>
      <c r="N2" s="310"/>
      <c r="O2" s="134"/>
      <c r="P2" s="134"/>
      <c r="Q2" s="134"/>
      <c r="R2" s="134"/>
      <c r="S2" s="6"/>
    </row>
    <row r="3" spans="1:19" ht="24.75" customHeight="1">
      <c r="A3" s="161" t="s">
        <v>0</v>
      </c>
      <c r="B3" s="170" t="s">
        <v>372</v>
      </c>
      <c r="C3" s="179" t="s">
        <v>235</v>
      </c>
      <c r="D3" s="170" t="s">
        <v>203</v>
      </c>
      <c r="E3" s="179" t="s">
        <v>1</v>
      </c>
      <c r="F3" s="170" t="s">
        <v>2</v>
      </c>
      <c r="G3" s="192" t="s">
        <v>3</v>
      </c>
      <c r="H3" s="298"/>
      <c r="I3" s="249" t="s">
        <v>4</v>
      </c>
      <c r="J3" s="311"/>
      <c r="K3" s="311"/>
      <c r="L3" s="311"/>
      <c r="M3" s="311"/>
      <c r="N3" s="311"/>
      <c r="O3" s="311"/>
      <c r="P3" s="311"/>
      <c r="Q3" s="170" t="s">
        <v>5</v>
      </c>
      <c r="R3" s="252"/>
      <c r="S3" s="6"/>
    </row>
    <row r="4" spans="1:21" ht="24.75" customHeight="1">
      <c r="A4" s="162"/>
      <c r="B4" s="171"/>
      <c r="C4" s="180"/>
      <c r="D4" s="171"/>
      <c r="E4" s="180"/>
      <c r="F4" s="171"/>
      <c r="G4" s="299"/>
      <c r="H4" s="300"/>
      <c r="I4" s="171" t="s">
        <v>6</v>
      </c>
      <c r="J4" s="171"/>
      <c r="K4" s="171" t="s">
        <v>7</v>
      </c>
      <c r="L4" s="171"/>
      <c r="M4" s="171" t="s">
        <v>8</v>
      </c>
      <c r="N4" s="171"/>
      <c r="O4" s="171" t="s">
        <v>9</v>
      </c>
      <c r="P4" s="250"/>
      <c r="Q4" s="171"/>
      <c r="R4" s="253"/>
      <c r="S4" s="6"/>
      <c r="U4" s="7">
        <f>J1405+J1442+J1443+J1455+J1543+J1544+J1557+J1746+J1782+J1783+J1784+J1796+J1821+J2100+J2333+J2358</f>
        <v>163422.7</v>
      </c>
    </row>
    <row r="5" spans="1:19" ht="24.75" customHeight="1">
      <c r="A5" s="162"/>
      <c r="B5" s="171"/>
      <c r="C5" s="307"/>
      <c r="D5" s="171"/>
      <c r="E5" s="307"/>
      <c r="F5" s="171"/>
      <c r="G5" s="115" t="s">
        <v>10</v>
      </c>
      <c r="H5" s="115" t="s">
        <v>11</v>
      </c>
      <c r="I5" s="115" t="s">
        <v>12</v>
      </c>
      <c r="J5" s="115" t="s">
        <v>11</v>
      </c>
      <c r="K5" s="115" t="s">
        <v>12</v>
      </c>
      <c r="L5" s="115" t="s">
        <v>11</v>
      </c>
      <c r="M5" s="115" t="s">
        <v>12</v>
      </c>
      <c r="N5" s="115" t="s">
        <v>11</v>
      </c>
      <c r="O5" s="115" t="s">
        <v>12</v>
      </c>
      <c r="P5" s="126" t="s">
        <v>207</v>
      </c>
      <c r="Q5" s="171"/>
      <c r="R5" s="253"/>
      <c r="S5" s="6"/>
    </row>
    <row r="6" spans="1:19" ht="18" customHeight="1" thickBot="1">
      <c r="A6" s="111">
        <v>1</v>
      </c>
      <c r="B6" s="116">
        <v>2</v>
      </c>
      <c r="C6" s="116">
        <v>3</v>
      </c>
      <c r="D6" s="116">
        <v>3</v>
      </c>
      <c r="E6" s="116">
        <v>4</v>
      </c>
      <c r="F6" s="116">
        <v>4</v>
      </c>
      <c r="G6" s="116">
        <v>5</v>
      </c>
      <c r="H6" s="116">
        <v>6</v>
      </c>
      <c r="I6" s="116">
        <v>7</v>
      </c>
      <c r="J6" s="116">
        <v>8</v>
      </c>
      <c r="K6" s="116">
        <v>9</v>
      </c>
      <c r="L6" s="116">
        <v>10</v>
      </c>
      <c r="M6" s="116">
        <v>11</v>
      </c>
      <c r="N6" s="116">
        <v>12</v>
      </c>
      <c r="O6" s="116">
        <v>13</v>
      </c>
      <c r="P6" s="127">
        <v>14</v>
      </c>
      <c r="Q6" s="172">
        <v>15</v>
      </c>
      <c r="R6" s="254"/>
      <c r="S6" s="6"/>
    </row>
    <row r="7" spans="1:19" ht="13.5" thickBot="1">
      <c r="A7" s="295" t="s">
        <v>13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7"/>
      <c r="S7" s="6"/>
    </row>
    <row r="8" spans="1:53" s="13" customFormat="1" ht="13.5" customHeight="1">
      <c r="A8" s="312" t="s">
        <v>209</v>
      </c>
      <c r="B8" s="313"/>
      <c r="C8" s="313"/>
      <c r="D8" s="313"/>
      <c r="E8" s="314"/>
      <c r="F8" s="8" t="s">
        <v>16</v>
      </c>
      <c r="G8" s="9">
        <f aca="true" t="shared" si="0" ref="G8:G14">G2599</f>
        <v>3785258.3</v>
      </c>
      <c r="H8" s="9">
        <f aca="true" t="shared" si="1" ref="H8:P8">H2599</f>
        <v>1110312.1</v>
      </c>
      <c r="I8" s="9">
        <f t="shared" si="1"/>
        <v>3210882.5</v>
      </c>
      <c r="J8" s="9">
        <f t="shared" si="1"/>
        <v>989508.3999999998</v>
      </c>
      <c r="K8" s="9">
        <f t="shared" si="1"/>
        <v>203538.7</v>
      </c>
      <c r="L8" s="9">
        <f t="shared" si="1"/>
        <v>28338.7</v>
      </c>
      <c r="M8" s="9">
        <f t="shared" si="1"/>
        <v>312437.1</v>
      </c>
      <c r="N8" s="9">
        <f t="shared" si="1"/>
        <v>92465</v>
      </c>
      <c r="O8" s="9">
        <f t="shared" si="1"/>
        <v>58400</v>
      </c>
      <c r="P8" s="9">
        <f t="shared" si="1"/>
        <v>0</v>
      </c>
      <c r="Q8" s="301"/>
      <c r="R8" s="302"/>
      <c r="S8" s="10"/>
      <c r="T8" s="11"/>
      <c r="U8" s="11"/>
      <c r="V8" s="11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s="13" customFormat="1" ht="13.5">
      <c r="A9" s="315"/>
      <c r="B9" s="316"/>
      <c r="C9" s="316"/>
      <c r="D9" s="316"/>
      <c r="E9" s="317"/>
      <c r="F9" s="14" t="s">
        <v>19</v>
      </c>
      <c r="G9" s="15">
        <f t="shared" si="0"/>
        <v>97615.50000000001</v>
      </c>
      <c r="H9" s="15">
        <f aca="true" t="shared" si="2" ref="H9:P9">H2600</f>
        <v>97615.50000000001</v>
      </c>
      <c r="I9" s="15">
        <f t="shared" si="2"/>
        <v>97615.50000000001</v>
      </c>
      <c r="J9" s="15">
        <f t="shared" si="2"/>
        <v>97615.50000000001</v>
      </c>
      <c r="K9" s="15">
        <f t="shared" si="2"/>
        <v>0</v>
      </c>
      <c r="L9" s="15">
        <f t="shared" si="2"/>
        <v>0</v>
      </c>
      <c r="M9" s="15">
        <f t="shared" si="2"/>
        <v>0</v>
      </c>
      <c r="N9" s="15">
        <f t="shared" si="2"/>
        <v>0</v>
      </c>
      <c r="O9" s="15">
        <f t="shared" si="2"/>
        <v>0</v>
      </c>
      <c r="P9" s="15">
        <f t="shared" si="2"/>
        <v>0</v>
      </c>
      <c r="Q9" s="303"/>
      <c r="R9" s="304"/>
      <c r="S9" s="10"/>
      <c r="T9" s="11"/>
      <c r="U9" s="11"/>
      <c r="V9" s="11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s="13" customFormat="1" ht="13.5">
      <c r="A10" s="315"/>
      <c r="B10" s="316"/>
      <c r="C10" s="316"/>
      <c r="D10" s="316"/>
      <c r="E10" s="317"/>
      <c r="F10" s="14" t="s">
        <v>22</v>
      </c>
      <c r="G10" s="15">
        <f t="shared" si="0"/>
        <v>237342.7</v>
      </c>
      <c r="H10" s="15">
        <f aca="true" t="shared" si="3" ref="H10:P10">H2601</f>
        <v>237342.7</v>
      </c>
      <c r="I10" s="15">
        <f>I2601</f>
        <v>237342.7</v>
      </c>
      <c r="J10" s="15">
        <f t="shared" si="3"/>
        <v>237342.7</v>
      </c>
      <c r="K10" s="15">
        <f t="shared" si="3"/>
        <v>0</v>
      </c>
      <c r="L10" s="15">
        <f t="shared" si="3"/>
        <v>0</v>
      </c>
      <c r="M10" s="15">
        <f t="shared" si="3"/>
        <v>0</v>
      </c>
      <c r="N10" s="15">
        <f t="shared" si="3"/>
        <v>0</v>
      </c>
      <c r="O10" s="15">
        <f t="shared" si="3"/>
        <v>0</v>
      </c>
      <c r="P10" s="15">
        <f t="shared" si="3"/>
        <v>0</v>
      </c>
      <c r="Q10" s="303"/>
      <c r="R10" s="304"/>
      <c r="S10" s="10"/>
      <c r="T10" s="11"/>
      <c r="U10" s="11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s="13" customFormat="1" ht="13.5">
      <c r="A11" s="315"/>
      <c r="B11" s="316"/>
      <c r="C11" s="316"/>
      <c r="D11" s="316"/>
      <c r="E11" s="317"/>
      <c r="F11" s="14" t="s">
        <v>23</v>
      </c>
      <c r="G11" s="15">
        <f t="shared" si="0"/>
        <v>208320.5</v>
      </c>
      <c r="H11" s="15">
        <f aca="true" t="shared" si="4" ref="H11:P11">H2602</f>
        <v>208320.5</v>
      </c>
      <c r="I11" s="15">
        <f t="shared" si="4"/>
        <v>208320.5</v>
      </c>
      <c r="J11" s="15">
        <f t="shared" si="4"/>
        <v>208320.5</v>
      </c>
      <c r="K11" s="15">
        <f t="shared" si="4"/>
        <v>0</v>
      </c>
      <c r="L11" s="15">
        <f t="shared" si="4"/>
        <v>0</v>
      </c>
      <c r="M11" s="15">
        <f t="shared" si="4"/>
        <v>0</v>
      </c>
      <c r="N11" s="15">
        <f t="shared" si="4"/>
        <v>0</v>
      </c>
      <c r="O11" s="15">
        <f t="shared" si="4"/>
        <v>0</v>
      </c>
      <c r="P11" s="15">
        <f t="shared" si="4"/>
        <v>0</v>
      </c>
      <c r="Q11" s="303"/>
      <c r="R11" s="304"/>
      <c r="S11" s="10"/>
      <c r="T11" s="11"/>
      <c r="U11" s="11"/>
      <c r="V11" s="11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s="13" customFormat="1" ht="13.5">
      <c r="A12" s="315"/>
      <c r="B12" s="316"/>
      <c r="C12" s="316"/>
      <c r="D12" s="316"/>
      <c r="E12" s="317"/>
      <c r="F12" s="14" t="s">
        <v>24</v>
      </c>
      <c r="G12" s="15">
        <f t="shared" si="0"/>
        <v>174818.19999999998</v>
      </c>
      <c r="H12" s="15">
        <f>H2603</f>
        <v>174818.19999999998</v>
      </c>
      <c r="I12" s="15">
        <f aca="true" t="shared" si="5" ref="I12:P12">I2603</f>
        <v>174818.19999999998</v>
      </c>
      <c r="J12" s="15">
        <f>J2603</f>
        <v>174818.19999999998</v>
      </c>
      <c r="K12" s="15">
        <f t="shared" si="5"/>
        <v>0</v>
      </c>
      <c r="L12" s="15">
        <f t="shared" si="5"/>
        <v>0</v>
      </c>
      <c r="M12" s="15">
        <f t="shared" si="5"/>
        <v>0</v>
      </c>
      <c r="N12" s="15">
        <f t="shared" si="5"/>
        <v>0</v>
      </c>
      <c r="O12" s="15">
        <f t="shared" si="5"/>
        <v>0</v>
      </c>
      <c r="P12" s="15">
        <f t="shared" si="5"/>
        <v>0</v>
      </c>
      <c r="Q12" s="303"/>
      <c r="R12" s="304"/>
      <c r="S12" s="10"/>
      <c r="T12" s="11"/>
      <c r="U12" s="11"/>
      <c r="V12" s="11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s="13" customFormat="1" ht="13.5">
      <c r="A13" s="315"/>
      <c r="B13" s="316"/>
      <c r="C13" s="316"/>
      <c r="D13" s="316"/>
      <c r="E13" s="317"/>
      <c r="F13" s="14" t="s">
        <v>25</v>
      </c>
      <c r="G13" s="15">
        <f t="shared" si="0"/>
        <v>105953.4</v>
      </c>
      <c r="H13" s="15">
        <f aca="true" t="shared" si="6" ref="H13:P13">H2604</f>
        <v>105953.4</v>
      </c>
      <c r="I13" s="15">
        <f t="shared" si="6"/>
        <v>59349.7</v>
      </c>
      <c r="J13" s="15">
        <f t="shared" si="6"/>
        <v>59349.7</v>
      </c>
      <c r="K13" s="15">
        <f t="shared" si="6"/>
        <v>28338.7</v>
      </c>
      <c r="L13" s="15">
        <f t="shared" si="6"/>
        <v>28338.7</v>
      </c>
      <c r="M13" s="15">
        <f t="shared" si="6"/>
        <v>18265</v>
      </c>
      <c r="N13" s="15">
        <f t="shared" si="6"/>
        <v>18265</v>
      </c>
      <c r="O13" s="15">
        <f t="shared" si="6"/>
        <v>0</v>
      </c>
      <c r="P13" s="15">
        <f t="shared" si="6"/>
        <v>0</v>
      </c>
      <c r="Q13" s="303"/>
      <c r="R13" s="304"/>
      <c r="S13" s="10"/>
      <c r="T13" s="11"/>
      <c r="U13" s="11"/>
      <c r="V13" s="11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s="13" customFormat="1" ht="13.5">
      <c r="A14" s="315"/>
      <c r="B14" s="316"/>
      <c r="C14" s="316"/>
      <c r="D14" s="316"/>
      <c r="E14" s="317"/>
      <c r="F14" s="14" t="s">
        <v>220</v>
      </c>
      <c r="G14" s="15">
        <f t="shared" si="0"/>
        <v>413261.8</v>
      </c>
      <c r="H14" s="15">
        <f aca="true" t="shared" si="7" ref="H14:P14">H2605</f>
        <v>242013.2</v>
      </c>
      <c r="I14" s="15">
        <f t="shared" si="7"/>
        <v>289649</v>
      </c>
      <c r="J14" s="15">
        <f t="shared" si="7"/>
        <v>167813.2</v>
      </c>
      <c r="K14" s="15">
        <f t="shared" si="7"/>
        <v>0</v>
      </c>
      <c r="L14" s="15">
        <f t="shared" si="7"/>
        <v>0</v>
      </c>
      <c r="M14" s="15">
        <f t="shared" si="7"/>
        <v>123612.8</v>
      </c>
      <c r="N14" s="15">
        <f t="shared" si="7"/>
        <v>74200</v>
      </c>
      <c r="O14" s="15">
        <f t="shared" si="7"/>
        <v>0</v>
      </c>
      <c r="P14" s="15">
        <f t="shared" si="7"/>
        <v>0</v>
      </c>
      <c r="Q14" s="303"/>
      <c r="R14" s="304"/>
      <c r="S14" s="10"/>
      <c r="T14" s="11"/>
      <c r="U14" s="11"/>
      <c r="V14" s="11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s="19" customFormat="1" ht="12.75" customHeight="1">
      <c r="A15" s="315"/>
      <c r="B15" s="316"/>
      <c r="C15" s="316"/>
      <c r="D15" s="316"/>
      <c r="E15" s="317"/>
      <c r="F15" s="130" t="s">
        <v>226</v>
      </c>
      <c r="G15" s="15">
        <f aca="true" t="shared" si="8" ref="G15:P15">G2606</f>
        <v>212548.80000000002</v>
      </c>
      <c r="H15" s="15">
        <f t="shared" si="8"/>
        <v>34648.6</v>
      </c>
      <c r="I15" s="15">
        <f t="shared" si="8"/>
        <v>158232.40000000002</v>
      </c>
      <c r="J15" s="15">
        <f t="shared" si="8"/>
        <v>34648.6</v>
      </c>
      <c r="K15" s="15">
        <f t="shared" si="8"/>
        <v>0</v>
      </c>
      <c r="L15" s="15">
        <f t="shared" si="8"/>
        <v>0</v>
      </c>
      <c r="M15" s="15">
        <f t="shared" si="8"/>
        <v>54316.4</v>
      </c>
      <c r="N15" s="15">
        <f t="shared" si="8"/>
        <v>0</v>
      </c>
      <c r="O15" s="15">
        <f t="shared" si="8"/>
        <v>0</v>
      </c>
      <c r="P15" s="15">
        <f t="shared" si="8"/>
        <v>0</v>
      </c>
      <c r="Q15" s="303"/>
      <c r="R15" s="304"/>
      <c r="S15" s="16"/>
      <c r="T15" s="17"/>
      <c r="U15" s="17"/>
      <c r="V15" s="17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</row>
    <row r="16" spans="1:53" s="19" customFormat="1" ht="12.75" customHeight="1">
      <c r="A16" s="315"/>
      <c r="B16" s="316"/>
      <c r="C16" s="316"/>
      <c r="D16" s="316"/>
      <c r="E16" s="317"/>
      <c r="F16" s="130" t="s">
        <v>227</v>
      </c>
      <c r="G16" s="15">
        <f aca="true" t="shared" si="9" ref="G16:P17">G2607</f>
        <v>48596.9</v>
      </c>
      <c r="H16" s="15">
        <f t="shared" si="9"/>
        <v>0</v>
      </c>
      <c r="I16" s="15">
        <f t="shared" si="9"/>
        <v>48596.9</v>
      </c>
      <c r="J16" s="15">
        <f t="shared" si="9"/>
        <v>0</v>
      </c>
      <c r="K16" s="15">
        <f t="shared" si="9"/>
        <v>0</v>
      </c>
      <c r="L16" s="15">
        <f t="shared" si="9"/>
        <v>0</v>
      </c>
      <c r="M16" s="15">
        <f t="shared" si="9"/>
        <v>0</v>
      </c>
      <c r="N16" s="15">
        <f t="shared" si="9"/>
        <v>0</v>
      </c>
      <c r="O16" s="15">
        <f t="shared" si="9"/>
        <v>0</v>
      </c>
      <c r="P16" s="15">
        <f t="shared" si="9"/>
        <v>0</v>
      </c>
      <c r="Q16" s="303"/>
      <c r="R16" s="304"/>
      <c r="S16" s="16"/>
      <c r="T16" s="17"/>
      <c r="U16" s="17"/>
      <c r="V16" s="17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</row>
    <row r="17" spans="1:53" s="19" customFormat="1" ht="12.75" customHeight="1">
      <c r="A17" s="315"/>
      <c r="B17" s="316"/>
      <c r="C17" s="316"/>
      <c r="D17" s="316"/>
      <c r="E17" s="317"/>
      <c r="F17" s="130" t="s">
        <v>228</v>
      </c>
      <c r="G17" s="15">
        <f t="shared" si="9"/>
        <v>392106.30000000005</v>
      </c>
      <c r="H17" s="15">
        <f aca="true" t="shared" si="10" ref="H17:P17">H2608</f>
        <v>9600</v>
      </c>
      <c r="I17" s="15">
        <f t="shared" si="10"/>
        <v>334205.00000000006</v>
      </c>
      <c r="J17" s="15">
        <f t="shared" si="10"/>
        <v>9600</v>
      </c>
      <c r="K17" s="15">
        <f t="shared" si="10"/>
        <v>0</v>
      </c>
      <c r="L17" s="15">
        <f t="shared" si="10"/>
        <v>0</v>
      </c>
      <c r="M17" s="15">
        <f t="shared" si="10"/>
        <v>57901.3</v>
      </c>
      <c r="N17" s="15">
        <f t="shared" si="10"/>
        <v>0</v>
      </c>
      <c r="O17" s="15">
        <f t="shared" si="10"/>
        <v>0</v>
      </c>
      <c r="P17" s="15">
        <f t="shared" si="10"/>
        <v>0</v>
      </c>
      <c r="Q17" s="303"/>
      <c r="R17" s="304"/>
      <c r="S17" s="16"/>
      <c r="T17" s="17"/>
      <c r="U17" s="17"/>
      <c r="V17" s="17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</row>
    <row r="18" spans="1:53" s="19" customFormat="1" ht="12.75" customHeight="1">
      <c r="A18" s="315"/>
      <c r="B18" s="316"/>
      <c r="C18" s="316"/>
      <c r="D18" s="316"/>
      <c r="E18" s="317"/>
      <c r="F18" s="130" t="s">
        <v>229</v>
      </c>
      <c r="G18" s="15">
        <f aca="true" t="shared" si="11" ref="G18:P18">G2609</f>
        <v>1583585.2000000002</v>
      </c>
      <c r="H18" s="15">
        <f t="shared" si="11"/>
        <v>0</v>
      </c>
      <c r="I18" s="15">
        <f t="shared" si="11"/>
        <v>1437614.4000000001</v>
      </c>
      <c r="J18" s="15">
        <f t="shared" si="11"/>
        <v>0</v>
      </c>
      <c r="K18" s="15">
        <f t="shared" si="11"/>
        <v>87600</v>
      </c>
      <c r="L18" s="15">
        <f t="shared" si="11"/>
        <v>0</v>
      </c>
      <c r="M18" s="15">
        <f t="shared" si="11"/>
        <v>29170.8</v>
      </c>
      <c r="N18" s="15">
        <f t="shared" si="11"/>
        <v>0</v>
      </c>
      <c r="O18" s="15">
        <f t="shared" si="11"/>
        <v>29200</v>
      </c>
      <c r="P18" s="15">
        <f t="shared" si="11"/>
        <v>0</v>
      </c>
      <c r="Q18" s="303"/>
      <c r="R18" s="304"/>
      <c r="S18" s="16"/>
      <c r="T18" s="17"/>
      <c r="U18" s="17"/>
      <c r="V18" s="17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</row>
    <row r="19" spans="1:53" s="19" customFormat="1" ht="12.75" customHeight="1" thickBot="1">
      <c r="A19" s="318"/>
      <c r="B19" s="319"/>
      <c r="C19" s="319"/>
      <c r="D19" s="319"/>
      <c r="E19" s="320"/>
      <c r="F19" s="131" t="s">
        <v>230</v>
      </c>
      <c r="G19" s="20">
        <f aca="true" t="shared" si="12" ref="G19:P19">G2610</f>
        <v>311109</v>
      </c>
      <c r="H19" s="20">
        <f t="shared" si="12"/>
        <v>0</v>
      </c>
      <c r="I19" s="20">
        <f t="shared" si="12"/>
        <v>165138.2</v>
      </c>
      <c r="J19" s="20">
        <f t="shared" si="12"/>
        <v>0</v>
      </c>
      <c r="K19" s="20">
        <f t="shared" si="12"/>
        <v>87600</v>
      </c>
      <c r="L19" s="20">
        <f t="shared" si="12"/>
        <v>0</v>
      </c>
      <c r="M19" s="20">
        <f t="shared" si="12"/>
        <v>29170.8</v>
      </c>
      <c r="N19" s="20">
        <f t="shared" si="12"/>
        <v>0</v>
      </c>
      <c r="O19" s="20">
        <f t="shared" si="12"/>
        <v>29200</v>
      </c>
      <c r="P19" s="20">
        <f t="shared" si="12"/>
        <v>0</v>
      </c>
      <c r="Q19" s="305"/>
      <c r="R19" s="306"/>
      <c r="S19" s="16"/>
      <c r="T19" s="17"/>
      <c r="U19" s="17"/>
      <c r="V19" s="17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</row>
    <row r="20" spans="1:19" ht="12.75">
      <c r="A20" s="292" t="s">
        <v>14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4"/>
      <c r="S20" s="6"/>
    </row>
    <row r="21" spans="1:53" s="110" customFormat="1" ht="16.5" customHeight="1" thickBot="1">
      <c r="A21" s="145" t="s">
        <v>415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7"/>
      <c r="S21" s="107" t="s">
        <v>525</v>
      </c>
      <c r="T21" s="108"/>
      <c r="U21" s="108"/>
      <c r="V21" s="108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</row>
    <row r="22" spans="1:28" s="24" customFormat="1" ht="12.75">
      <c r="A22" s="148" t="s">
        <v>15</v>
      </c>
      <c r="B22" s="185" t="s">
        <v>237</v>
      </c>
      <c r="C22" s="176">
        <v>388</v>
      </c>
      <c r="D22" s="114"/>
      <c r="E22" s="22"/>
      <c r="F22" s="129" t="s">
        <v>238</v>
      </c>
      <c r="G22" s="23">
        <f>SUM(G23:G34)</f>
        <v>2812.1</v>
      </c>
      <c r="H22" s="23">
        <f aca="true" t="shared" si="13" ref="H22:P22">SUM(H23:H34)</f>
        <v>2812.1</v>
      </c>
      <c r="I22" s="23">
        <f t="shared" si="13"/>
        <v>2812.1</v>
      </c>
      <c r="J22" s="23">
        <f t="shared" si="13"/>
        <v>2812.1</v>
      </c>
      <c r="K22" s="23">
        <f t="shared" si="13"/>
        <v>0</v>
      </c>
      <c r="L22" s="23">
        <f t="shared" si="13"/>
        <v>0</v>
      </c>
      <c r="M22" s="23">
        <f t="shared" si="13"/>
        <v>0</v>
      </c>
      <c r="N22" s="23">
        <f t="shared" si="13"/>
        <v>0</v>
      </c>
      <c r="O22" s="23">
        <f t="shared" si="13"/>
        <v>0</v>
      </c>
      <c r="P22" s="23">
        <f t="shared" si="13"/>
        <v>0</v>
      </c>
      <c r="Q22" s="286" t="s">
        <v>17</v>
      </c>
      <c r="R22" s="287"/>
      <c r="S22" s="192" t="s">
        <v>3</v>
      </c>
      <c r="T22" s="298"/>
      <c r="U22" s="249" t="s">
        <v>4</v>
      </c>
      <c r="V22" s="311"/>
      <c r="W22" s="311"/>
      <c r="X22" s="311"/>
      <c r="Y22" s="311"/>
      <c r="Z22" s="311"/>
      <c r="AA22" s="311"/>
      <c r="AB22" s="311"/>
    </row>
    <row r="23" spans="1:28" s="24" customFormat="1" ht="12.75">
      <c r="A23" s="139"/>
      <c r="B23" s="186"/>
      <c r="C23" s="177"/>
      <c r="D23" s="25" t="s">
        <v>204</v>
      </c>
      <c r="E23" s="31" t="s">
        <v>20</v>
      </c>
      <c r="F23" s="71" t="s">
        <v>19</v>
      </c>
      <c r="G23" s="112">
        <f>I23+K23+M23+O23</f>
        <v>2472.1</v>
      </c>
      <c r="H23" s="112">
        <f>J23+L23+N23+P23</f>
        <v>2472.1</v>
      </c>
      <c r="I23" s="28">
        <v>2472.1</v>
      </c>
      <c r="J23" s="28">
        <v>2472.1</v>
      </c>
      <c r="K23" s="112">
        <v>0</v>
      </c>
      <c r="L23" s="112">
        <v>0</v>
      </c>
      <c r="M23" s="28">
        <v>0</v>
      </c>
      <c r="N23" s="28">
        <v>0</v>
      </c>
      <c r="O23" s="112">
        <v>0</v>
      </c>
      <c r="P23" s="112">
        <v>0</v>
      </c>
      <c r="Q23" s="288"/>
      <c r="R23" s="289"/>
      <c r="S23" s="299"/>
      <c r="T23" s="300"/>
      <c r="U23" s="171" t="s">
        <v>6</v>
      </c>
      <c r="V23" s="171"/>
      <c r="W23" s="171" t="s">
        <v>7</v>
      </c>
      <c r="X23" s="171"/>
      <c r="Y23" s="171" t="s">
        <v>8</v>
      </c>
      <c r="Z23" s="171"/>
      <c r="AA23" s="171" t="s">
        <v>9</v>
      </c>
      <c r="AB23" s="250"/>
    </row>
    <row r="24" spans="1:28" s="24" customFormat="1" ht="25.5">
      <c r="A24" s="139"/>
      <c r="B24" s="186"/>
      <c r="C24" s="177"/>
      <c r="D24" s="25" t="s">
        <v>204</v>
      </c>
      <c r="E24" s="26" t="s">
        <v>21</v>
      </c>
      <c r="F24" s="27" t="s">
        <v>19</v>
      </c>
      <c r="G24" s="112">
        <f aca="true" t="shared" si="14" ref="G24:H34">I24+K24+M24+O24</f>
        <v>340</v>
      </c>
      <c r="H24" s="112">
        <f t="shared" si="14"/>
        <v>340</v>
      </c>
      <c r="I24" s="28">
        <v>340</v>
      </c>
      <c r="J24" s="28">
        <v>340</v>
      </c>
      <c r="K24" s="112">
        <v>0</v>
      </c>
      <c r="L24" s="112">
        <v>0</v>
      </c>
      <c r="M24" s="28">
        <v>0</v>
      </c>
      <c r="N24" s="28">
        <v>0</v>
      </c>
      <c r="O24" s="112">
        <v>0</v>
      </c>
      <c r="P24" s="112">
        <v>0</v>
      </c>
      <c r="Q24" s="288"/>
      <c r="R24" s="289"/>
      <c r="S24" s="115" t="s">
        <v>10</v>
      </c>
      <c r="T24" s="115" t="s">
        <v>11</v>
      </c>
      <c r="U24" s="115" t="s">
        <v>12</v>
      </c>
      <c r="V24" s="115" t="s">
        <v>11</v>
      </c>
      <c r="W24" s="115" t="s">
        <v>12</v>
      </c>
      <c r="X24" s="115" t="s">
        <v>11</v>
      </c>
      <c r="Y24" s="115" t="s">
        <v>12</v>
      </c>
      <c r="Z24" s="115" t="s">
        <v>11</v>
      </c>
      <c r="AA24" s="115" t="s">
        <v>12</v>
      </c>
      <c r="AB24" s="126" t="s">
        <v>207</v>
      </c>
    </row>
    <row r="25" spans="1:28" s="24" customFormat="1" ht="12.75">
      <c r="A25" s="139"/>
      <c r="B25" s="186"/>
      <c r="C25" s="177"/>
      <c r="D25" s="25"/>
      <c r="E25" s="30"/>
      <c r="F25" s="27" t="s">
        <v>22</v>
      </c>
      <c r="G25" s="112">
        <f t="shared" si="14"/>
        <v>0</v>
      </c>
      <c r="H25" s="112">
        <f t="shared" si="14"/>
        <v>0</v>
      </c>
      <c r="I25" s="28">
        <v>0</v>
      </c>
      <c r="J25" s="28">
        <v>0</v>
      </c>
      <c r="K25" s="28">
        <v>0</v>
      </c>
      <c r="L25" s="112">
        <v>0</v>
      </c>
      <c r="M25" s="28">
        <v>0</v>
      </c>
      <c r="N25" s="28">
        <v>0</v>
      </c>
      <c r="O25" s="28">
        <v>0</v>
      </c>
      <c r="P25" s="112">
        <v>0</v>
      </c>
      <c r="Q25" s="288"/>
      <c r="R25" s="289"/>
      <c r="S25" s="72">
        <f aca="true" t="shared" si="15" ref="S25:S30">G29+G41+G53+G65+G77+G89+G101+G113+G125+G137+G149+G161+G173+G185+G197+G209+G221+G233+G245+G257+G269+G281+G293+G305+G317+G329+G341+G353+G365+G377+G389+G401+G413+G425+G437+G449+G461+G473+G485+G497+G509+G521+G533+G545+G557+G569+G581+G593+G605+G617+G629+G641+G653+G665+G677+G689+G701+G713+G725+G737+G749+G761+G773+G785+G797+G809+G821+G833+G845+G857+G869+G881+G893+G905+G917+G929+G941+G953+G965+G977+G989+G1001+G1013+G1025+G1037+G1049+G1061+G1073+G1085+G1097+G1109+G1121+G1133+G1145+G1157+G1169+G1181+G1193+G1205+G1217+G1229+G1241+G1253+G1265+G1277+G1289+G1301+G1313+G1325+G1337+G1349+G1361+G1373+G1385+G1397+G1409+G1422+G1434+G1447+G1459+G1472+G1485+G1497+G1509</f>
        <v>118168.39999999998</v>
      </c>
      <c r="T25" s="72">
        <f aca="true" t="shared" si="16" ref="T25:AB30">H29+H41+H53+H65+H77+H89+H101+H113+H125+H137+H149+H161+H173+H185+H197+H209+H221+H233+H245+H257+H269+H281+H293+H305+H317+H329+H341+H353+H365+H377+H389+H401+H413+H425+H437+H449+H461+H473+H485+H497+H509+H521+H533+H545+H557+H569+H581+H593+H605+H617+H629+H641+H653+H665+H677+H689+H701+H713+H725+H737+H749+H761+H773+H785+H797+H809+H821+H833+H845+H857+H869+H881+H893+H905+H917+H929+H941+H953+H965+H977+H989+H1001+H1013+H1025+H1037+H1049+H1061+H1073+H1085+H1097+H1109+H1121+H1133+H1145+H1157+H1169+H1181+H1193+H1205+H1217+H1229+H1241+H1253+H1265+H1277+H1289+H1301+H1313+H1325+H1337+H1349+H1361+H1373+H1385+H1397+H1409+H1422+H1434+H1447+H1459+H1472+H1485+H1497+H1509</f>
        <v>15053.400000000001</v>
      </c>
      <c r="U25" s="72">
        <f t="shared" si="16"/>
        <v>68755.6</v>
      </c>
      <c r="V25" s="72">
        <f t="shared" si="16"/>
        <v>15053.400000000001</v>
      </c>
      <c r="W25" s="72">
        <f t="shared" si="16"/>
        <v>0</v>
      </c>
      <c r="X25" s="72">
        <f t="shared" si="16"/>
        <v>0</v>
      </c>
      <c r="Y25" s="72">
        <f t="shared" si="16"/>
        <v>49412.8</v>
      </c>
      <c r="Z25" s="72">
        <f t="shared" si="16"/>
        <v>0</v>
      </c>
      <c r="AA25" s="72">
        <f t="shared" si="16"/>
        <v>0</v>
      </c>
      <c r="AB25" s="72">
        <f t="shared" si="16"/>
        <v>0</v>
      </c>
    </row>
    <row r="26" spans="1:28" s="24" customFormat="1" ht="12.75">
      <c r="A26" s="139"/>
      <c r="B26" s="186"/>
      <c r="C26" s="177"/>
      <c r="D26" s="25"/>
      <c r="E26" s="30"/>
      <c r="F26" s="27" t="s">
        <v>23</v>
      </c>
      <c r="G26" s="112">
        <f t="shared" si="14"/>
        <v>0</v>
      </c>
      <c r="H26" s="112">
        <f t="shared" si="14"/>
        <v>0</v>
      </c>
      <c r="I26" s="28">
        <v>0</v>
      </c>
      <c r="J26" s="28">
        <v>0</v>
      </c>
      <c r="K26" s="28">
        <v>0</v>
      </c>
      <c r="L26" s="112">
        <v>0</v>
      </c>
      <c r="M26" s="28">
        <v>0</v>
      </c>
      <c r="N26" s="28">
        <v>0</v>
      </c>
      <c r="O26" s="28">
        <v>0</v>
      </c>
      <c r="P26" s="112">
        <v>0</v>
      </c>
      <c r="Q26" s="288"/>
      <c r="R26" s="289"/>
      <c r="S26" s="72">
        <f t="shared" si="15"/>
        <v>135978.9</v>
      </c>
      <c r="T26" s="72">
        <f t="shared" si="16"/>
        <v>3391.8</v>
      </c>
      <c r="U26" s="72">
        <f t="shared" si="16"/>
        <v>113332.70000000001</v>
      </c>
      <c r="V26" s="72">
        <f t="shared" si="16"/>
        <v>3391.8</v>
      </c>
      <c r="W26" s="72">
        <f t="shared" si="16"/>
        <v>0</v>
      </c>
      <c r="X26" s="72">
        <f t="shared" si="16"/>
        <v>0</v>
      </c>
      <c r="Y26" s="72">
        <f t="shared" si="16"/>
        <v>22646.2</v>
      </c>
      <c r="Z26" s="72">
        <f t="shared" si="16"/>
        <v>0</v>
      </c>
      <c r="AA26" s="72">
        <f t="shared" si="16"/>
        <v>0</v>
      </c>
      <c r="AB26" s="72">
        <f t="shared" si="16"/>
        <v>0</v>
      </c>
    </row>
    <row r="27" spans="1:28" s="24" customFormat="1" ht="12.75">
      <c r="A27" s="139"/>
      <c r="B27" s="186"/>
      <c r="C27" s="177"/>
      <c r="D27" s="25"/>
      <c r="E27" s="30"/>
      <c r="F27" s="27" t="s">
        <v>239</v>
      </c>
      <c r="G27" s="112">
        <f t="shared" si="14"/>
        <v>0</v>
      </c>
      <c r="H27" s="112">
        <f t="shared" si="14"/>
        <v>0</v>
      </c>
      <c r="I27" s="28">
        <v>0</v>
      </c>
      <c r="J27" s="28">
        <v>0</v>
      </c>
      <c r="K27" s="28">
        <v>0</v>
      </c>
      <c r="L27" s="112">
        <v>0</v>
      </c>
      <c r="M27" s="28">
        <v>0</v>
      </c>
      <c r="N27" s="28">
        <v>0</v>
      </c>
      <c r="O27" s="28">
        <v>0</v>
      </c>
      <c r="P27" s="112">
        <v>0</v>
      </c>
      <c r="Q27" s="288"/>
      <c r="R27" s="289"/>
      <c r="S27" s="72">
        <f t="shared" si="15"/>
        <v>48596.9</v>
      </c>
      <c r="T27" s="72">
        <f t="shared" si="16"/>
        <v>0</v>
      </c>
      <c r="U27" s="72">
        <f t="shared" si="16"/>
        <v>48596.9</v>
      </c>
      <c r="V27" s="72">
        <f t="shared" si="16"/>
        <v>0</v>
      </c>
      <c r="W27" s="72">
        <f t="shared" si="16"/>
        <v>0</v>
      </c>
      <c r="X27" s="72">
        <f t="shared" si="16"/>
        <v>0</v>
      </c>
      <c r="Y27" s="72">
        <f t="shared" si="16"/>
        <v>0</v>
      </c>
      <c r="Z27" s="72">
        <f t="shared" si="16"/>
        <v>0</v>
      </c>
      <c r="AA27" s="72">
        <f t="shared" si="16"/>
        <v>0</v>
      </c>
      <c r="AB27" s="72">
        <f t="shared" si="16"/>
        <v>0</v>
      </c>
    </row>
    <row r="28" spans="1:28" s="24" customFormat="1" ht="12.75">
      <c r="A28" s="139"/>
      <c r="B28" s="186"/>
      <c r="C28" s="177"/>
      <c r="D28" s="25"/>
      <c r="E28" s="30"/>
      <c r="F28" s="27" t="s">
        <v>25</v>
      </c>
      <c r="G28" s="112">
        <f t="shared" si="14"/>
        <v>0</v>
      </c>
      <c r="H28" s="112">
        <f t="shared" si="14"/>
        <v>0</v>
      </c>
      <c r="I28" s="28">
        <v>0</v>
      </c>
      <c r="J28" s="28">
        <v>0</v>
      </c>
      <c r="K28" s="28">
        <v>0</v>
      </c>
      <c r="L28" s="112">
        <v>0</v>
      </c>
      <c r="M28" s="28">
        <v>0</v>
      </c>
      <c r="N28" s="28">
        <v>0</v>
      </c>
      <c r="O28" s="28">
        <v>0</v>
      </c>
      <c r="P28" s="112">
        <v>0</v>
      </c>
      <c r="Q28" s="288"/>
      <c r="R28" s="289"/>
      <c r="S28" s="72">
        <f t="shared" si="15"/>
        <v>185592.0999999997</v>
      </c>
      <c r="T28" s="72">
        <f t="shared" si="16"/>
        <v>0</v>
      </c>
      <c r="U28" s="72">
        <f t="shared" si="16"/>
        <v>128338.30000000008</v>
      </c>
      <c r="V28" s="72">
        <f t="shared" si="16"/>
        <v>0</v>
      </c>
      <c r="W28" s="72">
        <f t="shared" si="16"/>
        <v>0</v>
      </c>
      <c r="X28" s="72">
        <f t="shared" si="16"/>
        <v>0</v>
      </c>
      <c r="Y28" s="72">
        <f t="shared" si="16"/>
        <v>57253.8</v>
      </c>
      <c r="Z28" s="72">
        <f t="shared" si="16"/>
        <v>0</v>
      </c>
      <c r="AA28" s="72">
        <f t="shared" si="16"/>
        <v>0</v>
      </c>
      <c r="AB28" s="72">
        <f t="shared" si="16"/>
        <v>0</v>
      </c>
    </row>
    <row r="29" spans="1:28" s="24" customFormat="1" ht="12.75">
      <c r="A29" s="139"/>
      <c r="B29" s="186"/>
      <c r="C29" s="177"/>
      <c r="D29" s="25"/>
      <c r="E29" s="30"/>
      <c r="F29" s="27" t="s">
        <v>220</v>
      </c>
      <c r="G29" s="112">
        <f t="shared" si="14"/>
        <v>0</v>
      </c>
      <c r="H29" s="112">
        <f t="shared" si="14"/>
        <v>0</v>
      </c>
      <c r="I29" s="28">
        <v>0</v>
      </c>
      <c r="J29" s="28">
        <v>0</v>
      </c>
      <c r="K29" s="28">
        <v>0</v>
      </c>
      <c r="L29" s="112">
        <v>0</v>
      </c>
      <c r="M29" s="28">
        <v>0</v>
      </c>
      <c r="N29" s="28">
        <v>0</v>
      </c>
      <c r="O29" s="28">
        <v>0</v>
      </c>
      <c r="P29" s="112">
        <v>0</v>
      </c>
      <c r="Q29" s="288"/>
      <c r="R29" s="289"/>
      <c r="S29" s="72">
        <f t="shared" si="15"/>
        <v>419673.0999999999</v>
      </c>
      <c r="T29" s="72">
        <f t="shared" si="16"/>
        <v>0</v>
      </c>
      <c r="U29" s="72">
        <f t="shared" si="16"/>
        <v>273702.29999999993</v>
      </c>
      <c r="V29" s="72">
        <f t="shared" si="16"/>
        <v>0</v>
      </c>
      <c r="W29" s="72">
        <f t="shared" si="16"/>
        <v>87600</v>
      </c>
      <c r="X29" s="72">
        <f t="shared" si="16"/>
        <v>0</v>
      </c>
      <c r="Y29" s="72">
        <f t="shared" si="16"/>
        <v>29170.8</v>
      </c>
      <c r="Z29" s="72">
        <f t="shared" si="16"/>
        <v>0</v>
      </c>
      <c r="AA29" s="72">
        <f t="shared" si="16"/>
        <v>29200</v>
      </c>
      <c r="AB29" s="72">
        <f t="shared" si="16"/>
        <v>0</v>
      </c>
    </row>
    <row r="30" spans="1:28" s="24" customFormat="1" ht="12.75">
      <c r="A30" s="139"/>
      <c r="B30" s="186"/>
      <c r="C30" s="177"/>
      <c r="D30" s="25"/>
      <c r="E30" s="30"/>
      <c r="F30" s="27" t="s">
        <v>226</v>
      </c>
      <c r="G30" s="112">
        <f t="shared" si="14"/>
        <v>0</v>
      </c>
      <c r="H30" s="112">
        <f t="shared" si="14"/>
        <v>0</v>
      </c>
      <c r="I30" s="28">
        <v>0</v>
      </c>
      <c r="J30" s="28">
        <v>0</v>
      </c>
      <c r="K30" s="28">
        <v>0</v>
      </c>
      <c r="L30" s="112">
        <v>0</v>
      </c>
      <c r="M30" s="28">
        <v>0</v>
      </c>
      <c r="N30" s="28">
        <v>0</v>
      </c>
      <c r="O30" s="28">
        <v>0</v>
      </c>
      <c r="P30" s="112">
        <v>0</v>
      </c>
      <c r="Q30" s="288"/>
      <c r="R30" s="289"/>
      <c r="S30" s="72">
        <f t="shared" si="15"/>
        <v>260014.6</v>
      </c>
      <c r="T30" s="72">
        <f t="shared" si="16"/>
        <v>0</v>
      </c>
      <c r="U30" s="72">
        <f t="shared" si="16"/>
        <v>114043.8</v>
      </c>
      <c r="V30" s="72">
        <f t="shared" si="16"/>
        <v>0</v>
      </c>
      <c r="W30" s="72">
        <f t="shared" si="16"/>
        <v>87600</v>
      </c>
      <c r="X30" s="72">
        <f t="shared" si="16"/>
        <v>0</v>
      </c>
      <c r="Y30" s="72">
        <f t="shared" si="16"/>
        <v>29170.8</v>
      </c>
      <c r="Z30" s="72">
        <f t="shared" si="16"/>
        <v>0</v>
      </c>
      <c r="AA30" s="72">
        <f t="shared" si="16"/>
        <v>29200</v>
      </c>
      <c r="AB30" s="72">
        <f t="shared" si="16"/>
        <v>0</v>
      </c>
    </row>
    <row r="31" spans="1:18" s="24" customFormat="1" ht="12.75">
      <c r="A31" s="139"/>
      <c r="B31" s="186"/>
      <c r="C31" s="177"/>
      <c r="D31" s="25"/>
      <c r="E31" s="30"/>
      <c r="F31" s="27" t="s">
        <v>227</v>
      </c>
      <c r="G31" s="112">
        <f t="shared" si="14"/>
        <v>0</v>
      </c>
      <c r="H31" s="112">
        <f t="shared" si="14"/>
        <v>0</v>
      </c>
      <c r="I31" s="28">
        <v>0</v>
      </c>
      <c r="J31" s="28">
        <v>0</v>
      </c>
      <c r="K31" s="28">
        <v>0</v>
      </c>
      <c r="L31" s="112">
        <v>0</v>
      </c>
      <c r="M31" s="28">
        <v>0</v>
      </c>
      <c r="N31" s="28">
        <v>0</v>
      </c>
      <c r="O31" s="28">
        <v>0</v>
      </c>
      <c r="P31" s="112">
        <v>0</v>
      </c>
      <c r="Q31" s="288"/>
      <c r="R31" s="289"/>
    </row>
    <row r="32" spans="1:22" s="24" customFormat="1" ht="12.75">
      <c r="A32" s="139"/>
      <c r="B32" s="186"/>
      <c r="C32" s="177"/>
      <c r="D32" s="25"/>
      <c r="E32" s="30"/>
      <c r="F32" s="27" t="s">
        <v>228</v>
      </c>
      <c r="G32" s="112">
        <f t="shared" si="14"/>
        <v>0</v>
      </c>
      <c r="H32" s="112">
        <f t="shared" si="14"/>
        <v>0</v>
      </c>
      <c r="I32" s="28">
        <v>0</v>
      </c>
      <c r="J32" s="28">
        <v>0</v>
      </c>
      <c r="K32" s="28">
        <v>0</v>
      </c>
      <c r="L32" s="112">
        <v>0</v>
      </c>
      <c r="M32" s="28">
        <v>0</v>
      </c>
      <c r="N32" s="28">
        <v>0</v>
      </c>
      <c r="O32" s="28">
        <v>0</v>
      </c>
      <c r="P32" s="112">
        <v>0</v>
      </c>
      <c r="Q32" s="288"/>
      <c r="R32" s="289"/>
      <c r="T32" s="72"/>
      <c r="V32" s="72"/>
    </row>
    <row r="33" spans="1:22" s="24" customFormat="1" ht="12.75">
      <c r="A33" s="139"/>
      <c r="B33" s="186"/>
      <c r="C33" s="177"/>
      <c r="D33" s="25"/>
      <c r="E33" s="30"/>
      <c r="F33" s="27" t="s">
        <v>229</v>
      </c>
      <c r="G33" s="112">
        <f t="shared" si="14"/>
        <v>0</v>
      </c>
      <c r="H33" s="112">
        <f t="shared" si="14"/>
        <v>0</v>
      </c>
      <c r="I33" s="28">
        <v>0</v>
      </c>
      <c r="J33" s="28">
        <v>0</v>
      </c>
      <c r="K33" s="28">
        <v>0</v>
      </c>
      <c r="L33" s="112">
        <v>0</v>
      </c>
      <c r="M33" s="28">
        <v>0</v>
      </c>
      <c r="N33" s="28">
        <v>0</v>
      </c>
      <c r="O33" s="28">
        <v>0</v>
      </c>
      <c r="P33" s="112">
        <v>0</v>
      </c>
      <c r="Q33" s="288"/>
      <c r="R33" s="289"/>
      <c r="T33" s="7"/>
      <c r="U33" s="4"/>
      <c r="V33" s="7"/>
    </row>
    <row r="34" spans="1:22" s="24" customFormat="1" ht="13.5" thickBot="1">
      <c r="A34" s="140"/>
      <c r="B34" s="187"/>
      <c r="C34" s="178"/>
      <c r="D34" s="73"/>
      <c r="E34" s="34"/>
      <c r="F34" s="35" t="s">
        <v>230</v>
      </c>
      <c r="G34" s="113">
        <f t="shared" si="14"/>
        <v>0</v>
      </c>
      <c r="H34" s="113">
        <f t="shared" si="14"/>
        <v>0</v>
      </c>
      <c r="I34" s="36">
        <v>0</v>
      </c>
      <c r="J34" s="36">
        <v>0</v>
      </c>
      <c r="K34" s="36">
        <v>0</v>
      </c>
      <c r="L34" s="113">
        <v>0</v>
      </c>
      <c r="M34" s="36">
        <v>0</v>
      </c>
      <c r="N34" s="36">
        <v>0</v>
      </c>
      <c r="O34" s="36">
        <v>0</v>
      </c>
      <c r="P34" s="113">
        <v>0</v>
      </c>
      <c r="Q34" s="290"/>
      <c r="R34" s="291"/>
      <c r="T34" s="7"/>
      <c r="U34" s="4"/>
      <c r="V34" s="7"/>
    </row>
    <row r="35" spans="1:22" s="24" customFormat="1" ht="12.75">
      <c r="A35" s="182" t="s">
        <v>26</v>
      </c>
      <c r="B35" s="185" t="s">
        <v>422</v>
      </c>
      <c r="C35" s="176">
        <v>12704</v>
      </c>
      <c r="D35" s="21"/>
      <c r="E35" s="22"/>
      <c r="F35" s="129" t="s">
        <v>238</v>
      </c>
      <c r="G35" s="23">
        <f>SUM(G36:G46)</f>
        <v>65717.7</v>
      </c>
      <c r="H35" s="23">
        <f aca="true" t="shared" si="17" ref="H35:P35">SUM(H36:H46)</f>
        <v>50</v>
      </c>
      <c r="I35" s="23">
        <f t="shared" si="17"/>
        <v>16304.9</v>
      </c>
      <c r="J35" s="23">
        <f t="shared" si="17"/>
        <v>50</v>
      </c>
      <c r="K35" s="23">
        <f t="shared" si="17"/>
        <v>0</v>
      </c>
      <c r="L35" s="23">
        <f t="shared" si="17"/>
        <v>0</v>
      </c>
      <c r="M35" s="23">
        <f t="shared" si="17"/>
        <v>49412.8</v>
      </c>
      <c r="N35" s="23">
        <f t="shared" si="17"/>
        <v>0</v>
      </c>
      <c r="O35" s="23">
        <f t="shared" si="17"/>
        <v>0</v>
      </c>
      <c r="P35" s="23">
        <f t="shared" si="17"/>
        <v>0</v>
      </c>
      <c r="Q35" s="286" t="s">
        <v>17</v>
      </c>
      <c r="R35" s="287"/>
      <c r="T35" s="4"/>
      <c r="U35" s="4"/>
      <c r="V35" s="4"/>
    </row>
    <row r="36" spans="1:22" s="24" customFormat="1" ht="12.75">
      <c r="A36" s="183"/>
      <c r="B36" s="186"/>
      <c r="C36" s="177"/>
      <c r="D36" s="25" t="s">
        <v>204</v>
      </c>
      <c r="E36" s="26" t="s">
        <v>21</v>
      </c>
      <c r="F36" s="27" t="s">
        <v>19</v>
      </c>
      <c r="G36" s="112">
        <f aca="true" t="shared" si="18" ref="G36:H46">I36+K36+M36+O36</f>
        <v>50</v>
      </c>
      <c r="H36" s="112">
        <f t="shared" si="18"/>
        <v>50</v>
      </c>
      <c r="I36" s="28">
        <v>50</v>
      </c>
      <c r="J36" s="28">
        <v>50</v>
      </c>
      <c r="K36" s="112">
        <v>0</v>
      </c>
      <c r="L36" s="112">
        <v>0</v>
      </c>
      <c r="M36" s="28">
        <v>0</v>
      </c>
      <c r="N36" s="28">
        <v>0</v>
      </c>
      <c r="O36" s="112">
        <v>0</v>
      </c>
      <c r="P36" s="112">
        <v>0</v>
      </c>
      <c r="Q36" s="288"/>
      <c r="R36" s="289"/>
      <c r="T36" s="7"/>
      <c r="U36" s="4"/>
      <c r="V36" s="4"/>
    </row>
    <row r="37" spans="1:22" s="24" customFormat="1" ht="12.75">
      <c r="A37" s="183"/>
      <c r="B37" s="186"/>
      <c r="C37" s="177"/>
      <c r="D37" s="29"/>
      <c r="E37" s="30"/>
      <c r="F37" s="27" t="s">
        <v>22</v>
      </c>
      <c r="G37" s="112">
        <f t="shared" si="18"/>
        <v>0</v>
      </c>
      <c r="H37" s="112">
        <f t="shared" si="18"/>
        <v>0</v>
      </c>
      <c r="I37" s="28">
        <v>0</v>
      </c>
      <c r="J37" s="28">
        <v>0</v>
      </c>
      <c r="K37" s="112">
        <v>0</v>
      </c>
      <c r="L37" s="112">
        <v>0</v>
      </c>
      <c r="M37" s="28">
        <v>0</v>
      </c>
      <c r="N37" s="28">
        <v>0</v>
      </c>
      <c r="O37" s="112">
        <v>0</v>
      </c>
      <c r="P37" s="112">
        <v>0</v>
      </c>
      <c r="Q37" s="288"/>
      <c r="R37" s="289"/>
      <c r="T37" s="7"/>
      <c r="U37" s="4"/>
      <c r="V37" s="4"/>
    </row>
    <row r="38" spans="1:22" s="24" customFormat="1" ht="12.75">
      <c r="A38" s="183"/>
      <c r="B38" s="186"/>
      <c r="C38" s="177"/>
      <c r="D38" s="29"/>
      <c r="E38" s="31"/>
      <c r="F38" s="27" t="s">
        <v>23</v>
      </c>
      <c r="G38" s="112">
        <f t="shared" si="18"/>
        <v>0</v>
      </c>
      <c r="H38" s="112">
        <f t="shared" si="18"/>
        <v>0</v>
      </c>
      <c r="I38" s="28">
        <v>0</v>
      </c>
      <c r="J38" s="28">
        <v>0</v>
      </c>
      <c r="K38" s="112">
        <v>0</v>
      </c>
      <c r="L38" s="112">
        <v>0</v>
      </c>
      <c r="M38" s="28">
        <v>0</v>
      </c>
      <c r="N38" s="28">
        <v>0</v>
      </c>
      <c r="O38" s="112">
        <v>0</v>
      </c>
      <c r="P38" s="112">
        <v>0</v>
      </c>
      <c r="Q38" s="288"/>
      <c r="R38" s="289"/>
      <c r="T38" s="7"/>
      <c r="U38" s="4"/>
      <c r="V38" s="4"/>
    </row>
    <row r="39" spans="1:22" s="24" customFormat="1" ht="12.75">
      <c r="A39" s="183"/>
      <c r="B39" s="186"/>
      <c r="C39" s="177"/>
      <c r="D39" s="29"/>
      <c r="E39" s="30"/>
      <c r="F39" s="27" t="s">
        <v>239</v>
      </c>
      <c r="G39" s="112">
        <f t="shared" si="18"/>
        <v>0</v>
      </c>
      <c r="H39" s="112">
        <f t="shared" si="18"/>
        <v>0</v>
      </c>
      <c r="I39" s="28">
        <v>0</v>
      </c>
      <c r="J39" s="28">
        <v>0</v>
      </c>
      <c r="K39" s="112">
        <v>0</v>
      </c>
      <c r="L39" s="112">
        <v>0</v>
      </c>
      <c r="M39" s="28">
        <v>0</v>
      </c>
      <c r="N39" s="28">
        <v>0</v>
      </c>
      <c r="O39" s="112">
        <v>0</v>
      </c>
      <c r="P39" s="112">
        <v>0</v>
      </c>
      <c r="Q39" s="288"/>
      <c r="R39" s="289"/>
      <c r="T39" s="4"/>
      <c r="U39" s="4"/>
      <c r="V39" s="4"/>
    </row>
    <row r="40" spans="1:18" s="24" customFormat="1" ht="12.75">
      <c r="A40" s="183"/>
      <c r="B40" s="186"/>
      <c r="C40" s="177"/>
      <c r="D40" s="29"/>
      <c r="E40" s="31"/>
      <c r="F40" s="27" t="s">
        <v>25</v>
      </c>
      <c r="G40" s="112">
        <f t="shared" si="18"/>
        <v>0</v>
      </c>
      <c r="H40" s="112">
        <f t="shared" si="18"/>
        <v>0</v>
      </c>
      <c r="I40" s="28">
        <v>0</v>
      </c>
      <c r="J40" s="28">
        <v>0</v>
      </c>
      <c r="K40" s="112">
        <v>0</v>
      </c>
      <c r="L40" s="112">
        <v>0</v>
      </c>
      <c r="M40" s="28">
        <v>0</v>
      </c>
      <c r="N40" s="28">
        <v>0</v>
      </c>
      <c r="O40" s="112">
        <v>0</v>
      </c>
      <c r="P40" s="112">
        <v>0</v>
      </c>
      <c r="Q40" s="288"/>
      <c r="R40" s="289"/>
    </row>
    <row r="41" spans="1:20" s="24" customFormat="1" ht="12.75">
      <c r="A41" s="183"/>
      <c r="B41" s="186"/>
      <c r="C41" s="177"/>
      <c r="D41" s="32"/>
      <c r="E41" s="32" t="s">
        <v>20</v>
      </c>
      <c r="F41" s="27" t="s">
        <v>220</v>
      </c>
      <c r="G41" s="112">
        <f t="shared" si="18"/>
        <v>65667.7</v>
      </c>
      <c r="H41" s="112">
        <f t="shared" si="18"/>
        <v>0</v>
      </c>
      <c r="I41" s="28">
        <v>16254.9</v>
      </c>
      <c r="J41" s="28">
        <v>0</v>
      </c>
      <c r="K41" s="112">
        <v>0</v>
      </c>
      <c r="L41" s="112">
        <v>0</v>
      </c>
      <c r="M41" s="28">
        <v>49412.8</v>
      </c>
      <c r="N41" s="28">
        <v>0</v>
      </c>
      <c r="O41" s="112">
        <v>0</v>
      </c>
      <c r="P41" s="112">
        <v>0</v>
      </c>
      <c r="Q41" s="288"/>
      <c r="R41" s="289"/>
      <c r="T41" s="72"/>
    </row>
    <row r="42" spans="1:20" s="24" customFormat="1" ht="12.75">
      <c r="A42" s="183"/>
      <c r="B42" s="186"/>
      <c r="C42" s="177"/>
      <c r="D42" s="29"/>
      <c r="E42" s="30"/>
      <c r="F42" s="27" t="s">
        <v>226</v>
      </c>
      <c r="G42" s="112">
        <f t="shared" si="18"/>
        <v>0</v>
      </c>
      <c r="H42" s="112">
        <f t="shared" si="18"/>
        <v>0</v>
      </c>
      <c r="I42" s="28">
        <v>0</v>
      </c>
      <c r="J42" s="28">
        <v>0</v>
      </c>
      <c r="K42" s="28">
        <v>0</v>
      </c>
      <c r="L42" s="112">
        <v>0</v>
      </c>
      <c r="M42" s="28">
        <v>0</v>
      </c>
      <c r="N42" s="28">
        <v>0</v>
      </c>
      <c r="O42" s="28">
        <v>0</v>
      </c>
      <c r="P42" s="112">
        <v>0</v>
      </c>
      <c r="Q42" s="288"/>
      <c r="R42" s="289"/>
      <c r="T42" s="72"/>
    </row>
    <row r="43" spans="1:18" s="24" customFormat="1" ht="12.75">
      <c r="A43" s="183"/>
      <c r="B43" s="186"/>
      <c r="C43" s="177"/>
      <c r="D43" s="29"/>
      <c r="E43" s="30"/>
      <c r="F43" s="27" t="s">
        <v>227</v>
      </c>
      <c r="G43" s="112">
        <f t="shared" si="18"/>
        <v>0</v>
      </c>
      <c r="H43" s="112">
        <f t="shared" si="18"/>
        <v>0</v>
      </c>
      <c r="I43" s="28">
        <v>0</v>
      </c>
      <c r="J43" s="28">
        <v>0</v>
      </c>
      <c r="K43" s="28">
        <v>0</v>
      </c>
      <c r="L43" s="112">
        <v>0</v>
      </c>
      <c r="M43" s="28">
        <v>0</v>
      </c>
      <c r="N43" s="28">
        <v>0</v>
      </c>
      <c r="O43" s="28">
        <v>0</v>
      </c>
      <c r="P43" s="112">
        <v>0</v>
      </c>
      <c r="Q43" s="288"/>
      <c r="R43" s="289"/>
    </row>
    <row r="44" spans="1:18" s="24" customFormat="1" ht="12.75">
      <c r="A44" s="183"/>
      <c r="B44" s="186"/>
      <c r="C44" s="177"/>
      <c r="D44" s="29"/>
      <c r="E44" s="30"/>
      <c r="F44" s="27" t="s">
        <v>228</v>
      </c>
      <c r="G44" s="112">
        <f t="shared" si="18"/>
        <v>0</v>
      </c>
      <c r="H44" s="112">
        <f t="shared" si="18"/>
        <v>0</v>
      </c>
      <c r="I44" s="28">
        <v>0</v>
      </c>
      <c r="J44" s="28">
        <v>0</v>
      </c>
      <c r="K44" s="28">
        <v>0</v>
      </c>
      <c r="L44" s="112">
        <v>0</v>
      </c>
      <c r="M44" s="28">
        <v>0</v>
      </c>
      <c r="N44" s="28">
        <v>0</v>
      </c>
      <c r="O44" s="28">
        <v>0</v>
      </c>
      <c r="P44" s="112">
        <v>0</v>
      </c>
      <c r="Q44" s="288"/>
      <c r="R44" s="289"/>
    </row>
    <row r="45" spans="1:18" s="24" customFormat="1" ht="12.75">
      <c r="A45" s="183"/>
      <c r="B45" s="186"/>
      <c r="C45" s="177"/>
      <c r="D45" s="29"/>
      <c r="E45" s="30"/>
      <c r="F45" s="27" t="s">
        <v>229</v>
      </c>
      <c r="G45" s="112">
        <f t="shared" si="18"/>
        <v>0</v>
      </c>
      <c r="H45" s="112">
        <f t="shared" si="18"/>
        <v>0</v>
      </c>
      <c r="I45" s="28">
        <v>0</v>
      </c>
      <c r="J45" s="28">
        <v>0</v>
      </c>
      <c r="K45" s="28">
        <v>0</v>
      </c>
      <c r="L45" s="112">
        <v>0</v>
      </c>
      <c r="M45" s="28">
        <v>0</v>
      </c>
      <c r="N45" s="28">
        <v>0</v>
      </c>
      <c r="O45" s="28">
        <v>0</v>
      </c>
      <c r="P45" s="112">
        <v>0</v>
      </c>
      <c r="Q45" s="288"/>
      <c r="R45" s="289"/>
    </row>
    <row r="46" spans="1:18" s="24" customFormat="1" ht="13.5" thickBot="1">
      <c r="A46" s="184"/>
      <c r="B46" s="187"/>
      <c r="C46" s="178"/>
      <c r="D46" s="33"/>
      <c r="E46" s="34"/>
      <c r="F46" s="35" t="s">
        <v>230</v>
      </c>
      <c r="G46" s="113">
        <f t="shared" si="18"/>
        <v>0</v>
      </c>
      <c r="H46" s="113">
        <f t="shared" si="18"/>
        <v>0</v>
      </c>
      <c r="I46" s="36">
        <v>0</v>
      </c>
      <c r="J46" s="36">
        <v>0</v>
      </c>
      <c r="K46" s="36">
        <v>0</v>
      </c>
      <c r="L46" s="113">
        <v>0</v>
      </c>
      <c r="M46" s="36">
        <v>0</v>
      </c>
      <c r="N46" s="36">
        <v>0</v>
      </c>
      <c r="O46" s="36">
        <v>0</v>
      </c>
      <c r="P46" s="113">
        <v>0</v>
      </c>
      <c r="Q46" s="290"/>
      <c r="R46" s="291"/>
    </row>
    <row r="47" spans="1:18" s="24" customFormat="1" ht="12.75">
      <c r="A47" s="182" t="s">
        <v>28</v>
      </c>
      <c r="B47" s="185" t="s">
        <v>399</v>
      </c>
      <c r="C47" s="188">
        <v>4094</v>
      </c>
      <c r="D47" s="114"/>
      <c r="E47" s="22"/>
      <c r="F47" s="129" t="s">
        <v>238</v>
      </c>
      <c r="G47" s="23">
        <f>SUM(G48:G58)</f>
        <v>1648.5</v>
      </c>
      <c r="H47" s="23">
        <f>SUM(H48:H58)</f>
        <v>1648.5</v>
      </c>
      <c r="I47" s="23">
        <f aca="true" t="shared" si="19" ref="I47:P47">SUM(I48:I58)</f>
        <v>1648.5</v>
      </c>
      <c r="J47" s="23">
        <f t="shared" si="19"/>
        <v>1648.5</v>
      </c>
      <c r="K47" s="23">
        <f t="shared" si="19"/>
        <v>0</v>
      </c>
      <c r="L47" s="23">
        <f t="shared" si="19"/>
        <v>0</v>
      </c>
      <c r="M47" s="23">
        <f t="shared" si="19"/>
        <v>0</v>
      </c>
      <c r="N47" s="23">
        <f t="shared" si="19"/>
        <v>0</v>
      </c>
      <c r="O47" s="23">
        <f t="shared" si="19"/>
        <v>0</v>
      </c>
      <c r="P47" s="23">
        <f t="shared" si="19"/>
        <v>0</v>
      </c>
      <c r="Q47" s="286" t="s">
        <v>17</v>
      </c>
      <c r="R47" s="287"/>
    </row>
    <row r="48" spans="1:18" s="24" customFormat="1" ht="12.75">
      <c r="A48" s="183"/>
      <c r="B48" s="186"/>
      <c r="C48" s="189"/>
      <c r="D48" s="38"/>
      <c r="E48" s="26"/>
      <c r="F48" s="27" t="s">
        <v>19</v>
      </c>
      <c r="G48" s="112">
        <f aca="true" t="shared" si="20" ref="G48:H58">I48+K48+M48+O48</f>
        <v>0</v>
      </c>
      <c r="H48" s="112">
        <f t="shared" si="20"/>
        <v>0</v>
      </c>
      <c r="I48" s="28">
        <v>0</v>
      </c>
      <c r="J48" s="28">
        <v>0</v>
      </c>
      <c r="K48" s="112">
        <v>0</v>
      </c>
      <c r="L48" s="112">
        <v>0</v>
      </c>
      <c r="M48" s="28">
        <v>0</v>
      </c>
      <c r="N48" s="28">
        <v>0</v>
      </c>
      <c r="O48" s="112">
        <v>0</v>
      </c>
      <c r="P48" s="112">
        <v>0</v>
      </c>
      <c r="Q48" s="288"/>
      <c r="R48" s="289"/>
    </row>
    <row r="49" spans="1:18" s="24" customFormat="1" ht="12.75">
      <c r="A49" s="183"/>
      <c r="B49" s="186"/>
      <c r="C49" s="189"/>
      <c r="D49" s="38"/>
      <c r="E49" s="30"/>
      <c r="F49" s="27" t="s">
        <v>22</v>
      </c>
      <c r="G49" s="112">
        <f t="shared" si="20"/>
        <v>0</v>
      </c>
      <c r="H49" s="112">
        <f t="shared" si="20"/>
        <v>0</v>
      </c>
      <c r="I49" s="28">
        <v>0</v>
      </c>
      <c r="J49" s="28">
        <v>0</v>
      </c>
      <c r="K49" s="112">
        <v>0</v>
      </c>
      <c r="L49" s="112">
        <v>0</v>
      </c>
      <c r="M49" s="28">
        <v>0</v>
      </c>
      <c r="N49" s="28">
        <v>0</v>
      </c>
      <c r="O49" s="112">
        <v>0</v>
      </c>
      <c r="P49" s="112">
        <v>0</v>
      </c>
      <c r="Q49" s="288"/>
      <c r="R49" s="289"/>
    </row>
    <row r="50" spans="1:18" s="24" customFormat="1" ht="12.75">
      <c r="A50" s="183"/>
      <c r="B50" s="186"/>
      <c r="C50" s="189"/>
      <c r="D50" s="38" t="s">
        <v>204</v>
      </c>
      <c r="E50" s="26" t="s">
        <v>21</v>
      </c>
      <c r="F50" s="27" t="s">
        <v>23</v>
      </c>
      <c r="G50" s="112">
        <f t="shared" si="20"/>
        <v>785</v>
      </c>
      <c r="H50" s="112">
        <f t="shared" si="20"/>
        <v>785</v>
      </c>
      <c r="I50" s="28">
        <v>785</v>
      </c>
      <c r="J50" s="28">
        <v>785</v>
      </c>
      <c r="K50" s="112">
        <v>0</v>
      </c>
      <c r="L50" s="112">
        <v>0</v>
      </c>
      <c r="M50" s="28">
        <v>0</v>
      </c>
      <c r="N50" s="28">
        <v>0</v>
      </c>
      <c r="O50" s="112">
        <v>0</v>
      </c>
      <c r="P50" s="112">
        <v>0</v>
      </c>
      <c r="Q50" s="288"/>
      <c r="R50" s="289"/>
    </row>
    <row r="51" spans="1:18" s="24" customFormat="1" ht="12.75">
      <c r="A51" s="183"/>
      <c r="B51" s="186"/>
      <c r="C51" s="189"/>
      <c r="D51" s="38" t="s">
        <v>204</v>
      </c>
      <c r="E51" s="26" t="s">
        <v>21</v>
      </c>
      <c r="F51" s="27" t="s">
        <v>239</v>
      </c>
      <c r="G51" s="112">
        <f t="shared" si="20"/>
        <v>863.5</v>
      </c>
      <c r="H51" s="112">
        <f t="shared" si="20"/>
        <v>863.5</v>
      </c>
      <c r="I51" s="28">
        <v>863.5</v>
      </c>
      <c r="J51" s="28">
        <v>863.5</v>
      </c>
      <c r="K51" s="112">
        <v>0</v>
      </c>
      <c r="L51" s="112">
        <v>0</v>
      </c>
      <c r="M51" s="28">
        <v>0</v>
      </c>
      <c r="N51" s="28">
        <v>0</v>
      </c>
      <c r="O51" s="112">
        <v>0</v>
      </c>
      <c r="P51" s="112">
        <v>0</v>
      </c>
      <c r="Q51" s="288"/>
      <c r="R51" s="289"/>
    </row>
    <row r="52" spans="1:18" s="24" customFormat="1" ht="12.75">
      <c r="A52" s="183"/>
      <c r="B52" s="186"/>
      <c r="C52" s="189"/>
      <c r="D52" s="32"/>
      <c r="E52" s="32"/>
      <c r="F52" s="27" t="s">
        <v>25</v>
      </c>
      <c r="G52" s="112">
        <f t="shared" si="20"/>
        <v>0</v>
      </c>
      <c r="H52" s="112">
        <f t="shared" si="20"/>
        <v>0</v>
      </c>
      <c r="I52" s="28">
        <v>0</v>
      </c>
      <c r="J52" s="28">
        <v>0</v>
      </c>
      <c r="K52" s="112">
        <v>0</v>
      </c>
      <c r="L52" s="112">
        <v>0</v>
      </c>
      <c r="M52" s="28">
        <v>0</v>
      </c>
      <c r="N52" s="28">
        <v>0</v>
      </c>
      <c r="O52" s="112">
        <v>0</v>
      </c>
      <c r="P52" s="112">
        <v>0</v>
      </c>
      <c r="Q52" s="288"/>
      <c r="R52" s="289"/>
    </row>
    <row r="53" spans="1:18" s="24" customFormat="1" ht="12.75">
      <c r="A53" s="183"/>
      <c r="B53" s="186"/>
      <c r="C53" s="189"/>
      <c r="D53" s="32"/>
      <c r="E53" s="32"/>
      <c r="F53" s="27" t="s">
        <v>220</v>
      </c>
      <c r="G53" s="112">
        <f t="shared" si="20"/>
        <v>0</v>
      </c>
      <c r="H53" s="112">
        <f t="shared" si="20"/>
        <v>0</v>
      </c>
      <c r="I53" s="28">
        <v>0</v>
      </c>
      <c r="J53" s="28">
        <v>0</v>
      </c>
      <c r="K53" s="112">
        <v>0</v>
      </c>
      <c r="L53" s="112">
        <v>0</v>
      </c>
      <c r="M53" s="28">
        <v>0</v>
      </c>
      <c r="N53" s="28">
        <v>0</v>
      </c>
      <c r="O53" s="112">
        <v>0</v>
      </c>
      <c r="P53" s="112">
        <v>0</v>
      </c>
      <c r="Q53" s="288"/>
      <c r="R53" s="289"/>
    </row>
    <row r="54" spans="1:18" s="24" customFormat="1" ht="12.75">
      <c r="A54" s="183"/>
      <c r="B54" s="186"/>
      <c r="C54" s="189"/>
      <c r="D54" s="29"/>
      <c r="E54" s="30"/>
      <c r="F54" s="27" t="s">
        <v>226</v>
      </c>
      <c r="G54" s="112">
        <f t="shared" si="20"/>
        <v>0</v>
      </c>
      <c r="H54" s="112">
        <f t="shared" si="20"/>
        <v>0</v>
      </c>
      <c r="I54" s="28">
        <v>0</v>
      </c>
      <c r="J54" s="28">
        <v>0</v>
      </c>
      <c r="K54" s="28">
        <v>0</v>
      </c>
      <c r="L54" s="112">
        <v>0</v>
      </c>
      <c r="M54" s="28">
        <v>0</v>
      </c>
      <c r="N54" s="28">
        <v>0</v>
      </c>
      <c r="O54" s="28">
        <v>0</v>
      </c>
      <c r="P54" s="112">
        <v>0</v>
      </c>
      <c r="Q54" s="288"/>
      <c r="R54" s="289"/>
    </row>
    <row r="55" spans="1:18" s="24" customFormat="1" ht="12.75">
      <c r="A55" s="183"/>
      <c r="B55" s="186"/>
      <c r="C55" s="189"/>
      <c r="D55" s="29"/>
      <c r="E55" s="30"/>
      <c r="F55" s="27" t="s">
        <v>227</v>
      </c>
      <c r="G55" s="112">
        <f t="shared" si="20"/>
        <v>0</v>
      </c>
      <c r="H55" s="112">
        <f t="shared" si="20"/>
        <v>0</v>
      </c>
      <c r="I55" s="28">
        <v>0</v>
      </c>
      <c r="J55" s="28">
        <v>0</v>
      </c>
      <c r="K55" s="28">
        <v>0</v>
      </c>
      <c r="L55" s="112">
        <v>0</v>
      </c>
      <c r="M55" s="28">
        <v>0</v>
      </c>
      <c r="N55" s="28">
        <v>0</v>
      </c>
      <c r="O55" s="28">
        <v>0</v>
      </c>
      <c r="P55" s="112">
        <v>0</v>
      </c>
      <c r="Q55" s="288"/>
      <c r="R55" s="289"/>
    </row>
    <row r="56" spans="1:18" s="24" customFormat="1" ht="12.75">
      <c r="A56" s="183"/>
      <c r="B56" s="186"/>
      <c r="C56" s="189"/>
      <c r="D56" s="29"/>
      <c r="E56" s="30"/>
      <c r="F56" s="27" t="s">
        <v>228</v>
      </c>
      <c r="G56" s="112">
        <f t="shared" si="20"/>
        <v>0</v>
      </c>
      <c r="H56" s="112">
        <f t="shared" si="20"/>
        <v>0</v>
      </c>
      <c r="I56" s="28">
        <v>0</v>
      </c>
      <c r="J56" s="28">
        <v>0</v>
      </c>
      <c r="K56" s="28">
        <v>0</v>
      </c>
      <c r="L56" s="112">
        <v>0</v>
      </c>
      <c r="M56" s="28">
        <v>0</v>
      </c>
      <c r="N56" s="28">
        <v>0</v>
      </c>
      <c r="O56" s="28">
        <v>0</v>
      </c>
      <c r="P56" s="112">
        <v>0</v>
      </c>
      <c r="Q56" s="288"/>
      <c r="R56" s="289"/>
    </row>
    <row r="57" spans="1:18" s="24" customFormat="1" ht="12.75">
      <c r="A57" s="183"/>
      <c r="B57" s="186"/>
      <c r="C57" s="189"/>
      <c r="D57" s="29"/>
      <c r="E57" s="30"/>
      <c r="F57" s="27" t="s">
        <v>229</v>
      </c>
      <c r="G57" s="112">
        <f t="shared" si="20"/>
        <v>0</v>
      </c>
      <c r="H57" s="112">
        <f t="shared" si="20"/>
        <v>0</v>
      </c>
      <c r="I57" s="28">
        <v>0</v>
      </c>
      <c r="J57" s="28">
        <v>0</v>
      </c>
      <c r="K57" s="28">
        <v>0</v>
      </c>
      <c r="L57" s="112">
        <v>0</v>
      </c>
      <c r="M57" s="28">
        <v>0</v>
      </c>
      <c r="N57" s="28">
        <v>0</v>
      </c>
      <c r="O57" s="28">
        <v>0</v>
      </c>
      <c r="P57" s="112">
        <v>0</v>
      </c>
      <c r="Q57" s="288"/>
      <c r="R57" s="289"/>
    </row>
    <row r="58" spans="1:18" s="24" customFormat="1" ht="13.5" thickBot="1">
      <c r="A58" s="184"/>
      <c r="B58" s="187"/>
      <c r="C58" s="159"/>
      <c r="D58" s="33"/>
      <c r="E58" s="34"/>
      <c r="F58" s="35" t="s">
        <v>230</v>
      </c>
      <c r="G58" s="113">
        <f t="shared" si="20"/>
        <v>0</v>
      </c>
      <c r="H58" s="113">
        <f t="shared" si="20"/>
        <v>0</v>
      </c>
      <c r="I58" s="36">
        <v>0</v>
      </c>
      <c r="J58" s="36">
        <v>0</v>
      </c>
      <c r="K58" s="36">
        <v>0</v>
      </c>
      <c r="L58" s="113">
        <v>0</v>
      </c>
      <c r="M58" s="36">
        <v>0</v>
      </c>
      <c r="N58" s="36">
        <v>0</v>
      </c>
      <c r="O58" s="36">
        <v>0</v>
      </c>
      <c r="P58" s="113">
        <v>0</v>
      </c>
      <c r="Q58" s="290"/>
      <c r="R58" s="291"/>
    </row>
    <row r="59" spans="1:18" s="24" customFormat="1" ht="12.75">
      <c r="A59" s="182" t="s">
        <v>31</v>
      </c>
      <c r="B59" s="185" t="s">
        <v>400</v>
      </c>
      <c r="C59" s="188">
        <v>615</v>
      </c>
      <c r="D59" s="114"/>
      <c r="E59" s="22"/>
      <c r="F59" s="129" t="s">
        <v>238</v>
      </c>
      <c r="G59" s="23">
        <f>SUM(G60:G70)</f>
        <v>7924.200000000001</v>
      </c>
      <c r="H59" s="23">
        <f aca="true" t="shared" si="21" ref="H59:P59">SUM(H60:H70)</f>
        <v>7924.200000000001</v>
      </c>
      <c r="I59" s="23">
        <f t="shared" si="21"/>
        <v>7924.200000000001</v>
      </c>
      <c r="J59" s="23">
        <f t="shared" si="21"/>
        <v>7924.200000000001</v>
      </c>
      <c r="K59" s="23">
        <f t="shared" si="21"/>
        <v>0</v>
      </c>
      <c r="L59" s="23">
        <f t="shared" si="21"/>
        <v>0</v>
      </c>
      <c r="M59" s="23">
        <f t="shared" si="21"/>
        <v>0</v>
      </c>
      <c r="N59" s="23">
        <f t="shared" si="21"/>
        <v>0</v>
      </c>
      <c r="O59" s="23">
        <f t="shared" si="21"/>
        <v>0</v>
      </c>
      <c r="P59" s="23">
        <f t="shared" si="21"/>
        <v>0</v>
      </c>
      <c r="Q59" s="286" t="s">
        <v>17</v>
      </c>
      <c r="R59" s="287"/>
    </row>
    <row r="60" spans="1:18" s="24" customFormat="1" ht="12.75">
      <c r="A60" s="183"/>
      <c r="B60" s="186"/>
      <c r="C60" s="189"/>
      <c r="D60" s="38"/>
      <c r="E60" s="26"/>
      <c r="F60" s="27" t="s">
        <v>19</v>
      </c>
      <c r="G60" s="112">
        <f aca="true" t="shared" si="22" ref="G60:H70">I60+K60+M60+O60</f>
        <v>0</v>
      </c>
      <c r="H60" s="112">
        <f t="shared" si="22"/>
        <v>0</v>
      </c>
      <c r="I60" s="28">
        <v>0</v>
      </c>
      <c r="J60" s="28">
        <v>0</v>
      </c>
      <c r="K60" s="112">
        <v>0</v>
      </c>
      <c r="L60" s="112">
        <v>0</v>
      </c>
      <c r="M60" s="28">
        <v>0</v>
      </c>
      <c r="N60" s="28">
        <v>0</v>
      </c>
      <c r="O60" s="112">
        <v>0</v>
      </c>
      <c r="P60" s="112">
        <v>0</v>
      </c>
      <c r="Q60" s="288"/>
      <c r="R60" s="289"/>
    </row>
    <row r="61" spans="1:18" s="24" customFormat="1" ht="12.75">
      <c r="A61" s="183"/>
      <c r="B61" s="186"/>
      <c r="C61" s="189"/>
      <c r="D61" s="38"/>
      <c r="E61" s="30"/>
      <c r="F61" s="27" t="s">
        <v>22</v>
      </c>
      <c r="G61" s="112">
        <f t="shared" si="22"/>
        <v>0</v>
      </c>
      <c r="H61" s="112">
        <f t="shared" si="22"/>
        <v>0</v>
      </c>
      <c r="I61" s="28">
        <v>0</v>
      </c>
      <c r="J61" s="28">
        <v>0</v>
      </c>
      <c r="K61" s="112">
        <v>0</v>
      </c>
      <c r="L61" s="112">
        <v>0</v>
      </c>
      <c r="M61" s="28">
        <v>0</v>
      </c>
      <c r="N61" s="28">
        <v>0</v>
      </c>
      <c r="O61" s="112">
        <v>0</v>
      </c>
      <c r="P61" s="112">
        <v>0</v>
      </c>
      <c r="Q61" s="288"/>
      <c r="R61" s="289"/>
    </row>
    <row r="62" spans="1:18" s="24" customFormat="1" ht="12.75">
      <c r="A62" s="183"/>
      <c r="B62" s="186"/>
      <c r="C62" s="189"/>
      <c r="D62" s="38" t="s">
        <v>204</v>
      </c>
      <c r="E62" s="31" t="s">
        <v>20</v>
      </c>
      <c r="F62" s="27" t="s">
        <v>23</v>
      </c>
      <c r="G62" s="112">
        <f t="shared" si="22"/>
        <v>7766.1</v>
      </c>
      <c r="H62" s="112">
        <f t="shared" si="22"/>
        <v>7766.1</v>
      </c>
      <c r="I62" s="28">
        <v>7766.1</v>
      </c>
      <c r="J62" s="28">
        <v>7766.1</v>
      </c>
      <c r="K62" s="112">
        <v>0</v>
      </c>
      <c r="L62" s="112">
        <v>0</v>
      </c>
      <c r="M62" s="28">
        <v>0</v>
      </c>
      <c r="N62" s="28">
        <v>0</v>
      </c>
      <c r="O62" s="112">
        <v>0</v>
      </c>
      <c r="P62" s="112">
        <v>0</v>
      </c>
      <c r="Q62" s="288"/>
      <c r="R62" s="289"/>
    </row>
    <row r="63" spans="1:18" s="24" customFormat="1" ht="12.75">
      <c r="A63" s="183"/>
      <c r="B63" s="186"/>
      <c r="C63" s="189"/>
      <c r="D63" s="38" t="s">
        <v>204</v>
      </c>
      <c r="E63" s="40" t="s">
        <v>20</v>
      </c>
      <c r="F63" s="27" t="s">
        <v>239</v>
      </c>
      <c r="G63" s="112">
        <f t="shared" si="22"/>
        <v>158.1</v>
      </c>
      <c r="H63" s="112">
        <f t="shared" si="22"/>
        <v>158.1</v>
      </c>
      <c r="I63" s="28">
        <v>158.1</v>
      </c>
      <c r="J63" s="28">
        <v>158.1</v>
      </c>
      <c r="K63" s="112">
        <v>0</v>
      </c>
      <c r="L63" s="112">
        <v>0</v>
      </c>
      <c r="M63" s="28">
        <v>0</v>
      </c>
      <c r="N63" s="28">
        <v>0</v>
      </c>
      <c r="O63" s="112">
        <v>0</v>
      </c>
      <c r="P63" s="112">
        <v>0</v>
      </c>
      <c r="Q63" s="288"/>
      <c r="R63" s="289"/>
    </row>
    <row r="64" spans="1:18" s="24" customFormat="1" ht="12.75">
      <c r="A64" s="183"/>
      <c r="B64" s="186"/>
      <c r="C64" s="189"/>
      <c r="D64" s="38"/>
      <c r="E64" s="30"/>
      <c r="F64" s="27" t="s">
        <v>25</v>
      </c>
      <c r="G64" s="112">
        <f t="shared" si="22"/>
        <v>0</v>
      </c>
      <c r="H64" s="112">
        <f t="shared" si="22"/>
        <v>0</v>
      </c>
      <c r="I64" s="28">
        <v>0</v>
      </c>
      <c r="J64" s="28">
        <v>0</v>
      </c>
      <c r="K64" s="112">
        <v>0</v>
      </c>
      <c r="L64" s="112">
        <v>0</v>
      </c>
      <c r="M64" s="28">
        <v>0</v>
      </c>
      <c r="N64" s="28">
        <v>0</v>
      </c>
      <c r="O64" s="112">
        <v>0</v>
      </c>
      <c r="P64" s="112">
        <v>0</v>
      </c>
      <c r="Q64" s="288"/>
      <c r="R64" s="289"/>
    </row>
    <row r="65" spans="1:18" s="24" customFormat="1" ht="12.75">
      <c r="A65" s="183"/>
      <c r="B65" s="186"/>
      <c r="C65" s="189"/>
      <c r="D65" s="38"/>
      <c r="E65" s="30"/>
      <c r="F65" s="27" t="s">
        <v>220</v>
      </c>
      <c r="G65" s="112">
        <f t="shared" si="22"/>
        <v>0</v>
      </c>
      <c r="H65" s="112">
        <f t="shared" si="22"/>
        <v>0</v>
      </c>
      <c r="I65" s="28">
        <v>0</v>
      </c>
      <c r="J65" s="28">
        <v>0</v>
      </c>
      <c r="K65" s="112">
        <v>0</v>
      </c>
      <c r="L65" s="112">
        <v>0</v>
      </c>
      <c r="M65" s="28">
        <v>0</v>
      </c>
      <c r="N65" s="28">
        <v>0</v>
      </c>
      <c r="O65" s="112">
        <v>0</v>
      </c>
      <c r="P65" s="112">
        <v>0</v>
      </c>
      <c r="Q65" s="288"/>
      <c r="R65" s="289"/>
    </row>
    <row r="66" spans="1:18" s="24" customFormat="1" ht="12.75">
      <c r="A66" s="183"/>
      <c r="B66" s="186"/>
      <c r="C66" s="189"/>
      <c r="D66" s="29"/>
      <c r="E66" s="30"/>
      <c r="F66" s="27" t="s">
        <v>226</v>
      </c>
      <c r="G66" s="112">
        <f t="shared" si="22"/>
        <v>0</v>
      </c>
      <c r="H66" s="112">
        <f t="shared" si="22"/>
        <v>0</v>
      </c>
      <c r="I66" s="28">
        <v>0</v>
      </c>
      <c r="J66" s="28">
        <v>0</v>
      </c>
      <c r="K66" s="28">
        <v>0</v>
      </c>
      <c r="L66" s="112">
        <v>0</v>
      </c>
      <c r="M66" s="28">
        <v>0</v>
      </c>
      <c r="N66" s="28">
        <v>0</v>
      </c>
      <c r="O66" s="28">
        <v>0</v>
      </c>
      <c r="P66" s="112">
        <v>0</v>
      </c>
      <c r="Q66" s="288"/>
      <c r="R66" s="289"/>
    </row>
    <row r="67" spans="1:18" s="24" customFormat="1" ht="12.75">
      <c r="A67" s="183"/>
      <c r="B67" s="186"/>
      <c r="C67" s="189"/>
      <c r="D67" s="29"/>
      <c r="E67" s="30"/>
      <c r="F67" s="27" t="s">
        <v>227</v>
      </c>
      <c r="G67" s="112">
        <f t="shared" si="22"/>
        <v>0</v>
      </c>
      <c r="H67" s="112">
        <f t="shared" si="22"/>
        <v>0</v>
      </c>
      <c r="I67" s="28">
        <v>0</v>
      </c>
      <c r="J67" s="28">
        <v>0</v>
      </c>
      <c r="K67" s="28">
        <v>0</v>
      </c>
      <c r="L67" s="112">
        <v>0</v>
      </c>
      <c r="M67" s="28">
        <v>0</v>
      </c>
      <c r="N67" s="28">
        <v>0</v>
      </c>
      <c r="O67" s="28">
        <v>0</v>
      </c>
      <c r="P67" s="112">
        <v>0</v>
      </c>
      <c r="Q67" s="288"/>
      <c r="R67" s="289"/>
    </row>
    <row r="68" spans="1:18" s="24" customFormat="1" ht="12.75">
      <c r="A68" s="183"/>
      <c r="B68" s="186"/>
      <c r="C68" s="189"/>
      <c r="D68" s="29"/>
      <c r="E68" s="30"/>
      <c r="F68" s="27" t="s">
        <v>228</v>
      </c>
      <c r="G68" s="112">
        <f t="shared" si="22"/>
        <v>0</v>
      </c>
      <c r="H68" s="112">
        <f t="shared" si="22"/>
        <v>0</v>
      </c>
      <c r="I68" s="28">
        <v>0</v>
      </c>
      <c r="J68" s="28">
        <v>0</v>
      </c>
      <c r="K68" s="28">
        <v>0</v>
      </c>
      <c r="L68" s="112">
        <v>0</v>
      </c>
      <c r="M68" s="28">
        <v>0</v>
      </c>
      <c r="N68" s="28">
        <v>0</v>
      </c>
      <c r="O68" s="28">
        <v>0</v>
      </c>
      <c r="P68" s="112">
        <v>0</v>
      </c>
      <c r="Q68" s="288"/>
      <c r="R68" s="289"/>
    </row>
    <row r="69" spans="1:18" s="24" customFormat="1" ht="12.75">
      <c r="A69" s="183"/>
      <c r="B69" s="186"/>
      <c r="C69" s="189"/>
      <c r="D69" s="29"/>
      <c r="E69" s="30"/>
      <c r="F69" s="27" t="s">
        <v>229</v>
      </c>
      <c r="G69" s="112">
        <f t="shared" si="22"/>
        <v>0</v>
      </c>
      <c r="H69" s="112">
        <f t="shared" si="22"/>
        <v>0</v>
      </c>
      <c r="I69" s="28">
        <v>0</v>
      </c>
      <c r="J69" s="28">
        <v>0</v>
      </c>
      <c r="K69" s="28">
        <v>0</v>
      </c>
      <c r="L69" s="112">
        <v>0</v>
      </c>
      <c r="M69" s="28">
        <v>0</v>
      </c>
      <c r="N69" s="28">
        <v>0</v>
      </c>
      <c r="O69" s="28">
        <v>0</v>
      </c>
      <c r="P69" s="112">
        <v>0</v>
      </c>
      <c r="Q69" s="288"/>
      <c r="R69" s="289"/>
    </row>
    <row r="70" spans="1:18" s="24" customFormat="1" ht="13.5" thickBot="1">
      <c r="A70" s="184"/>
      <c r="B70" s="187"/>
      <c r="C70" s="159"/>
      <c r="D70" s="33"/>
      <c r="E70" s="34"/>
      <c r="F70" s="35" t="s">
        <v>230</v>
      </c>
      <c r="G70" s="113">
        <f t="shared" si="22"/>
        <v>0</v>
      </c>
      <c r="H70" s="113">
        <f t="shared" si="22"/>
        <v>0</v>
      </c>
      <c r="I70" s="36">
        <v>0</v>
      </c>
      <c r="J70" s="36">
        <v>0</v>
      </c>
      <c r="K70" s="36">
        <v>0</v>
      </c>
      <c r="L70" s="113">
        <v>0</v>
      </c>
      <c r="M70" s="36">
        <v>0</v>
      </c>
      <c r="N70" s="36">
        <v>0</v>
      </c>
      <c r="O70" s="36">
        <v>0</v>
      </c>
      <c r="P70" s="113">
        <v>0</v>
      </c>
      <c r="Q70" s="290"/>
      <c r="R70" s="291"/>
    </row>
    <row r="71" spans="1:18" s="24" customFormat="1" ht="12.75">
      <c r="A71" s="182" t="s">
        <v>244</v>
      </c>
      <c r="B71" s="185" t="s">
        <v>423</v>
      </c>
      <c r="C71" s="176">
        <v>1800</v>
      </c>
      <c r="D71" s="21"/>
      <c r="E71" s="22"/>
      <c r="F71" s="129" t="s">
        <v>238</v>
      </c>
      <c r="G71" s="23">
        <f>SUM(G72:G82)</f>
        <v>1200</v>
      </c>
      <c r="H71" s="23">
        <f aca="true" t="shared" si="23" ref="H71:P71">SUM(H72:H82)</f>
        <v>0</v>
      </c>
      <c r="I71" s="23">
        <f t="shared" si="23"/>
        <v>1200</v>
      </c>
      <c r="J71" s="23">
        <f t="shared" si="23"/>
        <v>0</v>
      </c>
      <c r="K71" s="23">
        <f t="shared" si="23"/>
        <v>0</v>
      </c>
      <c r="L71" s="23">
        <f t="shared" si="23"/>
        <v>0</v>
      </c>
      <c r="M71" s="23">
        <f t="shared" si="23"/>
        <v>0</v>
      </c>
      <c r="N71" s="23">
        <f t="shared" si="23"/>
        <v>0</v>
      </c>
      <c r="O71" s="23">
        <f t="shared" si="23"/>
        <v>0</v>
      </c>
      <c r="P71" s="23">
        <f t="shared" si="23"/>
        <v>0</v>
      </c>
      <c r="Q71" s="286" t="s">
        <v>17</v>
      </c>
      <c r="R71" s="287"/>
    </row>
    <row r="72" spans="1:18" s="24" customFormat="1" ht="12.75">
      <c r="A72" s="183"/>
      <c r="B72" s="186"/>
      <c r="C72" s="177"/>
      <c r="D72" s="29"/>
      <c r="E72" s="26"/>
      <c r="F72" s="27" t="s">
        <v>19</v>
      </c>
      <c r="G72" s="112">
        <f aca="true" t="shared" si="24" ref="G72:H82">I72+K72+M72+O72</f>
        <v>0</v>
      </c>
      <c r="H72" s="112">
        <f t="shared" si="24"/>
        <v>0</v>
      </c>
      <c r="I72" s="28">
        <v>0</v>
      </c>
      <c r="J72" s="28">
        <v>0</v>
      </c>
      <c r="K72" s="112">
        <v>0</v>
      </c>
      <c r="L72" s="112">
        <v>0</v>
      </c>
      <c r="M72" s="28">
        <v>0</v>
      </c>
      <c r="N72" s="28">
        <v>0</v>
      </c>
      <c r="O72" s="112">
        <v>0</v>
      </c>
      <c r="P72" s="112">
        <v>0</v>
      </c>
      <c r="Q72" s="288"/>
      <c r="R72" s="289"/>
    </row>
    <row r="73" spans="1:18" s="24" customFormat="1" ht="12.75">
      <c r="A73" s="183"/>
      <c r="B73" s="186"/>
      <c r="C73" s="177"/>
      <c r="D73" s="29"/>
      <c r="E73" s="30"/>
      <c r="F73" s="27" t="s">
        <v>22</v>
      </c>
      <c r="G73" s="112">
        <f t="shared" si="24"/>
        <v>0</v>
      </c>
      <c r="H73" s="112">
        <f t="shared" si="24"/>
        <v>0</v>
      </c>
      <c r="I73" s="28">
        <v>0</v>
      </c>
      <c r="J73" s="28">
        <v>0</v>
      </c>
      <c r="K73" s="112">
        <v>0</v>
      </c>
      <c r="L73" s="112">
        <v>0</v>
      </c>
      <c r="M73" s="28">
        <v>0</v>
      </c>
      <c r="N73" s="28">
        <v>0</v>
      </c>
      <c r="O73" s="112">
        <v>0</v>
      </c>
      <c r="P73" s="112">
        <v>0</v>
      </c>
      <c r="Q73" s="288"/>
      <c r="R73" s="289"/>
    </row>
    <row r="74" spans="1:18" s="24" customFormat="1" ht="12.75">
      <c r="A74" s="183"/>
      <c r="B74" s="186"/>
      <c r="C74" s="177"/>
      <c r="D74" s="29"/>
      <c r="E74" s="4"/>
      <c r="F74" s="27" t="s">
        <v>23</v>
      </c>
      <c r="G74" s="112">
        <f t="shared" si="24"/>
        <v>0</v>
      </c>
      <c r="H74" s="112">
        <f t="shared" si="24"/>
        <v>0</v>
      </c>
      <c r="I74" s="28">
        <v>0</v>
      </c>
      <c r="J74" s="28">
        <v>0</v>
      </c>
      <c r="K74" s="112">
        <v>0</v>
      </c>
      <c r="L74" s="112">
        <v>0</v>
      </c>
      <c r="M74" s="28">
        <f>N74</f>
        <v>0</v>
      </c>
      <c r="N74" s="28">
        <v>0</v>
      </c>
      <c r="O74" s="112">
        <v>0</v>
      </c>
      <c r="P74" s="112">
        <v>0</v>
      </c>
      <c r="Q74" s="288"/>
      <c r="R74" s="289"/>
    </row>
    <row r="75" spans="1:18" s="24" customFormat="1" ht="12.75">
      <c r="A75" s="183"/>
      <c r="B75" s="186"/>
      <c r="C75" s="177"/>
      <c r="D75" s="29"/>
      <c r="E75" s="30"/>
      <c r="F75" s="27" t="s">
        <v>239</v>
      </c>
      <c r="G75" s="112">
        <f>I75+K75+M75+O75</f>
        <v>0</v>
      </c>
      <c r="H75" s="112">
        <f t="shared" si="24"/>
        <v>0</v>
      </c>
      <c r="I75" s="28">
        <v>0</v>
      </c>
      <c r="J75" s="28">
        <v>0</v>
      </c>
      <c r="K75" s="112">
        <v>0</v>
      </c>
      <c r="L75" s="112">
        <v>0</v>
      </c>
      <c r="M75" s="28">
        <v>0</v>
      </c>
      <c r="N75" s="28">
        <v>0</v>
      </c>
      <c r="O75" s="112">
        <v>0</v>
      </c>
      <c r="P75" s="112">
        <v>0</v>
      </c>
      <c r="Q75" s="288"/>
      <c r="R75" s="289"/>
    </row>
    <row r="76" spans="1:18" s="24" customFormat="1" ht="12.75">
      <c r="A76" s="183"/>
      <c r="B76" s="186"/>
      <c r="C76" s="177"/>
      <c r="D76" s="29"/>
      <c r="E76" s="30"/>
      <c r="F76" s="27" t="s">
        <v>25</v>
      </c>
      <c r="G76" s="112">
        <f t="shared" si="24"/>
        <v>0</v>
      </c>
      <c r="H76" s="112">
        <f t="shared" si="24"/>
        <v>0</v>
      </c>
      <c r="I76" s="28">
        <v>0</v>
      </c>
      <c r="J76" s="28">
        <v>0</v>
      </c>
      <c r="K76" s="112">
        <v>0</v>
      </c>
      <c r="L76" s="112">
        <v>0</v>
      </c>
      <c r="M76" s="28">
        <v>0</v>
      </c>
      <c r="N76" s="28">
        <v>0</v>
      </c>
      <c r="O76" s="112">
        <v>0</v>
      </c>
      <c r="P76" s="112">
        <v>0</v>
      </c>
      <c r="Q76" s="288"/>
      <c r="R76" s="289"/>
    </row>
    <row r="77" spans="1:18" s="24" customFormat="1" ht="12.75">
      <c r="A77" s="183"/>
      <c r="B77" s="186"/>
      <c r="C77" s="177"/>
      <c r="D77" s="29"/>
      <c r="E77" s="30"/>
      <c r="F77" s="27" t="s">
        <v>220</v>
      </c>
      <c r="G77" s="112">
        <f t="shared" si="24"/>
        <v>0</v>
      </c>
      <c r="H77" s="112">
        <f t="shared" si="24"/>
        <v>0</v>
      </c>
      <c r="I77" s="28">
        <v>0</v>
      </c>
      <c r="J77" s="28">
        <v>0</v>
      </c>
      <c r="K77" s="112">
        <v>0</v>
      </c>
      <c r="L77" s="112">
        <v>0</v>
      </c>
      <c r="M77" s="28">
        <v>0</v>
      </c>
      <c r="N77" s="28">
        <v>0</v>
      </c>
      <c r="O77" s="112">
        <v>0</v>
      </c>
      <c r="P77" s="112">
        <v>0</v>
      </c>
      <c r="Q77" s="288"/>
      <c r="R77" s="289"/>
    </row>
    <row r="78" spans="1:18" s="24" customFormat="1" ht="12.75">
      <c r="A78" s="183"/>
      <c r="B78" s="186"/>
      <c r="C78" s="177"/>
      <c r="D78" s="29"/>
      <c r="E78" s="31"/>
      <c r="F78" s="27" t="s">
        <v>226</v>
      </c>
      <c r="G78" s="112">
        <f>I78+K78+M78+O78</f>
        <v>0</v>
      </c>
      <c r="H78" s="112">
        <f t="shared" si="24"/>
        <v>0</v>
      </c>
      <c r="I78" s="28">
        <v>0</v>
      </c>
      <c r="J78" s="28">
        <v>0</v>
      </c>
      <c r="K78" s="28">
        <v>0</v>
      </c>
      <c r="L78" s="112">
        <v>0</v>
      </c>
      <c r="M78" s="28">
        <v>0</v>
      </c>
      <c r="N78" s="28">
        <v>0</v>
      </c>
      <c r="O78" s="28">
        <v>0</v>
      </c>
      <c r="P78" s="112">
        <v>0</v>
      </c>
      <c r="Q78" s="288"/>
      <c r="R78" s="289"/>
    </row>
    <row r="79" spans="1:18" s="24" customFormat="1" ht="12.75">
      <c r="A79" s="183"/>
      <c r="B79" s="186"/>
      <c r="C79" s="177"/>
      <c r="D79" s="29"/>
      <c r="E79" s="31"/>
      <c r="F79" s="27" t="s">
        <v>227</v>
      </c>
      <c r="G79" s="112">
        <f t="shared" si="24"/>
        <v>0</v>
      </c>
      <c r="H79" s="112">
        <f t="shared" si="24"/>
        <v>0</v>
      </c>
      <c r="I79" s="28">
        <v>0</v>
      </c>
      <c r="J79" s="28">
        <v>0</v>
      </c>
      <c r="K79" s="28">
        <v>0</v>
      </c>
      <c r="L79" s="112">
        <v>0</v>
      </c>
      <c r="M79" s="28">
        <v>0</v>
      </c>
      <c r="N79" s="28">
        <v>0</v>
      </c>
      <c r="O79" s="28">
        <v>0</v>
      </c>
      <c r="P79" s="112">
        <v>0</v>
      </c>
      <c r="Q79" s="288"/>
      <c r="R79" s="289"/>
    </row>
    <row r="80" spans="1:18" s="24" customFormat="1" ht="12.75">
      <c r="A80" s="183"/>
      <c r="B80" s="186"/>
      <c r="C80" s="177"/>
      <c r="D80" s="29"/>
      <c r="E80" s="40" t="s">
        <v>21</v>
      </c>
      <c r="F80" s="27" t="s">
        <v>228</v>
      </c>
      <c r="G80" s="112">
        <f>I80+K80+M80+O80</f>
        <v>1200</v>
      </c>
      <c r="H80" s="112">
        <f t="shared" si="24"/>
        <v>0</v>
      </c>
      <c r="I80" s="28">
        <v>1200</v>
      </c>
      <c r="J80" s="28">
        <v>0</v>
      </c>
      <c r="K80" s="28">
        <v>0</v>
      </c>
      <c r="L80" s="112">
        <v>0</v>
      </c>
      <c r="M80" s="28">
        <v>0</v>
      </c>
      <c r="N80" s="28">
        <v>0</v>
      </c>
      <c r="O80" s="28">
        <v>0</v>
      </c>
      <c r="P80" s="112">
        <v>0</v>
      </c>
      <c r="Q80" s="288"/>
      <c r="R80" s="289"/>
    </row>
    <row r="81" spans="1:18" s="24" customFormat="1" ht="12.75">
      <c r="A81" s="183"/>
      <c r="B81" s="186"/>
      <c r="C81" s="177"/>
      <c r="D81" s="29"/>
      <c r="E81" s="30"/>
      <c r="F81" s="27" t="s">
        <v>229</v>
      </c>
      <c r="G81" s="112">
        <f t="shared" si="24"/>
        <v>0</v>
      </c>
      <c r="H81" s="112">
        <f t="shared" si="24"/>
        <v>0</v>
      </c>
      <c r="I81" s="28">
        <v>0</v>
      </c>
      <c r="J81" s="28">
        <v>0</v>
      </c>
      <c r="K81" s="28">
        <v>0</v>
      </c>
      <c r="L81" s="112">
        <v>0</v>
      </c>
      <c r="M81" s="28">
        <v>0</v>
      </c>
      <c r="N81" s="28">
        <v>0</v>
      </c>
      <c r="O81" s="28">
        <v>0</v>
      </c>
      <c r="P81" s="112">
        <v>0</v>
      </c>
      <c r="Q81" s="288"/>
      <c r="R81" s="289"/>
    </row>
    <row r="82" spans="1:18" s="24" customFormat="1" ht="13.5" thickBot="1">
      <c r="A82" s="184"/>
      <c r="B82" s="187"/>
      <c r="C82" s="178"/>
      <c r="D82" s="33"/>
      <c r="E82" s="34"/>
      <c r="F82" s="35" t="s">
        <v>230</v>
      </c>
      <c r="G82" s="113">
        <f t="shared" si="24"/>
        <v>0</v>
      </c>
      <c r="H82" s="113">
        <f t="shared" si="24"/>
        <v>0</v>
      </c>
      <c r="I82" s="36">
        <v>0</v>
      </c>
      <c r="J82" s="36">
        <v>0</v>
      </c>
      <c r="K82" s="36">
        <v>0</v>
      </c>
      <c r="L82" s="113">
        <v>0</v>
      </c>
      <c r="M82" s="36">
        <v>0</v>
      </c>
      <c r="N82" s="36">
        <v>0</v>
      </c>
      <c r="O82" s="36">
        <v>0</v>
      </c>
      <c r="P82" s="113">
        <v>0</v>
      </c>
      <c r="Q82" s="290"/>
      <c r="R82" s="291"/>
    </row>
    <row r="83" spans="1:18" s="24" customFormat="1" ht="12.75">
      <c r="A83" s="182" t="s">
        <v>245</v>
      </c>
      <c r="B83" s="185" t="s">
        <v>424</v>
      </c>
      <c r="C83" s="176">
        <v>100</v>
      </c>
      <c r="D83" s="21"/>
      <c r="E83" s="22"/>
      <c r="F83" s="129" t="s">
        <v>238</v>
      </c>
      <c r="G83" s="23">
        <f>SUM(G84:G94)</f>
        <v>2489.9</v>
      </c>
      <c r="H83" s="23">
        <f aca="true" t="shared" si="25" ref="H83:P83">SUM(H84:H94)</f>
        <v>0</v>
      </c>
      <c r="I83" s="23">
        <f t="shared" si="25"/>
        <v>2489.9</v>
      </c>
      <c r="J83" s="23">
        <f t="shared" si="25"/>
        <v>0</v>
      </c>
      <c r="K83" s="23">
        <f t="shared" si="25"/>
        <v>0</v>
      </c>
      <c r="L83" s="23">
        <f t="shared" si="25"/>
        <v>0</v>
      </c>
      <c r="M83" s="23">
        <f t="shared" si="25"/>
        <v>0</v>
      </c>
      <c r="N83" s="23">
        <f t="shared" si="25"/>
        <v>0</v>
      </c>
      <c r="O83" s="23">
        <f t="shared" si="25"/>
        <v>0</v>
      </c>
      <c r="P83" s="23">
        <f t="shared" si="25"/>
        <v>0</v>
      </c>
      <c r="Q83" s="286" t="s">
        <v>17</v>
      </c>
      <c r="R83" s="287"/>
    </row>
    <row r="84" spans="1:18" s="24" customFormat="1" ht="12.75">
      <c r="A84" s="183"/>
      <c r="B84" s="186"/>
      <c r="C84" s="177"/>
      <c r="D84" s="29"/>
      <c r="E84" s="26"/>
      <c r="F84" s="27" t="s">
        <v>19</v>
      </c>
      <c r="G84" s="112">
        <f aca="true" t="shared" si="26" ref="G84:H94">I84+K84+M84+O84</f>
        <v>0</v>
      </c>
      <c r="H84" s="112">
        <f t="shared" si="26"/>
        <v>0</v>
      </c>
      <c r="I84" s="28">
        <v>0</v>
      </c>
      <c r="J84" s="112">
        <v>0</v>
      </c>
      <c r="K84" s="112">
        <v>0</v>
      </c>
      <c r="L84" s="112">
        <v>0</v>
      </c>
      <c r="M84" s="112">
        <v>0</v>
      </c>
      <c r="N84" s="112">
        <v>0</v>
      </c>
      <c r="O84" s="112">
        <v>0</v>
      </c>
      <c r="P84" s="112">
        <v>0</v>
      </c>
      <c r="Q84" s="288"/>
      <c r="R84" s="289"/>
    </row>
    <row r="85" spans="1:18" s="24" customFormat="1" ht="12.75">
      <c r="A85" s="183"/>
      <c r="B85" s="186"/>
      <c r="C85" s="177"/>
      <c r="D85" s="29"/>
      <c r="E85" s="30"/>
      <c r="F85" s="27" t="s">
        <v>22</v>
      </c>
      <c r="G85" s="112">
        <f t="shared" si="26"/>
        <v>0</v>
      </c>
      <c r="H85" s="112">
        <f t="shared" si="26"/>
        <v>0</v>
      </c>
      <c r="I85" s="28">
        <v>0</v>
      </c>
      <c r="J85" s="112">
        <v>0</v>
      </c>
      <c r="K85" s="112">
        <v>0</v>
      </c>
      <c r="L85" s="112">
        <v>0</v>
      </c>
      <c r="M85" s="112">
        <v>0</v>
      </c>
      <c r="N85" s="112">
        <v>0</v>
      </c>
      <c r="O85" s="112">
        <v>0</v>
      </c>
      <c r="P85" s="112">
        <v>0</v>
      </c>
      <c r="Q85" s="288"/>
      <c r="R85" s="289"/>
    </row>
    <row r="86" spans="1:18" s="24" customFormat="1" ht="12.75">
      <c r="A86" s="183"/>
      <c r="B86" s="186"/>
      <c r="C86" s="177"/>
      <c r="D86" s="29"/>
      <c r="E86" s="31"/>
      <c r="F86" s="27" t="s">
        <v>23</v>
      </c>
      <c r="G86" s="112">
        <f t="shared" si="26"/>
        <v>0</v>
      </c>
      <c r="H86" s="112">
        <f t="shared" si="26"/>
        <v>0</v>
      </c>
      <c r="I86" s="28">
        <v>0</v>
      </c>
      <c r="J86" s="112">
        <v>0</v>
      </c>
      <c r="K86" s="112">
        <v>0</v>
      </c>
      <c r="L86" s="112">
        <v>0</v>
      </c>
      <c r="M86" s="112">
        <v>0</v>
      </c>
      <c r="N86" s="112">
        <v>0</v>
      </c>
      <c r="O86" s="112">
        <v>0</v>
      </c>
      <c r="P86" s="112">
        <v>0</v>
      </c>
      <c r="Q86" s="288"/>
      <c r="R86" s="289"/>
    </row>
    <row r="87" spans="1:18" s="24" customFormat="1" ht="12.75">
      <c r="A87" s="183"/>
      <c r="B87" s="186"/>
      <c r="C87" s="177"/>
      <c r="D87" s="29"/>
      <c r="E87" s="30"/>
      <c r="F87" s="27" t="s">
        <v>239</v>
      </c>
      <c r="G87" s="112">
        <f t="shared" si="26"/>
        <v>0</v>
      </c>
      <c r="H87" s="112">
        <f t="shared" si="26"/>
        <v>0</v>
      </c>
      <c r="I87" s="28">
        <v>0</v>
      </c>
      <c r="J87" s="112">
        <v>0</v>
      </c>
      <c r="K87" s="112">
        <v>0</v>
      </c>
      <c r="L87" s="112">
        <v>0</v>
      </c>
      <c r="M87" s="112">
        <v>0</v>
      </c>
      <c r="N87" s="112">
        <v>0</v>
      </c>
      <c r="O87" s="112">
        <v>0</v>
      </c>
      <c r="P87" s="112">
        <v>0</v>
      </c>
      <c r="Q87" s="288"/>
      <c r="R87" s="289"/>
    </row>
    <row r="88" spans="1:18" s="24" customFormat="1" ht="12.75">
      <c r="A88" s="183"/>
      <c r="B88" s="186"/>
      <c r="C88" s="177"/>
      <c r="D88" s="115"/>
      <c r="E88" s="115"/>
      <c r="F88" s="27" t="s">
        <v>25</v>
      </c>
      <c r="G88" s="112">
        <f t="shared" si="26"/>
        <v>0</v>
      </c>
      <c r="H88" s="112">
        <f t="shared" si="26"/>
        <v>0</v>
      </c>
      <c r="I88" s="28">
        <v>0</v>
      </c>
      <c r="J88" s="112">
        <v>0</v>
      </c>
      <c r="K88" s="112">
        <v>0</v>
      </c>
      <c r="L88" s="112">
        <v>0</v>
      </c>
      <c r="M88" s="112">
        <v>0</v>
      </c>
      <c r="N88" s="112">
        <v>0</v>
      </c>
      <c r="O88" s="112">
        <v>0</v>
      </c>
      <c r="P88" s="112">
        <v>0</v>
      </c>
      <c r="Q88" s="288"/>
      <c r="R88" s="289"/>
    </row>
    <row r="89" spans="1:18" s="24" customFormat="1" ht="12.75">
      <c r="A89" s="183"/>
      <c r="B89" s="186"/>
      <c r="C89" s="177"/>
      <c r="D89" s="29"/>
      <c r="E89" s="115" t="s">
        <v>20</v>
      </c>
      <c r="F89" s="27" t="s">
        <v>220</v>
      </c>
      <c r="G89" s="112">
        <f t="shared" si="26"/>
        <v>2489.9</v>
      </c>
      <c r="H89" s="112">
        <f t="shared" si="26"/>
        <v>0</v>
      </c>
      <c r="I89" s="28">
        <v>2489.9</v>
      </c>
      <c r="J89" s="112">
        <v>0</v>
      </c>
      <c r="K89" s="112">
        <v>0</v>
      </c>
      <c r="L89" s="112">
        <v>0</v>
      </c>
      <c r="M89" s="112">
        <v>0</v>
      </c>
      <c r="N89" s="112">
        <v>0</v>
      </c>
      <c r="O89" s="112">
        <v>0</v>
      </c>
      <c r="P89" s="112">
        <v>0</v>
      </c>
      <c r="Q89" s="288"/>
      <c r="R89" s="289"/>
    </row>
    <row r="90" spans="1:18" s="24" customFormat="1" ht="12.75">
      <c r="A90" s="183"/>
      <c r="B90" s="186"/>
      <c r="C90" s="177"/>
      <c r="D90" s="29"/>
      <c r="E90" s="30"/>
      <c r="F90" s="27" t="s">
        <v>226</v>
      </c>
      <c r="G90" s="112">
        <f t="shared" si="26"/>
        <v>0</v>
      </c>
      <c r="H90" s="112">
        <f t="shared" si="26"/>
        <v>0</v>
      </c>
      <c r="I90" s="28">
        <v>0</v>
      </c>
      <c r="J90" s="28">
        <v>0</v>
      </c>
      <c r="K90" s="28">
        <v>0</v>
      </c>
      <c r="L90" s="112">
        <v>0</v>
      </c>
      <c r="M90" s="28">
        <v>0</v>
      </c>
      <c r="N90" s="28">
        <v>0</v>
      </c>
      <c r="O90" s="28">
        <v>0</v>
      </c>
      <c r="P90" s="112">
        <v>0</v>
      </c>
      <c r="Q90" s="288"/>
      <c r="R90" s="289"/>
    </row>
    <row r="91" spans="1:18" s="24" customFormat="1" ht="12.75">
      <c r="A91" s="183"/>
      <c r="B91" s="186"/>
      <c r="C91" s="177"/>
      <c r="D91" s="29"/>
      <c r="E91" s="30"/>
      <c r="F91" s="27" t="s">
        <v>227</v>
      </c>
      <c r="G91" s="112">
        <f t="shared" si="26"/>
        <v>0</v>
      </c>
      <c r="H91" s="112">
        <f t="shared" si="26"/>
        <v>0</v>
      </c>
      <c r="I91" s="28">
        <v>0</v>
      </c>
      <c r="J91" s="28">
        <v>0</v>
      </c>
      <c r="K91" s="28">
        <v>0</v>
      </c>
      <c r="L91" s="112">
        <v>0</v>
      </c>
      <c r="M91" s="28">
        <v>0</v>
      </c>
      <c r="N91" s="28">
        <v>0</v>
      </c>
      <c r="O91" s="28">
        <v>0</v>
      </c>
      <c r="P91" s="112">
        <v>0</v>
      </c>
      <c r="Q91" s="288"/>
      <c r="R91" s="289"/>
    </row>
    <row r="92" spans="1:18" s="24" customFormat="1" ht="12.75">
      <c r="A92" s="183"/>
      <c r="B92" s="186"/>
      <c r="C92" s="177"/>
      <c r="D92" s="29"/>
      <c r="E92" s="30"/>
      <c r="F92" s="27" t="s">
        <v>228</v>
      </c>
      <c r="G92" s="112">
        <f t="shared" si="26"/>
        <v>0</v>
      </c>
      <c r="H92" s="112">
        <f t="shared" si="26"/>
        <v>0</v>
      </c>
      <c r="I92" s="28">
        <v>0</v>
      </c>
      <c r="J92" s="28">
        <v>0</v>
      </c>
      <c r="K92" s="28">
        <v>0</v>
      </c>
      <c r="L92" s="112">
        <v>0</v>
      </c>
      <c r="M92" s="28">
        <v>0</v>
      </c>
      <c r="N92" s="28">
        <v>0</v>
      </c>
      <c r="O92" s="28">
        <v>0</v>
      </c>
      <c r="P92" s="112">
        <v>0</v>
      </c>
      <c r="Q92" s="288"/>
      <c r="R92" s="289"/>
    </row>
    <row r="93" spans="1:18" s="24" customFormat="1" ht="12.75">
      <c r="A93" s="183"/>
      <c r="B93" s="186"/>
      <c r="C93" s="177"/>
      <c r="D93" s="29"/>
      <c r="E93" s="30"/>
      <c r="F93" s="27" t="s">
        <v>229</v>
      </c>
      <c r="G93" s="112">
        <f t="shared" si="26"/>
        <v>0</v>
      </c>
      <c r="H93" s="112">
        <f t="shared" si="26"/>
        <v>0</v>
      </c>
      <c r="I93" s="28">
        <v>0</v>
      </c>
      <c r="J93" s="28">
        <v>0</v>
      </c>
      <c r="K93" s="28">
        <v>0</v>
      </c>
      <c r="L93" s="112">
        <v>0</v>
      </c>
      <c r="M93" s="28">
        <v>0</v>
      </c>
      <c r="N93" s="28">
        <v>0</v>
      </c>
      <c r="O93" s="28">
        <v>0</v>
      </c>
      <c r="P93" s="112">
        <v>0</v>
      </c>
      <c r="Q93" s="288"/>
      <c r="R93" s="289"/>
    </row>
    <row r="94" spans="1:18" s="24" customFormat="1" ht="13.5" thickBot="1">
      <c r="A94" s="184"/>
      <c r="B94" s="187"/>
      <c r="C94" s="178"/>
      <c r="D94" s="33"/>
      <c r="E94" s="34"/>
      <c r="F94" s="35" t="s">
        <v>230</v>
      </c>
      <c r="G94" s="113">
        <f t="shared" si="26"/>
        <v>0</v>
      </c>
      <c r="H94" s="113">
        <f t="shared" si="26"/>
        <v>0</v>
      </c>
      <c r="I94" s="36">
        <v>0</v>
      </c>
      <c r="J94" s="36">
        <v>0</v>
      </c>
      <c r="K94" s="36">
        <v>0</v>
      </c>
      <c r="L94" s="113">
        <v>0</v>
      </c>
      <c r="M94" s="36">
        <v>0</v>
      </c>
      <c r="N94" s="36">
        <v>0</v>
      </c>
      <c r="O94" s="36">
        <v>0</v>
      </c>
      <c r="P94" s="113">
        <v>0</v>
      </c>
      <c r="Q94" s="290"/>
      <c r="R94" s="291"/>
    </row>
    <row r="95" spans="1:18" s="24" customFormat="1" ht="12.75">
      <c r="A95" s="182" t="s">
        <v>196</v>
      </c>
      <c r="B95" s="185" t="s">
        <v>425</v>
      </c>
      <c r="C95" s="176">
        <v>96</v>
      </c>
      <c r="D95" s="21"/>
      <c r="E95" s="22"/>
      <c r="F95" s="129" t="s">
        <v>238</v>
      </c>
      <c r="G95" s="23">
        <f>SUM(G96:G106)</f>
        <v>992.7</v>
      </c>
      <c r="H95" s="23">
        <f aca="true" t="shared" si="27" ref="H95:P95">H96+H97+H98+H99+H100+H101</f>
        <v>0</v>
      </c>
      <c r="I95" s="23">
        <f t="shared" si="27"/>
        <v>992.7</v>
      </c>
      <c r="J95" s="23">
        <f t="shared" si="27"/>
        <v>0</v>
      </c>
      <c r="K95" s="23">
        <f>K96+K97+K98+K99+K100+K101</f>
        <v>0</v>
      </c>
      <c r="L95" s="23">
        <f>L96+L97+L98+L99+L100+L101</f>
        <v>0</v>
      </c>
      <c r="M95" s="23">
        <f t="shared" si="27"/>
        <v>0</v>
      </c>
      <c r="N95" s="23">
        <f t="shared" si="27"/>
        <v>0</v>
      </c>
      <c r="O95" s="23">
        <f t="shared" si="27"/>
        <v>0</v>
      </c>
      <c r="P95" s="23">
        <f t="shared" si="27"/>
        <v>0</v>
      </c>
      <c r="Q95" s="286" t="s">
        <v>17</v>
      </c>
      <c r="R95" s="287"/>
    </row>
    <row r="96" spans="1:18" s="24" customFormat="1" ht="12.75">
      <c r="A96" s="183"/>
      <c r="B96" s="186"/>
      <c r="C96" s="177"/>
      <c r="D96" s="29"/>
      <c r="E96" s="26"/>
      <c r="F96" s="27" t="s">
        <v>19</v>
      </c>
      <c r="G96" s="112">
        <f aca="true" t="shared" si="28" ref="G96:H106">I96+K96+M96+O96</f>
        <v>0</v>
      </c>
      <c r="H96" s="112">
        <f t="shared" si="28"/>
        <v>0</v>
      </c>
      <c r="I96" s="28">
        <v>0</v>
      </c>
      <c r="J96" s="28">
        <v>0</v>
      </c>
      <c r="K96" s="112">
        <v>0</v>
      </c>
      <c r="L96" s="112">
        <v>0</v>
      </c>
      <c r="M96" s="28">
        <v>0</v>
      </c>
      <c r="N96" s="28">
        <v>0</v>
      </c>
      <c r="O96" s="112">
        <v>0</v>
      </c>
      <c r="P96" s="112">
        <v>0</v>
      </c>
      <c r="Q96" s="288"/>
      <c r="R96" s="289"/>
    </row>
    <row r="97" spans="1:18" s="24" customFormat="1" ht="12.75">
      <c r="A97" s="183"/>
      <c r="B97" s="186"/>
      <c r="C97" s="177"/>
      <c r="D97" s="29"/>
      <c r="E97" s="30"/>
      <c r="F97" s="27" t="s">
        <v>22</v>
      </c>
      <c r="G97" s="112">
        <f t="shared" si="28"/>
        <v>0</v>
      </c>
      <c r="H97" s="112">
        <f t="shared" si="28"/>
        <v>0</v>
      </c>
      <c r="I97" s="28">
        <v>0</v>
      </c>
      <c r="J97" s="28">
        <v>0</v>
      </c>
      <c r="K97" s="112">
        <v>0</v>
      </c>
      <c r="L97" s="112">
        <v>0</v>
      </c>
      <c r="M97" s="28">
        <v>0</v>
      </c>
      <c r="N97" s="28">
        <v>0</v>
      </c>
      <c r="O97" s="112">
        <v>0</v>
      </c>
      <c r="P97" s="112">
        <v>0</v>
      </c>
      <c r="Q97" s="288"/>
      <c r="R97" s="289"/>
    </row>
    <row r="98" spans="1:18" s="24" customFormat="1" ht="12.75">
      <c r="A98" s="183"/>
      <c r="B98" s="186"/>
      <c r="C98" s="177"/>
      <c r="D98" s="29"/>
      <c r="E98" s="31"/>
      <c r="F98" s="27" t="s">
        <v>23</v>
      </c>
      <c r="G98" s="112">
        <f t="shared" si="28"/>
        <v>0</v>
      </c>
      <c r="H98" s="112">
        <f t="shared" si="28"/>
        <v>0</v>
      </c>
      <c r="I98" s="28">
        <v>0</v>
      </c>
      <c r="J98" s="28">
        <v>0</v>
      </c>
      <c r="K98" s="112">
        <v>0</v>
      </c>
      <c r="L98" s="112">
        <v>0</v>
      </c>
      <c r="M98" s="28">
        <f>N98</f>
        <v>0</v>
      </c>
      <c r="N98" s="28">
        <v>0</v>
      </c>
      <c r="O98" s="112">
        <v>0</v>
      </c>
      <c r="P98" s="112">
        <v>0</v>
      </c>
      <c r="Q98" s="288"/>
      <c r="R98" s="289"/>
    </row>
    <row r="99" spans="1:18" s="24" customFormat="1" ht="12.75">
      <c r="A99" s="183"/>
      <c r="B99" s="186"/>
      <c r="C99" s="177"/>
      <c r="D99" s="29"/>
      <c r="E99" s="30"/>
      <c r="F99" s="27" t="s">
        <v>239</v>
      </c>
      <c r="G99" s="112">
        <f t="shared" si="28"/>
        <v>0</v>
      </c>
      <c r="H99" s="112">
        <f t="shared" si="28"/>
        <v>0</v>
      </c>
      <c r="I99" s="28">
        <v>0</v>
      </c>
      <c r="J99" s="28">
        <v>0</v>
      </c>
      <c r="K99" s="112">
        <v>0</v>
      </c>
      <c r="L99" s="112">
        <v>0</v>
      </c>
      <c r="M99" s="28">
        <v>0</v>
      </c>
      <c r="N99" s="28">
        <v>0</v>
      </c>
      <c r="O99" s="112">
        <v>0</v>
      </c>
      <c r="P99" s="112">
        <v>0</v>
      </c>
      <c r="Q99" s="288"/>
      <c r="R99" s="289"/>
    </row>
    <row r="100" spans="1:18" s="24" customFormat="1" ht="12.75">
      <c r="A100" s="183"/>
      <c r="B100" s="186"/>
      <c r="C100" s="177"/>
      <c r="D100" s="115"/>
      <c r="E100" s="115"/>
      <c r="F100" s="27" t="s">
        <v>25</v>
      </c>
      <c r="G100" s="112">
        <f t="shared" si="28"/>
        <v>0</v>
      </c>
      <c r="H100" s="112">
        <f t="shared" si="28"/>
        <v>0</v>
      </c>
      <c r="I100" s="28">
        <v>0</v>
      </c>
      <c r="J100" s="28">
        <v>0</v>
      </c>
      <c r="K100" s="112">
        <v>0</v>
      </c>
      <c r="L100" s="112">
        <v>0</v>
      </c>
      <c r="M100" s="28">
        <v>0</v>
      </c>
      <c r="N100" s="28">
        <v>0</v>
      </c>
      <c r="O100" s="112">
        <v>0</v>
      </c>
      <c r="P100" s="112">
        <v>0</v>
      </c>
      <c r="Q100" s="288"/>
      <c r="R100" s="289"/>
    </row>
    <row r="101" spans="1:18" s="24" customFormat="1" ht="12.75">
      <c r="A101" s="183"/>
      <c r="B101" s="186"/>
      <c r="C101" s="177"/>
      <c r="D101" s="29"/>
      <c r="E101" s="115" t="s">
        <v>20</v>
      </c>
      <c r="F101" s="27" t="s">
        <v>220</v>
      </c>
      <c r="G101" s="112">
        <f t="shared" si="28"/>
        <v>992.7</v>
      </c>
      <c r="H101" s="112">
        <f t="shared" si="28"/>
        <v>0</v>
      </c>
      <c r="I101" s="28">
        <v>992.7</v>
      </c>
      <c r="J101" s="28">
        <v>0</v>
      </c>
      <c r="K101" s="112">
        <v>0</v>
      </c>
      <c r="L101" s="112">
        <v>0</v>
      </c>
      <c r="M101" s="28">
        <v>0</v>
      </c>
      <c r="N101" s="28">
        <v>0</v>
      </c>
      <c r="O101" s="112">
        <v>0</v>
      </c>
      <c r="P101" s="112">
        <v>0</v>
      </c>
      <c r="Q101" s="288"/>
      <c r="R101" s="289"/>
    </row>
    <row r="102" spans="1:18" s="24" customFormat="1" ht="12.75">
      <c r="A102" s="183"/>
      <c r="B102" s="186"/>
      <c r="C102" s="177"/>
      <c r="D102" s="29"/>
      <c r="E102" s="30"/>
      <c r="F102" s="27" t="s">
        <v>226</v>
      </c>
      <c r="G102" s="112">
        <f t="shared" si="28"/>
        <v>0</v>
      </c>
      <c r="H102" s="112">
        <f t="shared" si="28"/>
        <v>0</v>
      </c>
      <c r="I102" s="28">
        <v>0</v>
      </c>
      <c r="J102" s="28">
        <v>0</v>
      </c>
      <c r="K102" s="28">
        <v>0</v>
      </c>
      <c r="L102" s="112">
        <v>0</v>
      </c>
      <c r="M102" s="28">
        <v>0</v>
      </c>
      <c r="N102" s="28">
        <v>0</v>
      </c>
      <c r="O102" s="28">
        <v>0</v>
      </c>
      <c r="P102" s="112">
        <v>0</v>
      </c>
      <c r="Q102" s="288"/>
      <c r="R102" s="289"/>
    </row>
    <row r="103" spans="1:18" s="24" customFormat="1" ht="12.75">
      <c r="A103" s="183"/>
      <c r="B103" s="186"/>
      <c r="C103" s="177"/>
      <c r="D103" s="29"/>
      <c r="E103" s="30"/>
      <c r="F103" s="27" t="s">
        <v>227</v>
      </c>
      <c r="G103" s="112">
        <f t="shared" si="28"/>
        <v>0</v>
      </c>
      <c r="H103" s="112">
        <f t="shared" si="28"/>
        <v>0</v>
      </c>
      <c r="I103" s="28">
        <v>0</v>
      </c>
      <c r="J103" s="28">
        <v>0</v>
      </c>
      <c r="K103" s="28">
        <v>0</v>
      </c>
      <c r="L103" s="112">
        <v>0</v>
      </c>
      <c r="M103" s="28">
        <v>0</v>
      </c>
      <c r="N103" s="28">
        <v>0</v>
      </c>
      <c r="O103" s="28">
        <v>0</v>
      </c>
      <c r="P103" s="112">
        <v>0</v>
      </c>
      <c r="Q103" s="288"/>
      <c r="R103" s="289"/>
    </row>
    <row r="104" spans="1:18" s="24" customFormat="1" ht="12.75">
      <c r="A104" s="183"/>
      <c r="B104" s="186"/>
      <c r="C104" s="177"/>
      <c r="D104" s="29"/>
      <c r="E104" s="30"/>
      <c r="F104" s="27" t="s">
        <v>228</v>
      </c>
      <c r="G104" s="112">
        <f t="shared" si="28"/>
        <v>0</v>
      </c>
      <c r="H104" s="112">
        <f t="shared" si="28"/>
        <v>0</v>
      </c>
      <c r="I104" s="28">
        <v>0</v>
      </c>
      <c r="J104" s="28">
        <v>0</v>
      </c>
      <c r="K104" s="28">
        <v>0</v>
      </c>
      <c r="L104" s="112">
        <v>0</v>
      </c>
      <c r="M104" s="28">
        <v>0</v>
      </c>
      <c r="N104" s="28">
        <v>0</v>
      </c>
      <c r="O104" s="28">
        <v>0</v>
      </c>
      <c r="P104" s="112">
        <v>0</v>
      </c>
      <c r="Q104" s="288"/>
      <c r="R104" s="289"/>
    </row>
    <row r="105" spans="1:18" s="24" customFormat="1" ht="12.75">
      <c r="A105" s="183"/>
      <c r="B105" s="186"/>
      <c r="C105" s="177"/>
      <c r="D105" s="29"/>
      <c r="E105" s="30"/>
      <c r="F105" s="27" t="s">
        <v>229</v>
      </c>
      <c r="G105" s="112">
        <f t="shared" si="28"/>
        <v>0</v>
      </c>
      <c r="H105" s="112">
        <f t="shared" si="28"/>
        <v>0</v>
      </c>
      <c r="I105" s="28">
        <v>0</v>
      </c>
      <c r="J105" s="28">
        <v>0</v>
      </c>
      <c r="K105" s="28">
        <v>0</v>
      </c>
      <c r="L105" s="112">
        <v>0</v>
      </c>
      <c r="M105" s="28">
        <v>0</v>
      </c>
      <c r="N105" s="28">
        <v>0</v>
      </c>
      <c r="O105" s="28">
        <v>0</v>
      </c>
      <c r="P105" s="112">
        <v>0</v>
      </c>
      <c r="Q105" s="288"/>
      <c r="R105" s="289"/>
    </row>
    <row r="106" spans="1:18" s="24" customFormat="1" ht="13.5" thickBot="1">
      <c r="A106" s="184"/>
      <c r="B106" s="187"/>
      <c r="C106" s="178"/>
      <c r="D106" s="33"/>
      <c r="E106" s="34"/>
      <c r="F106" s="35" t="s">
        <v>230</v>
      </c>
      <c r="G106" s="113">
        <f t="shared" si="28"/>
        <v>0</v>
      </c>
      <c r="H106" s="113">
        <f t="shared" si="28"/>
        <v>0</v>
      </c>
      <c r="I106" s="36">
        <v>0</v>
      </c>
      <c r="J106" s="36">
        <v>0</v>
      </c>
      <c r="K106" s="36">
        <v>0</v>
      </c>
      <c r="L106" s="113">
        <v>0</v>
      </c>
      <c r="M106" s="36">
        <v>0</v>
      </c>
      <c r="N106" s="36">
        <v>0</v>
      </c>
      <c r="O106" s="36">
        <v>0</v>
      </c>
      <c r="P106" s="113">
        <v>0</v>
      </c>
      <c r="Q106" s="290"/>
      <c r="R106" s="291"/>
    </row>
    <row r="107" spans="1:18" s="24" customFormat="1" ht="12.75">
      <c r="A107" s="182" t="s">
        <v>246</v>
      </c>
      <c r="B107" s="185" t="s">
        <v>426</v>
      </c>
      <c r="C107" s="176" t="s">
        <v>30</v>
      </c>
      <c r="D107" s="21"/>
      <c r="E107" s="22"/>
      <c r="F107" s="129" t="s">
        <v>238</v>
      </c>
      <c r="G107" s="23">
        <f>SUM(G108:G118)</f>
        <v>12193.2</v>
      </c>
      <c r="H107" s="23">
        <f aca="true" t="shared" si="29" ref="H107:P107">SUM(H108:H118)</f>
        <v>0</v>
      </c>
      <c r="I107" s="23">
        <f t="shared" si="29"/>
        <v>12193.2</v>
      </c>
      <c r="J107" s="23">
        <f t="shared" si="29"/>
        <v>0</v>
      </c>
      <c r="K107" s="23">
        <f t="shared" si="29"/>
        <v>0</v>
      </c>
      <c r="L107" s="23">
        <f t="shared" si="29"/>
        <v>0</v>
      </c>
      <c r="M107" s="23">
        <f t="shared" si="29"/>
        <v>0</v>
      </c>
      <c r="N107" s="23">
        <f t="shared" si="29"/>
        <v>0</v>
      </c>
      <c r="O107" s="23">
        <f t="shared" si="29"/>
        <v>0</v>
      </c>
      <c r="P107" s="23">
        <f t="shared" si="29"/>
        <v>0</v>
      </c>
      <c r="Q107" s="286" t="s">
        <v>17</v>
      </c>
      <c r="R107" s="287"/>
    </row>
    <row r="108" spans="1:18" s="24" customFormat="1" ht="12.75">
      <c r="A108" s="183"/>
      <c r="B108" s="186"/>
      <c r="C108" s="177"/>
      <c r="D108" s="29"/>
      <c r="E108" s="26"/>
      <c r="F108" s="27" t="s">
        <v>19</v>
      </c>
      <c r="G108" s="112">
        <f aca="true" t="shared" si="30" ref="G108:H118">I108+K108+M108+O108</f>
        <v>0</v>
      </c>
      <c r="H108" s="112">
        <f t="shared" si="30"/>
        <v>0</v>
      </c>
      <c r="I108" s="28">
        <v>0</v>
      </c>
      <c r="J108" s="28">
        <v>0</v>
      </c>
      <c r="K108" s="112">
        <v>0</v>
      </c>
      <c r="L108" s="112">
        <v>0</v>
      </c>
      <c r="M108" s="28">
        <v>0</v>
      </c>
      <c r="N108" s="28">
        <v>0</v>
      </c>
      <c r="O108" s="112">
        <v>0</v>
      </c>
      <c r="P108" s="112">
        <v>0</v>
      </c>
      <c r="Q108" s="288"/>
      <c r="R108" s="289"/>
    </row>
    <row r="109" spans="1:18" s="24" customFormat="1" ht="12.75">
      <c r="A109" s="183"/>
      <c r="B109" s="186"/>
      <c r="C109" s="177"/>
      <c r="D109" s="29"/>
      <c r="E109" s="30"/>
      <c r="F109" s="27" t="s">
        <v>22</v>
      </c>
      <c r="G109" s="112">
        <f t="shared" si="30"/>
        <v>0</v>
      </c>
      <c r="H109" s="112">
        <f t="shared" si="30"/>
        <v>0</v>
      </c>
      <c r="I109" s="28">
        <v>0</v>
      </c>
      <c r="J109" s="28">
        <v>0</v>
      </c>
      <c r="K109" s="112">
        <v>0</v>
      </c>
      <c r="L109" s="112">
        <v>0</v>
      </c>
      <c r="M109" s="28">
        <v>0</v>
      </c>
      <c r="N109" s="28">
        <v>0</v>
      </c>
      <c r="O109" s="112">
        <v>0</v>
      </c>
      <c r="P109" s="112">
        <v>0</v>
      </c>
      <c r="Q109" s="288"/>
      <c r="R109" s="289"/>
    </row>
    <row r="110" spans="1:18" s="24" customFormat="1" ht="12.75">
      <c r="A110" s="183"/>
      <c r="B110" s="186"/>
      <c r="C110" s="177"/>
      <c r="D110" s="29"/>
      <c r="E110" s="31"/>
      <c r="F110" s="27" t="s">
        <v>23</v>
      </c>
      <c r="G110" s="112">
        <f t="shared" si="30"/>
        <v>0</v>
      </c>
      <c r="H110" s="112">
        <f t="shared" si="30"/>
        <v>0</v>
      </c>
      <c r="I110" s="28">
        <v>0</v>
      </c>
      <c r="J110" s="28">
        <v>0</v>
      </c>
      <c r="K110" s="112">
        <v>0</v>
      </c>
      <c r="L110" s="112">
        <v>0</v>
      </c>
      <c r="M110" s="28">
        <v>0</v>
      </c>
      <c r="N110" s="28">
        <v>0</v>
      </c>
      <c r="O110" s="112">
        <v>0</v>
      </c>
      <c r="P110" s="112">
        <v>0</v>
      </c>
      <c r="Q110" s="288"/>
      <c r="R110" s="289"/>
    </row>
    <row r="111" spans="1:18" s="24" customFormat="1" ht="12.75">
      <c r="A111" s="183"/>
      <c r="B111" s="186"/>
      <c r="C111" s="177"/>
      <c r="D111" s="29"/>
      <c r="E111" s="30"/>
      <c r="F111" s="27" t="s">
        <v>239</v>
      </c>
      <c r="G111" s="112">
        <f t="shared" si="30"/>
        <v>0</v>
      </c>
      <c r="H111" s="112">
        <f t="shared" si="30"/>
        <v>0</v>
      </c>
      <c r="I111" s="28">
        <v>0</v>
      </c>
      <c r="J111" s="28">
        <v>0</v>
      </c>
      <c r="K111" s="112">
        <v>0</v>
      </c>
      <c r="L111" s="112">
        <v>0</v>
      </c>
      <c r="M111" s="28">
        <v>0</v>
      </c>
      <c r="N111" s="28">
        <v>0</v>
      </c>
      <c r="O111" s="112">
        <v>0</v>
      </c>
      <c r="P111" s="112">
        <v>0</v>
      </c>
      <c r="Q111" s="288"/>
      <c r="R111" s="289"/>
    </row>
    <row r="112" spans="1:18" s="24" customFormat="1" ht="12.75">
      <c r="A112" s="183"/>
      <c r="B112" s="186"/>
      <c r="C112" s="177"/>
      <c r="D112" s="29"/>
      <c r="E112" s="29"/>
      <c r="F112" s="27" t="s">
        <v>25</v>
      </c>
      <c r="G112" s="112">
        <f t="shared" si="30"/>
        <v>0</v>
      </c>
      <c r="H112" s="112">
        <f t="shared" si="30"/>
        <v>0</v>
      </c>
      <c r="I112" s="28">
        <v>0</v>
      </c>
      <c r="J112" s="28">
        <v>0</v>
      </c>
      <c r="K112" s="112">
        <v>0</v>
      </c>
      <c r="L112" s="112">
        <v>0</v>
      </c>
      <c r="M112" s="28">
        <v>0</v>
      </c>
      <c r="N112" s="28">
        <v>0</v>
      </c>
      <c r="O112" s="112">
        <v>0</v>
      </c>
      <c r="P112" s="112">
        <v>0</v>
      </c>
      <c r="Q112" s="288"/>
      <c r="R112" s="289"/>
    </row>
    <row r="113" spans="1:19" s="24" customFormat="1" ht="12.75">
      <c r="A113" s="183"/>
      <c r="B113" s="186"/>
      <c r="C113" s="177"/>
      <c r="D113" s="29"/>
      <c r="E113" s="29"/>
      <c r="F113" s="27" t="s">
        <v>220</v>
      </c>
      <c r="G113" s="112">
        <f t="shared" si="30"/>
        <v>0</v>
      </c>
      <c r="H113" s="112">
        <f t="shared" si="30"/>
        <v>0</v>
      </c>
      <c r="I113" s="28">
        <v>0</v>
      </c>
      <c r="J113" s="28">
        <v>0</v>
      </c>
      <c r="K113" s="112">
        <v>0</v>
      </c>
      <c r="L113" s="112">
        <v>0</v>
      </c>
      <c r="M113" s="28">
        <v>0</v>
      </c>
      <c r="N113" s="28">
        <v>0</v>
      </c>
      <c r="O113" s="112">
        <v>0</v>
      </c>
      <c r="P113" s="112">
        <v>0</v>
      </c>
      <c r="Q113" s="288"/>
      <c r="R113" s="289"/>
      <c r="S113" s="72">
        <f>I41+I89+I101+I173+I197+I1586+I1971+I2056+I2092+I2434+I2216+I1509</f>
        <v>199947.7</v>
      </c>
    </row>
    <row r="114" spans="1:18" s="24" customFormat="1" ht="12.75">
      <c r="A114" s="183"/>
      <c r="B114" s="186"/>
      <c r="C114" s="177"/>
      <c r="D114" s="29"/>
      <c r="E114" s="30"/>
      <c r="F114" s="27" t="s">
        <v>226</v>
      </c>
      <c r="G114" s="112">
        <f t="shared" si="30"/>
        <v>0</v>
      </c>
      <c r="H114" s="112">
        <f t="shared" si="30"/>
        <v>0</v>
      </c>
      <c r="I114" s="28">
        <v>0</v>
      </c>
      <c r="J114" s="28">
        <v>0</v>
      </c>
      <c r="K114" s="28">
        <v>0</v>
      </c>
      <c r="L114" s="112">
        <v>0</v>
      </c>
      <c r="M114" s="28">
        <v>0</v>
      </c>
      <c r="N114" s="28">
        <v>0</v>
      </c>
      <c r="O114" s="28">
        <v>0</v>
      </c>
      <c r="P114" s="112">
        <v>0</v>
      </c>
      <c r="Q114" s="288"/>
      <c r="R114" s="289"/>
    </row>
    <row r="115" spans="1:18" s="24" customFormat="1" ht="12.75">
      <c r="A115" s="183"/>
      <c r="B115" s="186"/>
      <c r="C115" s="177"/>
      <c r="D115" s="29"/>
      <c r="E115" s="30"/>
      <c r="F115" s="27" t="s">
        <v>227</v>
      </c>
      <c r="G115" s="112">
        <f t="shared" si="30"/>
        <v>0</v>
      </c>
      <c r="H115" s="112">
        <f t="shared" si="30"/>
        <v>0</v>
      </c>
      <c r="I115" s="28">
        <v>0</v>
      </c>
      <c r="J115" s="28">
        <v>0</v>
      </c>
      <c r="K115" s="28">
        <v>0</v>
      </c>
      <c r="L115" s="112">
        <v>0</v>
      </c>
      <c r="M115" s="28">
        <v>0</v>
      </c>
      <c r="N115" s="28">
        <v>0</v>
      </c>
      <c r="O115" s="28">
        <v>0</v>
      </c>
      <c r="P115" s="112">
        <v>0</v>
      </c>
      <c r="Q115" s="288"/>
      <c r="R115" s="289"/>
    </row>
    <row r="116" spans="1:18" s="24" customFormat="1" ht="14.25" customHeight="1">
      <c r="A116" s="183"/>
      <c r="B116" s="186"/>
      <c r="C116" s="177"/>
      <c r="D116" s="29"/>
      <c r="E116" s="29" t="s">
        <v>378</v>
      </c>
      <c r="F116" s="27" t="s">
        <v>228</v>
      </c>
      <c r="G116" s="112">
        <f>I116+K116+M116+O116</f>
        <v>4267.6</v>
      </c>
      <c r="H116" s="112">
        <f>J116+L116+N116+P116</f>
        <v>0</v>
      </c>
      <c r="I116" s="28">
        <v>4267.6</v>
      </c>
      <c r="J116" s="28">
        <v>0</v>
      </c>
      <c r="K116" s="112">
        <v>0</v>
      </c>
      <c r="L116" s="112">
        <v>0</v>
      </c>
      <c r="M116" s="28">
        <v>0</v>
      </c>
      <c r="N116" s="28">
        <v>0</v>
      </c>
      <c r="O116" s="112">
        <v>0</v>
      </c>
      <c r="P116" s="112">
        <v>0</v>
      </c>
      <c r="Q116" s="288"/>
      <c r="R116" s="289"/>
    </row>
    <row r="117" spans="1:18" s="24" customFormat="1" ht="14.25" customHeight="1">
      <c r="A117" s="183"/>
      <c r="B117" s="186"/>
      <c r="C117" s="177"/>
      <c r="D117" s="29"/>
      <c r="E117" s="29" t="s">
        <v>378</v>
      </c>
      <c r="F117" s="27" t="s">
        <v>229</v>
      </c>
      <c r="G117" s="112">
        <f>I117+K117+M117+O117</f>
        <v>7925.6</v>
      </c>
      <c r="H117" s="112">
        <f>J117+L117+N117+P117</f>
        <v>0</v>
      </c>
      <c r="I117" s="28">
        <v>7925.6</v>
      </c>
      <c r="J117" s="28">
        <v>0</v>
      </c>
      <c r="K117" s="112">
        <v>0</v>
      </c>
      <c r="L117" s="112">
        <v>0</v>
      </c>
      <c r="M117" s="28">
        <v>0</v>
      </c>
      <c r="N117" s="28">
        <v>0</v>
      </c>
      <c r="O117" s="112">
        <v>0</v>
      </c>
      <c r="P117" s="112">
        <v>0</v>
      </c>
      <c r="Q117" s="288"/>
      <c r="R117" s="289"/>
    </row>
    <row r="118" spans="1:18" s="24" customFormat="1" ht="13.5" thickBot="1">
      <c r="A118" s="184"/>
      <c r="B118" s="187"/>
      <c r="C118" s="178"/>
      <c r="D118" s="33"/>
      <c r="E118" s="34"/>
      <c r="F118" s="35" t="s">
        <v>230</v>
      </c>
      <c r="G118" s="113">
        <f t="shared" si="30"/>
        <v>0</v>
      </c>
      <c r="H118" s="113">
        <f t="shared" si="30"/>
        <v>0</v>
      </c>
      <c r="I118" s="36">
        <v>0</v>
      </c>
      <c r="J118" s="36">
        <v>0</v>
      </c>
      <c r="K118" s="36">
        <v>0</v>
      </c>
      <c r="L118" s="113">
        <v>0</v>
      </c>
      <c r="M118" s="36">
        <v>0</v>
      </c>
      <c r="N118" s="36">
        <v>0</v>
      </c>
      <c r="O118" s="36">
        <v>0</v>
      </c>
      <c r="P118" s="113">
        <v>0</v>
      </c>
      <c r="Q118" s="290"/>
      <c r="R118" s="291"/>
    </row>
    <row r="119" spans="1:18" s="24" customFormat="1" ht="12.75">
      <c r="A119" s="182" t="s">
        <v>247</v>
      </c>
      <c r="B119" s="185" t="s">
        <v>427</v>
      </c>
      <c r="C119" s="176">
        <v>5155.29</v>
      </c>
      <c r="D119" s="21"/>
      <c r="E119" s="22"/>
      <c r="F119" s="129" t="s">
        <v>238</v>
      </c>
      <c r="G119" s="23">
        <f>SUM(G120:G130)</f>
        <v>50686.299999999996</v>
      </c>
      <c r="H119" s="23">
        <f aca="true" t="shared" si="31" ref="H119:P119">SUM(H120:H130)</f>
        <v>542.2</v>
      </c>
      <c r="I119" s="23">
        <f t="shared" si="31"/>
        <v>50686.299999999996</v>
      </c>
      <c r="J119" s="23">
        <f t="shared" si="31"/>
        <v>542.2</v>
      </c>
      <c r="K119" s="23">
        <f t="shared" si="31"/>
        <v>0</v>
      </c>
      <c r="L119" s="23">
        <f t="shared" si="31"/>
        <v>0</v>
      </c>
      <c r="M119" s="23">
        <f t="shared" si="31"/>
        <v>0</v>
      </c>
      <c r="N119" s="23">
        <f t="shared" si="31"/>
        <v>0</v>
      </c>
      <c r="O119" s="23">
        <f t="shared" si="31"/>
        <v>0</v>
      </c>
      <c r="P119" s="23">
        <f t="shared" si="31"/>
        <v>0</v>
      </c>
      <c r="Q119" s="286" t="s">
        <v>17</v>
      </c>
      <c r="R119" s="287"/>
    </row>
    <row r="120" spans="1:18" s="24" customFormat="1" ht="12.75">
      <c r="A120" s="183"/>
      <c r="B120" s="186"/>
      <c r="C120" s="177"/>
      <c r="D120" s="29"/>
      <c r="E120" s="26"/>
      <c r="F120" s="27" t="s">
        <v>19</v>
      </c>
      <c r="G120" s="112">
        <f aca="true" t="shared" si="32" ref="G120:H130">I120+K120+M120+O120</f>
        <v>0</v>
      </c>
      <c r="H120" s="112">
        <f t="shared" si="32"/>
        <v>0</v>
      </c>
      <c r="I120" s="28">
        <v>0</v>
      </c>
      <c r="J120" s="28">
        <v>0</v>
      </c>
      <c r="K120" s="112">
        <v>0</v>
      </c>
      <c r="L120" s="112">
        <v>0</v>
      </c>
      <c r="M120" s="28">
        <v>0</v>
      </c>
      <c r="N120" s="28">
        <v>0</v>
      </c>
      <c r="O120" s="112">
        <v>0</v>
      </c>
      <c r="P120" s="112">
        <v>0</v>
      </c>
      <c r="Q120" s="288"/>
      <c r="R120" s="289"/>
    </row>
    <row r="121" spans="1:18" s="24" customFormat="1" ht="12.75">
      <c r="A121" s="183"/>
      <c r="B121" s="186"/>
      <c r="C121" s="177"/>
      <c r="D121" s="29"/>
      <c r="E121" s="30"/>
      <c r="F121" s="27" t="s">
        <v>22</v>
      </c>
      <c r="G121" s="112">
        <f t="shared" si="32"/>
        <v>0</v>
      </c>
      <c r="H121" s="112">
        <f t="shared" si="32"/>
        <v>0</v>
      </c>
      <c r="I121" s="28">
        <v>0</v>
      </c>
      <c r="J121" s="28">
        <v>0</v>
      </c>
      <c r="K121" s="112">
        <v>0</v>
      </c>
      <c r="L121" s="112">
        <v>0</v>
      </c>
      <c r="M121" s="28">
        <v>0</v>
      </c>
      <c r="N121" s="28">
        <v>0</v>
      </c>
      <c r="O121" s="112">
        <v>0</v>
      </c>
      <c r="P121" s="112">
        <v>0</v>
      </c>
      <c r="Q121" s="288"/>
      <c r="R121" s="289"/>
    </row>
    <row r="122" spans="1:18" s="24" customFormat="1" ht="12.75">
      <c r="A122" s="183"/>
      <c r="B122" s="186"/>
      <c r="C122" s="177"/>
      <c r="D122" s="29"/>
      <c r="E122" s="37"/>
      <c r="F122" s="27" t="s">
        <v>23</v>
      </c>
      <c r="G122" s="112">
        <f t="shared" si="32"/>
        <v>0</v>
      </c>
      <c r="H122" s="112">
        <f t="shared" si="32"/>
        <v>0</v>
      </c>
      <c r="I122" s="28">
        <v>0</v>
      </c>
      <c r="J122" s="28">
        <v>0</v>
      </c>
      <c r="K122" s="112">
        <v>0</v>
      </c>
      <c r="L122" s="112">
        <v>0</v>
      </c>
      <c r="M122" s="28">
        <v>0</v>
      </c>
      <c r="N122" s="28">
        <v>0</v>
      </c>
      <c r="O122" s="112">
        <v>0</v>
      </c>
      <c r="P122" s="112">
        <v>0</v>
      </c>
      <c r="Q122" s="288"/>
      <c r="R122" s="289"/>
    </row>
    <row r="123" spans="1:18" s="24" customFormat="1" ht="12.75">
      <c r="A123" s="183"/>
      <c r="B123" s="186"/>
      <c r="C123" s="177"/>
      <c r="D123" s="29"/>
      <c r="E123" s="37"/>
      <c r="F123" s="27" t="s">
        <v>239</v>
      </c>
      <c r="G123" s="112">
        <f t="shared" si="32"/>
        <v>0</v>
      </c>
      <c r="H123" s="112">
        <f t="shared" si="32"/>
        <v>0</v>
      </c>
      <c r="I123" s="28">
        <v>0</v>
      </c>
      <c r="J123" s="28">
        <v>0</v>
      </c>
      <c r="K123" s="112">
        <v>0</v>
      </c>
      <c r="L123" s="112">
        <v>0</v>
      </c>
      <c r="M123" s="28">
        <v>0</v>
      </c>
      <c r="N123" s="28">
        <v>0</v>
      </c>
      <c r="O123" s="112">
        <v>0</v>
      </c>
      <c r="P123" s="112">
        <v>0</v>
      </c>
      <c r="Q123" s="288"/>
      <c r="R123" s="289"/>
    </row>
    <row r="124" spans="1:18" s="24" customFormat="1" ht="12" customHeight="1">
      <c r="A124" s="183"/>
      <c r="B124" s="186"/>
      <c r="C124" s="177"/>
      <c r="D124" s="38" t="s">
        <v>204</v>
      </c>
      <c r="E124" s="37" t="s">
        <v>192</v>
      </c>
      <c r="F124" s="27" t="s">
        <v>25</v>
      </c>
      <c r="G124" s="112">
        <f t="shared" si="32"/>
        <v>542.2</v>
      </c>
      <c r="H124" s="112">
        <f t="shared" si="32"/>
        <v>542.2</v>
      </c>
      <c r="I124" s="28">
        <v>542.2</v>
      </c>
      <c r="J124" s="28">
        <v>542.2</v>
      </c>
      <c r="K124" s="112">
        <v>0</v>
      </c>
      <c r="L124" s="112">
        <v>0</v>
      </c>
      <c r="M124" s="28">
        <v>0</v>
      </c>
      <c r="N124" s="28">
        <v>0</v>
      </c>
      <c r="O124" s="112">
        <v>0</v>
      </c>
      <c r="P124" s="112">
        <v>0</v>
      </c>
      <c r="Q124" s="288"/>
      <c r="R124" s="289"/>
    </row>
    <row r="125" spans="1:19" s="24" customFormat="1" ht="12.75">
      <c r="A125" s="183"/>
      <c r="B125" s="186"/>
      <c r="C125" s="177"/>
      <c r="D125" s="29"/>
      <c r="E125" s="30"/>
      <c r="F125" s="27" t="s">
        <v>220</v>
      </c>
      <c r="G125" s="112">
        <f t="shared" si="32"/>
        <v>0</v>
      </c>
      <c r="H125" s="112">
        <f t="shared" si="32"/>
        <v>0</v>
      </c>
      <c r="I125" s="28">
        <v>0</v>
      </c>
      <c r="J125" s="28">
        <v>0</v>
      </c>
      <c r="K125" s="112">
        <v>0</v>
      </c>
      <c r="L125" s="112">
        <v>0</v>
      </c>
      <c r="M125" s="28">
        <v>0</v>
      </c>
      <c r="N125" s="28">
        <v>0</v>
      </c>
      <c r="O125" s="112">
        <v>0</v>
      </c>
      <c r="P125" s="112">
        <v>0</v>
      </c>
      <c r="Q125" s="288"/>
      <c r="R125" s="289"/>
      <c r="S125" s="72">
        <f>J197+J1586+J1971+J2056</f>
        <v>14678.900000000001</v>
      </c>
    </row>
    <row r="126" spans="1:18" s="24" customFormat="1" ht="12.75">
      <c r="A126" s="183"/>
      <c r="B126" s="186"/>
      <c r="C126" s="177"/>
      <c r="D126" s="29"/>
      <c r="E126" s="40" t="s">
        <v>20</v>
      </c>
      <c r="F126" s="27" t="s">
        <v>226</v>
      </c>
      <c r="G126" s="112">
        <f t="shared" si="32"/>
        <v>50144.1</v>
      </c>
      <c r="H126" s="112">
        <f t="shared" si="32"/>
        <v>0</v>
      </c>
      <c r="I126" s="28">
        <v>50144.1</v>
      </c>
      <c r="J126" s="28">
        <v>0</v>
      </c>
      <c r="K126" s="28">
        <v>0</v>
      </c>
      <c r="L126" s="112">
        <v>0</v>
      </c>
      <c r="M126" s="28">
        <v>0</v>
      </c>
      <c r="N126" s="28">
        <v>0</v>
      </c>
      <c r="O126" s="28">
        <v>0</v>
      </c>
      <c r="P126" s="112">
        <v>0</v>
      </c>
      <c r="Q126" s="288"/>
      <c r="R126" s="289"/>
    </row>
    <row r="127" spans="1:18" s="24" customFormat="1" ht="12.75">
      <c r="A127" s="183"/>
      <c r="B127" s="186"/>
      <c r="C127" s="177"/>
      <c r="D127" s="29"/>
      <c r="E127" s="37"/>
      <c r="F127" s="27" t="s">
        <v>227</v>
      </c>
      <c r="G127" s="112">
        <f t="shared" si="32"/>
        <v>0</v>
      </c>
      <c r="H127" s="112">
        <f t="shared" si="32"/>
        <v>0</v>
      </c>
      <c r="I127" s="28">
        <v>0</v>
      </c>
      <c r="J127" s="28">
        <v>0</v>
      </c>
      <c r="K127" s="28">
        <v>0</v>
      </c>
      <c r="L127" s="112">
        <v>0</v>
      </c>
      <c r="M127" s="28">
        <v>0</v>
      </c>
      <c r="N127" s="28">
        <v>0</v>
      </c>
      <c r="O127" s="28">
        <v>0</v>
      </c>
      <c r="P127" s="112">
        <v>0</v>
      </c>
      <c r="Q127" s="288"/>
      <c r="R127" s="289"/>
    </row>
    <row r="128" spans="1:18" s="24" customFormat="1" ht="12.75">
      <c r="A128" s="183"/>
      <c r="B128" s="186"/>
      <c r="C128" s="177"/>
      <c r="D128" s="29"/>
      <c r="E128" s="30"/>
      <c r="F128" s="27" t="s">
        <v>228</v>
      </c>
      <c r="G128" s="112">
        <f t="shared" si="32"/>
        <v>0</v>
      </c>
      <c r="H128" s="112">
        <f t="shared" si="32"/>
        <v>0</v>
      </c>
      <c r="I128" s="28">
        <v>0</v>
      </c>
      <c r="J128" s="28">
        <v>0</v>
      </c>
      <c r="K128" s="28">
        <v>0</v>
      </c>
      <c r="L128" s="112">
        <v>0</v>
      </c>
      <c r="M128" s="28">
        <v>0</v>
      </c>
      <c r="N128" s="28">
        <v>0</v>
      </c>
      <c r="O128" s="28">
        <v>0</v>
      </c>
      <c r="P128" s="112">
        <v>0</v>
      </c>
      <c r="Q128" s="288"/>
      <c r="R128" s="289"/>
    </row>
    <row r="129" spans="1:18" s="24" customFormat="1" ht="12.75">
      <c r="A129" s="183"/>
      <c r="B129" s="186"/>
      <c r="C129" s="177"/>
      <c r="D129" s="29"/>
      <c r="E129" s="30"/>
      <c r="F129" s="27" t="s">
        <v>229</v>
      </c>
      <c r="G129" s="112">
        <f t="shared" si="32"/>
        <v>0</v>
      </c>
      <c r="H129" s="112">
        <f t="shared" si="32"/>
        <v>0</v>
      </c>
      <c r="I129" s="28">
        <v>0</v>
      </c>
      <c r="J129" s="28">
        <v>0</v>
      </c>
      <c r="K129" s="28">
        <v>0</v>
      </c>
      <c r="L129" s="112">
        <v>0</v>
      </c>
      <c r="M129" s="28">
        <v>0</v>
      </c>
      <c r="N129" s="28">
        <v>0</v>
      </c>
      <c r="O129" s="28">
        <v>0</v>
      </c>
      <c r="P129" s="112">
        <v>0</v>
      </c>
      <c r="Q129" s="288"/>
      <c r="R129" s="289"/>
    </row>
    <row r="130" spans="1:18" s="24" customFormat="1" ht="13.5" thickBot="1">
      <c r="A130" s="184"/>
      <c r="B130" s="187"/>
      <c r="C130" s="178"/>
      <c r="D130" s="33"/>
      <c r="E130" s="34"/>
      <c r="F130" s="35" t="s">
        <v>230</v>
      </c>
      <c r="G130" s="113">
        <f t="shared" si="32"/>
        <v>0</v>
      </c>
      <c r="H130" s="113">
        <f t="shared" si="32"/>
        <v>0</v>
      </c>
      <c r="I130" s="36">
        <v>0</v>
      </c>
      <c r="J130" s="36">
        <v>0</v>
      </c>
      <c r="K130" s="36">
        <v>0</v>
      </c>
      <c r="L130" s="113">
        <v>0</v>
      </c>
      <c r="M130" s="36">
        <v>0</v>
      </c>
      <c r="N130" s="36">
        <v>0</v>
      </c>
      <c r="O130" s="36">
        <v>0</v>
      </c>
      <c r="P130" s="113">
        <v>0</v>
      </c>
      <c r="Q130" s="290"/>
      <c r="R130" s="291"/>
    </row>
    <row r="131" spans="1:18" s="24" customFormat="1" ht="12.75">
      <c r="A131" s="182" t="s">
        <v>248</v>
      </c>
      <c r="B131" s="185" t="s">
        <v>428</v>
      </c>
      <c r="C131" s="176">
        <v>2731</v>
      </c>
      <c r="D131" s="21"/>
      <c r="E131" s="22"/>
      <c r="F131" s="129" t="s">
        <v>238</v>
      </c>
      <c r="G131" s="23">
        <f>SUM(G132:G142)</f>
        <v>27997.8</v>
      </c>
      <c r="H131" s="23">
        <f aca="true" t="shared" si="33" ref="H131:P131">SUM(H132:H142)</f>
        <v>0</v>
      </c>
      <c r="I131" s="23">
        <f>SUM(I132:I142)</f>
        <v>27997.8</v>
      </c>
      <c r="J131" s="23">
        <f t="shared" si="33"/>
        <v>0</v>
      </c>
      <c r="K131" s="23">
        <f t="shared" si="33"/>
        <v>0</v>
      </c>
      <c r="L131" s="23">
        <f t="shared" si="33"/>
        <v>0</v>
      </c>
      <c r="M131" s="23">
        <f t="shared" si="33"/>
        <v>0</v>
      </c>
      <c r="N131" s="23">
        <f t="shared" si="33"/>
        <v>0</v>
      </c>
      <c r="O131" s="23">
        <f t="shared" si="33"/>
        <v>0</v>
      </c>
      <c r="P131" s="23">
        <f t="shared" si="33"/>
        <v>0</v>
      </c>
      <c r="Q131" s="286" t="s">
        <v>17</v>
      </c>
      <c r="R131" s="287"/>
    </row>
    <row r="132" spans="1:18" s="24" customFormat="1" ht="12.75">
      <c r="A132" s="183"/>
      <c r="B132" s="186"/>
      <c r="C132" s="177"/>
      <c r="D132" s="29"/>
      <c r="E132" s="26"/>
      <c r="F132" s="27" t="s">
        <v>19</v>
      </c>
      <c r="G132" s="112">
        <f aca="true" t="shared" si="34" ref="G132:H142">I132+K132+M132+O132</f>
        <v>0</v>
      </c>
      <c r="H132" s="112">
        <f t="shared" si="34"/>
        <v>0</v>
      </c>
      <c r="I132" s="28">
        <v>0</v>
      </c>
      <c r="J132" s="28">
        <v>0</v>
      </c>
      <c r="K132" s="112">
        <v>0</v>
      </c>
      <c r="L132" s="112">
        <v>0</v>
      </c>
      <c r="M132" s="112">
        <v>0</v>
      </c>
      <c r="N132" s="112">
        <v>0</v>
      </c>
      <c r="O132" s="112">
        <v>0</v>
      </c>
      <c r="P132" s="112">
        <v>0</v>
      </c>
      <c r="Q132" s="288"/>
      <c r="R132" s="289"/>
    </row>
    <row r="133" spans="1:18" s="24" customFormat="1" ht="12.75">
      <c r="A133" s="183"/>
      <c r="B133" s="186"/>
      <c r="C133" s="177"/>
      <c r="D133" s="29"/>
      <c r="E133" s="30"/>
      <c r="F133" s="27" t="s">
        <v>22</v>
      </c>
      <c r="G133" s="112">
        <f t="shared" si="34"/>
        <v>0</v>
      </c>
      <c r="H133" s="112">
        <f t="shared" si="34"/>
        <v>0</v>
      </c>
      <c r="I133" s="28">
        <v>0</v>
      </c>
      <c r="J133" s="28">
        <v>0</v>
      </c>
      <c r="K133" s="112">
        <v>0</v>
      </c>
      <c r="L133" s="112">
        <v>0</v>
      </c>
      <c r="M133" s="112">
        <v>0</v>
      </c>
      <c r="N133" s="112">
        <v>0</v>
      </c>
      <c r="O133" s="112">
        <v>0</v>
      </c>
      <c r="P133" s="112">
        <v>0</v>
      </c>
      <c r="Q133" s="288"/>
      <c r="R133" s="289"/>
    </row>
    <row r="134" spans="1:18" s="24" customFormat="1" ht="12.75">
      <c r="A134" s="183"/>
      <c r="B134" s="186"/>
      <c r="C134" s="177"/>
      <c r="D134" s="29"/>
      <c r="E134" s="31"/>
      <c r="F134" s="27" t="s">
        <v>23</v>
      </c>
      <c r="G134" s="112">
        <f t="shared" si="34"/>
        <v>0</v>
      </c>
      <c r="H134" s="112">
        <f t="shared" si="34"/>
        <v>0</v>
      </c>
      <c r="I134" s="28">
        <v>0</v>
      </c>
      <c r="J134" s="28">
        <v>0</v>
      </c>
      <c r="K134" s="112">
        <v>0</v>
      </c>
      <c r="L134" s="112">
        <v>0</v>
      </c>
      <c r="M134" s="112">
        <v>0</v>
      </c>
      <c r="N134" s="112">
        <v>0</v>
      </c>
      <c r="O134" s="112">
        <v>0</v>
      </c>
      <c r="P134" s="112">
        <v>0</v>
      </c>
      <c r="Q134" s="288"/>
      <c r="R134" s="289"/>
    </row>
    <row r="135" spans="1:18" s="24" customFormat="1" ht="12.75">
      <c r="A135" s="183"/>
      <c r="B135" s="186"/>
      <c r="C135" s="177"/>
      <c r="D135" s="29"/>
      <c r="E135" s="39"/>
      <c r="F135" s="27" t="s">
        <v>239</v>
      </c>
      <c r="G135" s="112">
        <f t="shared" si="34"/>
        <v>0</v>
      </c>
      <c r="H135" s="112">
        <f t="shared" si="34"/>
        <v>0</v>
      </c>
      <c r="I135" s="28">
        <v>0</v>
      </c>
      <c r="J135" s="28">
        <v>0</v>
      </c>
      <c r="K135" s="112">
        <v>0</v>
      </c>
      <c r="L135" s="112">
        <v>0</v>
      </c>
      <c r="M135" s="112">
        <v>0</v>
      </c>
      <c r="N135" s="112">
        <v>0</v>
      </c>
      <c r="O135" s="112">
        <v>0</v>
      </c>
      <c r="P135" s="112">
        <v>0</v>
      </c>
      <c r="Q135" s="288"/>
      <c r="R135" s="289"/>
    </row>
    <row r="136" spans="1:18" s="24" customFormat="1" ht="12.75">
      <c r="A136" s="183"/>
      <c r="B136" s="186"/>
      <c r="C136" s="177"/>
      <c r="D136" s="115"/>
      <c r="E136" s="115"/>
      <c r="F136" s="27" t="s">
        <v>25</v>
      </c>
      <c r="G136" s="112">
        <f t="shared" si="34"/>
        <v>0</v>
      </c>
      <c r="H136" s="112">
        <f t="shared" si="34"/>
        <v>0</v>
      </c>
      <c r="I136" s="28">
        <v>0</v>
      </c>
      <c r="J136" s="28">
        <v>0</v>
      </c>
      <c r="K136" s="112">
        <v>0</v>
      </c>
      <c r="L136" s="112">
        <v>0</v>
      </c>
      <c r="M136" s="112">
        <v>0</v>
      </c>
      <c r="N136" s="112">
        <v>0</v>
      </c>
      <c r="O136" s="112">
        <v>0</v>
      </c>
      <c r="P136" s="112">
        <v>0</v>
      </c>
      <c r="Q136" s="288"/>
      <c r="R136" s="289"/>
    </row>
    <row r="137" spans="1:19" s="24" customFormat="1" ht="12.75">
      <c r="A137" s="183"/>
      <c r="B137" s="186"/>
      <c r="C137" s="177"/>
      <c r="D137" s="115"/>
      <c r="E137" s="115"/>
      <c r="F137" s="27" t="s">
        <v>220</v>
      </c>
      <c r="G137" s="112">
        <f t="shared" si="34"/>
        <v>0</v>
      </c>
      <c r="H137" s="112">
        <f t="shared" si="34"/>
        <v>0</v>
      </c>
      <c r="I137" s="28">
        <v>0</v>
      </c>
      <c r="J137" s="28">
        <v>0</v>
      </c>
      <c r="K137" s="112">
        <v>0</v>
      </c>
      <c r="L137" s="112">
        <v>0</v>
      </c>
      <c r="M137" s="112">
        <v>0</v>
      </c>
      <c r="N137" s="112">
        <v>0</v>
      </c>
      <c r="O137" s="112">
        <v>0</v>
      </c>
      <c r="P137" s="112">
        <v>0</v>
      </c>
      <c r="Q137" s="288"/>
      <c r="R137" s="289"/>
      <c r="S137" s="24">
        <f>12980.7+968.2</f>
        <v>13948.900000000001</v>
      </c>
    </row>
    <row r="138" spans="1:18" s="24" customFormat="1" ht="12.75">
      <c r="A138" s="183"/>
      <c r="B138" s="186"/>
      <c r="C138" s="177"/>
      <c r="D138" s="29"/>
      <c r="E138" s="115" t="s">
        <v>20</v>
      </c>
      <c r="F138" s="27" t="s">
        <v>226</v>
      </c>
      <c r="G138" s="112">
        <f t="shared" si="34"/>
        <v>27997.8</v>
      </c>
      <c r="H138" s="112">
        <f t="shared" si="34"/>
        <v>0</v>
      </c>
      <c r="I138" s="28">
        <v>27997.8</v>
      </c>
      <c r="J138" s="28">
        <v>0</v>
      </c>
      <c r="K138" s="28">
        <v>0</v>
      </c>
      <c r="L138" s="112">
        <v>0</v>
      </c>
      <c r="M138" s="28">
        <v>0</v>
      </c>
      <c r="N138" s="28">
        <v>0</v>
      </c>
      <c r="O138" s="28">
        <v>0</v>
      </c>
      <c r="P138" s="112">
        <v>0</v>
      </c>
      <c r="Q138" s="288"/>
      <c r="R138" s="289"/>
    </row>
    <row r="139" spans="1:18" s="24" customFormat="1" ht="12.75">
      <c r="A139" s="183"/>
      <c r="B139" s="186"/>
      <c r="C139" s="177"/>
      <c r="D139" s="29"/>
      <c r="E139" s="30"/>
      <c r="F139" s="27" t="s">
        <v>227</v>
      </c>
      <c r="G139" s="112">
        <f t="shared" si="34"/>
        <v>0</v>
      </c>
      <c r="H139" s="112">
        <f t="shared" si="34"/>
        <v>0</v>
      </c>
      <c r="I139" s="28">
        <v>0</v>
      </c>
      <c r="J139" s="28">
        <v>0</v>
      </c>
      <c r="K139" s="28">
        <v>0</v>
      </c>
      <c r="L139" s="112">
        <v>0</v>
      </c>
      <c r="M139" s="28">
        <v>0</v>
      </c>
      <c r="N139" s="28">
        <v>0</v>
      </c>
      <c r="O139" s="28">
        <v>0</v>
      </c>
      <c r="P139" s="112">
        <v>0</v>
      </c>
      <c r="Q139" s="288"/>
      <c r="R139" s="289"/>
    </row>
    <row r="140" spans="1:18" s="24" customFormat="1" ht="12.75">
      <c r="A140" s="183"/>
      <c r="B140" s="186"/>
      <c r="C140" s="177"/>
      <c r="D140" s="29"/>
      <c r="E140" s="30"/>
      <c r="F140" s="27" t="s">
        <v>228</v>
      </c>
      <c r="G140" s="112">
        <f t="shared" si="34"/>
        <v>0</v>
      </c>
      <c r="H140" s="112">
        <f t="shared" si="34"/>
        <v>0</v>
      </c>
      <c r="I140" s="28">
        <v>0</v>
      </c>
      <c r="J140" s="28">
        <v>0</v>
      </c>
      <c r="K140" s="28">
        <v>0</v>
      </c>
      <c r="L140" s="112">
        <v>0</v>
      </c>
      <c r="M140" s="28">
        <v>0</v>
      </c>
      <c r="N140" s="28">
        <v>0</v>
      </c>
      <c r="O140" s="28">
        <v>0</v>
      </c>
      <c r="P140" s="112">
        <v>0</v>
      </c>
      <c r="Q140" s="288"/>
      <c r="R140" s="289"/>
    </row>
    <row r="141" spans="1:18" s="24" customFormat="1" ht="12.75">
      <c r="A141" s="183"/>
      <c r="B141" s="186"/>
      <c r="C141" s="177"/>
      <c r="D141" s="29"/>
      <c r="E141" s="30"/>
      <c r="F141" s="27" t="s">
        <v>229</v>
      </c>
      <c r="G141" s="112">
        <f t="shared" si="34"/>
        <v>0</v>
      </c>
      <c r="H141" s="112">
        <f t="shared" si="34"/>
        <v>0</v>
      </c>
      <c r="I141" s="28">
        <v>0</v>
      </c>
      <c r="J141" s="28">
        <v>0</v>
      </c>
      <c r="K141" s="28">
        <v>0</v>
      </c>
      <c r="L141" s="112">
        <v>0</v>
      </c>
      <c r="M141" s="28">
        <v>0</v>
      </c>
      <c r="N141" s="28">
        <v>0</v>
      </c>
      <c r="O141" s="28">
        <v>0</v>
      </c>
      <c r="P141" s="112">
        <v>0</v>
      </c>
      <c r="Q141" s="288"/>
      <c r="R141" s="289"/>
    </row>
    <row r="142" spans="1:18" s="24" customFormat="1" ht="13.5" thickBot="1">
      <c r="A142" s="184"/>
      <c r="B142" s="187"/>
      <c r="C142" s="178"/>
      <c r="D142" s="33"/>
      <c r="E142" s="34"/>
      <c r="F142" s="35" t="s">
        <v>230</v>
      </c>
      <c r="G142" s="113">
        <f t="shared" si="34"/>
        <v>0</v>
      </c>
      <c r="H142" s="113">
        <f t="shared" si="34"/>
        <v>0</v>
      </c>
      <c r="I142" s="36">
        <v>0</v>
      </c>
      <c r="J142" s="36">
        <v>0</v>
      </c>
      <c r="K142" s="36">
        <v>0</v>
      </c>
      <c r="L142" s="113">
        <v>0</v>
      </c>
      <c r="M142" s="36">
        <v>0</v>
      </c>
      <c r="N142" s="36">
        <v>0</v>
      </c>
      <c r="O142" s="36">
        <v>0</v>
      </c>
      <c r="P142" s="113">
        <v>0</v>
      </c>
      <c r="Q142" s="290"/>
      <c r="R142" s="291"/>
    </row>
    <row r="143" spans="1:18" s="24" customFormat="1" ht="12.75">
      <c r="A143" s="182" t="s">
        <v>249</v>
      </c>
      <c r="B143" s="185" t="s">
        <v>421</v>
      </c>
      <c r="C143" s="176">
        <v>4500</v>
      </c>
      <c r="D143" s="21"/>
      <c r="E143" s="22"/>
      <c r="F143" s="129" t="s">
        <v>238</v>
      </c>
      <c r="G143" s="23">
        <f>SUM(G144:G154)</f>
        <v>3391.8</v>
      </c>
      <c r="H143" s="23">
        <f aca="true" t="shared" si="35" ref="H143:P143">SUM(H144:H154)</f>
        <v>3391.8</v>
      </c>
      <c r="I143" s="23">
        <f>SUM(I144:I154)</f>
        <v>3391.8</v>
      </c>
      <c r="J143" s="23">
        <f t="shared" si="35"/>
        <v>3391.8</v>
      </c>
      <c r="K143" s="23">
        <f t="shared" si="35"/>
        <v>0</v>
      </c>
      <c r="L143" s="23">
        <f t="shared" si="35"/>
        <v>0</v>
      </c>
      <c r="M143" s="23">
        <f t="shared" si="35"/>
        <v>0</v>
      </c>
      <c r="N143" s="23">
        <f t="shared" si="35"/>
        <v>0</v>
      </c>
      <c r="O143" s="23">
        <f t="shared" si="35"/>
        <v>0</v>
      </c>
      <c r="P143" s="23">
        <f t="shared" si="35"/>
        <v>0</v>
      </c>
      <c r="Q143" s="286" t="s">
        <v>17</v>
      </c>
      <c r="R143" s="287"/>
    </row>
    <row r="144" spans="1:18" s="24" customFormat="1" ht="12.75">
      <c r="A144" s="183"/>
      <c r="B144" s="186"/>
      <c r="C144" s="177"/>
      <c r="D144" s="29"/>
      <c r="E144" s="26"/>
      <c r="F144" s="27" t="s">
        <v>19</v>
      </c>
      <c r="G144" s="112">
        <f aca="true" t="shared" si="36" ref="G144:H154">I144+K144+M144+O144</f>
        <v>0</v>
      </c>
      <c r="H144" s="112">
        <f t="shared" si="36"/>
        <v>0</v>
      </c>
      <c r="I144" s="28">
        <v>0</v>
      </c>
      <c r="J144" s="28">
        <v>0</v>
      </c>
      <c r="K144" s="112">
        <v>0</v>
      </c>
      <c r="L144" s="112">
        <v>0</v>
      </c>
      <c r="M144" s="112">
        <v>0</v>
      </c>
      <c r="N144" s="112">
        <v>0</v>
      </c>
      <c r="O144" s="112">
        <v>0</v>
      </c>
      <c r="P144" s="112">
        <v>0</v>
      </c>
      <c r="Q144" s="288"/>
      <c r="R144" s="289"/>
    </row>
    <row r="145" spans="1:18" s="24" customFormat="1" ht="12.75">
      <c r="A145" s="183"/>
      <c r="B145" s="186"/>
      <c r="C145" s="177"/>
      <c r="D145" s="29"/>
      <c r="E145" s="30"/>
      <c r="F145" s="27" t="s">
        <v>22</v>
      </c>
      <c r="G145" s="112">
        <f t="shared" si="36"/>
        <v>0</v>
      </c>
      <c r="H145" s="350">
        <f t="shared" si="36"/>
        <v>0</v>
      </c>
      <c r="I145" s="351">
        <v>0</v>
      </c>
      <c r="J145" s="351">
        <v>0</v>
      </c>
      <c r="K145" s="350">
        <v>0</v>
      </c>
      <c r="L145" s="112">
        <v>0</v>
      </c>
      <c r="M145" s="112">
        <v>0</v>
      </c>
      <c r="N145" s="112">
        <v>0</v>
      </c>
      <c r="O145" s="112">
        <v>0</v>
      </c>
      <c r="P145" s="112">
        <v>0</v>
      </c>
      <c r="Q145" s="288"/>
      <c r="R145" s="289"/>
    </row>
    <row r="146" spans="1:18" s="24" customFormat="1" ht="12.75">
      <c r="A146" s="183"/>
      <c r="B146" s="186"/>
      <c r="C146" s="177"/>
      <c r="D146" s="29"/>
      <c r="E146" s="31"/>
      <c r="F146" s="27" t="s">
        <v>23</v>
      </c>
      <c r="G146" s="112">
        <f t="shared" si="36"/>
        <v>0</v>
      </c>
      <c r="H146" s="350">
        <f t="shared" si="36"/>
        <v>0</v>
      </c>
      <c r="I146" s="351">
        <v>0</v>
      </c>
      <c r="J146" s="351">
        <v>0</v>
      </c>
      <c r="K146" s="350">
        <v>0</v>
      </c>
      <c r="L146" s="112">
        <v>0</v>
      </c>
      <c r="M146" s="112">
        <v>0</v>
      </c>
      <c r="N146" s="112">
        <v>0</v>
      </c>
      <c r="O146" s="112">
        <v>0</v>
      </c>
      <c r="P146" s="112">
        <v>0</v>
      </c>
      <c r="Q146" s="288"/>
      <c r="R146" s="289"/>
    </row>
    <row r="147" spans="1:18" s="24" customFormat="1" ht="12.75">
      <c r="A147" s="183"/>
      <c r="B147" s="186"/>
      <c r="C147" s="177"/>
      <c r="D147" s="29"/>
      <c r="E147" s="31"/>
      <c r="F147" s="27" t="s">
        <v>239</v>
      </c>
      <c r="G147" s="112">
        <f t="shared" si="36"/>
        <v>0</v>
      </c>
      <c r="H147" s="350">
        <f t="shared" si="36"/>
        <v>0</v>
      </c>
      <c r="I147" s="351">
        <v>0</v>
      </c>
      <c r="J147" s="351">
        <v>0</v>
      </c>
      <c r="K147" s="350">
        <v>0</v>
      </c>
      <c r="L147" s="112">
        <v>0</v>
      </c>
      <c r="M147" s="112">
        <v>0</v>
      </c>
      <c r="N147" s="112">
        <v>0</v>
      </c>
      <c r="O147" s="112">
        <v>0</v>
      </c>
      <c r="P147" s="112">
        <v>0</v>
      </c>
      <c r="Q147" s="288"/>
      <c r="R147" s="289"/>
    </row>
    <row r="148" spans="1:18" s="24" customFormat="1" ht="12.75">
      <c r="A148" s="183"/>
      <c r="B148" s="186"/>
      <c r="C148" s="177"/>
      <c r="D148" s="29"/>
      <c r="E148" s="31"/>
      <c r="F148" s="27" t="s">
        <v>25</v>
      </c>
      <c r="G148" s="112">
        <f t="shared" si="36"/>
        <v>0</v>
      </c>
      <c r="H148" s="350">
        <f t="shared" si="36"/>
        <v>0</v>
      </c>
      <c r="I148" s="351">
        <v>0</v>
      </c>
      <c r="J148" s="351">
        <v>0</v>
      </c>
      <c r="K148" s="350">
        <v>0</v>
      </c>
      <c r="L148" s="112">
        <v>0</v>
      </c>
      <c r="M148" s="112">
        <v>0</v>
      </c>
      <c r="N148" s="112">
        <v>0</v>
      </c>
      <c r="O148" s="112">
        <v>0</v>
      </c>
      <c r="P148" s="112">
        <v>0</v>
      </c>
      <c r="Q148" s="288"/>
      <c r="R148" s="289"/>
    </row>
    <row r="149" spans="1:19" s="24" customFormat="1" ht="12.75">
      <c r="A149" s="183"/>
      <c r="B149" s="186"/>
      <c r="C149" s="177"/>
      <c r="D149" s="29"/>
      <c r="F149" s="27" t="s">
        <v>220</v>
      </c>
      <c r="G149" s="112">
        <f>I149+K149+M149+O149</f>
        <v>0</v>
      </c>
      <c r="H149" s="350">
        <f t="shared" si="36"/>
        <v>0</v>
      </c>
      <c r="I149" s="351">
        <v>0</v>
      </c>
      <c r="J149" s="351">
        <v>0</v>
      </c>
      <c r="K149" s="350">
        <v>0</v>
      </c>
      <c r="L149" s="112">
        <v>0</v>
      </c>
      <c r="M149" s="112">
        <v>0</v>
      </c>
      <c r="N149" s="112">
        <v>0</v>
      </c>
      <c r="O149" s="112">
        <v>0</v>
      </c>
      <c r="P149" s="112">
        <v>0</v>
      </c>
      <c r="Q149" s="288"/>
      <c r="R149" s="289"/>
      <c r="S149" s="72"/>
    </row>
    <row r="150" spans="1:18" s="24" customFormat="1" ht="12.75">
      <c r="A150" s="183"/>
      <c r="B150" s="186"/>
      <c r="C150" s="177"/>
      <c r="D150" s="46" t="s">
        <v>204</v>
      </c>
      <c r="E150" s="31" t="s">
        <v>21</v>
      </c>
      <c r="F150" s="27" t="s">
        <v>226</v>
      </c>
      <c r="G150" s="112">
        <f>I150+K150+M150+O150</f>
        <v>3391.8</v>
      </c>
      <c r="H150" s="350">
        <f t="shared" si="36"/>
        <v>3391.8</v>
      </c>
      <c r="I150" s="351">
        <v>3391.8</v>
      </c>
      <c r="J150" s="351">
        <v>3391.8</v>
      </c>
      <c r="K150" s="351">
        <v>0</v>
      </c>
      <c r="L150" s="112">
        <v>0</v>
      </c>
      <c r="M150" s="28">
        <v>0</v>
      </c>
      <c r="N150" s="28">
        <v>0</v>
      </c>
      <c r="O150" s="28">
        <v>0</v>
      </c>
      <c r="P150" s="112">
        <v>0</v>
      </c>
      <c r="Q150" s="288"/>
      <c r="R150" s="289"/>
    </row>
    <row r="151" spans="1:18" s="24" customFormat="1" ht="12.75">
      <c r="A151" s="183"/>
      <c r="B151" s="186"/>
      <c r="C151" s="177"/>
      <c r="D151" s="29"/>
      <c r="E151" s="31"/>
      <c r="F151" s="27" t="s">
        <v>227</v>
      </c>
      <c r="G151" s="112">
        <f t="shared" si="36"/>
        <v>0</v>
      </c>
      <c r="H151" s="350">
        <f t="shared" si="36"/>
        <v>0</v>
      </c>
      <c r="I151" s="351">
        <v>0</v>
      </c>
      <c r="J151" s="351">
        <v>0</v>
      </c>
      <c r="K151" s="351">
        <v>0</v>
      </c>
      <c r="L151" s="112">
        <v>0</v>
      </c>
      <c r="M151" s="28">
        <v>0</v>
      </c>
      <c r="N151" s="28">
        <v>0</v>
      </c>
      <c r="O151" s="28">
        <v>0</v>
      </c>
      <c r="P151" s="112">
        <v>0</v>
      </c>
      <c r="Q151" s="288"/>
      <c r="R151" s="289"/>
    </row>
    <row r="152" spans="1:18" s="24" customFormat="1" ht="12.75">
      <c r="A152" s="183"/>
      <c r="B152" s="186"/>
      <c r="C152" s="177"/>
      <c r="D152" s="29"/>
      <c r="E152" s="30"/>
      <c r="F152" s="27" t="s">
        <v>228</v>
      </c>
      <c r="G152" s="112">
        <f t="shared" si="36"/>
        <v>0</v>
      </c>
      <c r="H152" s="350">
        <f t="shared" si="36"/>
        <v>0</v>
      </c>
      <c r="I152" s="351">
        <v>0</v>
      </c>
      <c r="J152" s="351">
        <v>0</v>
      </c>
      <c r="K152" s="351">
        <v>0</v>
      </c>
      <c r="L152" s="112">
        <v>0</v>
      </c>
      <c r="M152" s="28">
        <v>0</v>
      </c>
      <c r="N152" s="28">
        <v>0</v>
      </c>
      <c r="O152" s="28">
        <v>0</v>
      </c>
      <c r="P152" s="112">
        <v>0</v>
      </c>
      <c r="Q152" s="288"/>
      <c r="R152" s="289"/>
    </row>
    <row r="153" spans="1:18" s="24" customFormat="1" ht="12.75">
      <c r="A153" s="183"/>
      <c r="B153" s="186"/>
      <c r="C153" s="177"/>
      <c r="D153" s="29"/>
      <c r="E153" s="30"/>
      <c r="F153" s="27" t="s">
        <v>229</v>
      </c>
      <c r="G153" s="112">
        <f t="shared" si="36"/>
        <v>0</v>
      </c>
      <c r="H153" s="350">
        <f t="shared" si="36"/>
        <v>0</v>
      </c>
      <c r="I153" s="351">
        <v>0</v>
      </c>
      <c r="J153" s="351">
        <v>0</v>
      </c>
      <c r="K153" s="351">
        <v>0</v>
      </c>
      <c r="L153" s="112">
        <v>0</v>
      </c>
      <c r="M153" s="28">
        <v>0</v>
      </c>
      <c r="N153" s="28">
        <v>0</v>
      </c>
      <c r="O153" s="28">
        <v>0</v>
      </c>
      <c r="P153" s="112">
        <v>0</v>
      </c>
      <c r="Q153" s="288"/>
      <c r="R153" s="289"/>
    </row>
    <row r="154" spans="1:18" s="24" customFormat="1" ht="13.5" thickBot="1">
      <c r="A154" s="184"/>
      <c r="B154" s="187"/>
      <c r="C154" s="178"/>
      <c r="D154" s="33"/>
      <c r="E154" s="34"/>
      <c r="F154" s="35" t="s">
        <v>230</v>
      </c>
      <c r="G154" s="113">
        <f t="shared" si="36"/>
        <v>0</v>
      </c>
      <c r="H154" s="113">
        <f t="shared" si="36"/>
        <v>0</v>
      </c>
      <c r="I154" s="36">
        <v>0</v>
      </c>
      <c r="J154" s="36">
        <v>0</v>
      </c>
      <c r="K154" s="36">
        <v>0</v>
      </c>
      <c r="L154" s="113">
        <v>0</v>
      </c>
      <c r="M154" s="36">
        <v>0</v>
      </c>
      <c r="N154" s="36">
        <v>0</v>
      </c>
      <c r="O154" s="36">
        <v>0</v>
      </c>
      <c r="P154" s="113">
        <v>0</v>
      </c>
      <c r="Q154" s="290"/>
      <c r="R154" s="291"/>
    </row>
    <row r="155" spans="1:18" s="24" customFormat="1" ht="12.75">
      <c r="A155" s="182" t="s">
        <v>250</v>
      </c>
      <c r="B155" s="185" t="s">
        <v>430</v>
      </c>
      <c r="C155" s="188">
        <v>1287</v>
      </c>
      <c r="D155" s="114"/>
      <c r="E155" s="22"/>
      <c r="F155" s="129" t="s">
        <v>238</v>
      </c>
      <c r="G155" s="23">
        <f>SUM(G156:G166)</f>
        <v>12731.6</v>
      </c>
      <c r="H155" s="23">
        <f aca="true" t="shared" si="37" ref="H155:P155">SUM(H156:H166)</f>
        <v>12731.6</v>
      </c>
      <c r="I155" s="23">
        <f t="shared" si="37"/>
        <v>12731.6</v>
      </c>
      <c r="J155" s="23">
        <f t="shared" si="37"/>
        <v>12731.6</v>
      </c>
      <c r="K155" s="23">
        <f t="shared" si="37"/>
        <v>0</v>
      </c>
      <c r="L155" s="23">
        <f t="shared" si="37"/>
        <v>0</v>
      </c>
      <c r="M155" s="23">
        <f t="shared" si="37"/>
        <v>0</v>
      </c>
      <c r="N155" s="23">
        <f t="shared" si="37"/>
        <v>0</v>
      </c>
      <c r="O155" s="23">
        <f t="shared" si="37"/>
        <v>0</v>
      </c>
      <c r="P155" s="23">
        <f t="shared" si="37"/>
        <v>0</v>
      </c>
      <c r="Q155" s="286" t="s">
        <v>17</v>
      </c>
      <c r="R155" s="287"/>
    </row>
    <row r="156" spans="1:18" s="24" customFormat="1" ht="12.75">
      <c r="A156" s="183"/>
      <c r="B156" s="186"/>
      <c r="C156" s="189"/>
      <c r="D156" s="38"/>
      <c r="E156" s="26"/>
      <c r="F156" s="27" t="s">
        <v>19</v>
      </c>
      <c r="G156" s="112">
        <f aca="true" t="shared" si="38" ref="G156:H166">I156+K156+M156+O156</f>
        <v>0</v>
      </c>
      <c r="H156" s="112">
        <f t="shared" si="38"/>
        <v>0</v>
      </c>
      <c r="I156" s="28">
        <v>0</v>
      </c>
      <c r="J156" s="28">
        <v>0</v>
      </c>
      <c r="K156" s="112">
        <v>0</v>
      </c>
      <c r="L156" s="112">
        <v>0</v>
      </c>
      <c r="M156" s="112">
        <v>0</v>
      </c>
      <c r="N156" s="112">
        <v>0</v>
      </c>
      <c r="O156" s="112">
        <v>0</v>
      </c>
      <c r="P156" s="112">
        <v>0</v>
      </c>
      <c r="Q156" s="288"/>
      <c r="R156" s="289"/>
    </row>
    <row r="157" spans="1:18" s="24" customFormat="1" ht="12.75">
      <c r="A157" s="183"/>
      <c r="B157" s="186"/>
      <c r="C157" s="189"/>
      <c r="D157" s="38"/>
      <c r="E157" s="30"/>
      <c r="F157" s="27" t="s">
        <v>22</v>
      </c>
      <c r="G157" s="112">
        <f t="shared" si="38"/>
        <v>0</v>
      </c>
      <c r="H157" s="112">
        <f t="shared" si="38"/>
        <v>0</v>
      </c>
      <c r="I157" s="28">
        <v>0</v>
      </c>
      <c r="J157" s="28">
        <v>0</v>
      </c>
      <c r="K157" s="112">
        <v>0</v>
      </c>
      <c r="L157" s="112">
        <v>0</v>
      </c>
      <c r="M157" s="112">
        <v>0</v>
      </c>
      <c r="N157" s="112">
        <v>0</v>
      </c>
      <c r="O157" s="112">
        <v>0</v>
      </c>
      <c r="P157" s="112">
        <v>0</v>
      </c>
      <c r="Q157" s="288"/>
      <c r="R157" s="289"/>
    </row>
    <row r="158" spans="1:18" s="24" customFormat="1" ht="12.75">
      <c r="A158" s="183"/>
      <c r="B158" s="186"/>
      <c r="C158" s="189"/>
      <c r="D158" s="46" t="s">
        <v>204</v>
      </c>
      <c r="E158" s="31" t="s">
        <v>20</v>
      </c>
      <c r="F158" s="27" t="s">
        <v>23</v>
      </c>
      <c r="G158" s="112">
        <f t="shared" si="38"/>
        <v>12731.6</v>
      </c>
      <c r="H158" s="112">
        <f t="shared" si="38"/>
        <v>12731.6</v>
      </c>
      <c r="I158" s="28">
        <v>12731.6</v>
      </c>
      <c r="J158" s="28">
        <v>12731.6</v>
      </c>
      <c r="K158" s="112">
        <v>0</v>
      </c>
      <c r="L158" s="112">
        <v>0</v>
      </c>
      <c r="M158" s="112">
        <v>0</v>
      </c>
      <c r="N158" s="112">
        <v>0</v>
      </c>
      <c r="O158" s="112">
        <v>0</v>
      </c>
      <c r="P158" s="112">
        <v>0</v>
      </c>
      <c r="Q158" s="288"/>
      <c r="R158" s="289"/>
    </row>
    <row r="159" spans="1:18" s="24" customFormat="1" ht="12.75">
      <c r="A159" s="183"/>
      <c r="B159" s="186"/>
      <c r="C159" s="189"/>
      <c r="D159" s="38"/>
      <c r="E159" s="31"/>
      <c r="F159" s="27" t="s">
        <v>239</v>
      </c>
      <c r="G159" s="112">
        <f t="shared" si="38"/>
        <v>0</v>
      </c>
      <c r="H159" s="112">
        <f t="shared" si="38"/>
        <v>0</v>
      </c>
      <c r="I159" s="28">
        <v>0</v>
      </c>
      <c r="J159" s="28">
        <v>0</v>
      </c>
      <c r="K159" s="112">
        <v>0</v>
      </c>
      <c r="L159" s="112">
        <v>0</v>
      </c>
      <c r="M159" s="112">
        <v>0</v>
      </c>
      <c r="N159" s="112">
        <v>0</v>
      </c>
      <c r="O159" s="112">
        <v>0</v>
      </c>
      <c r="P159" s="112">
        <v>0</v>
      </c>
      <c r="Q159" s="288"/>
      <c r="R159" s="289"/>
    </row>
    <row r="160" spans="1:18" s="24" customFormat="1" ht="12.75">
      <c r="A160" s="183"/>
      <c r="B160" s="186"/>
      <c r="C160" s="189"/>
      <c r="D160" s="38"/>
      <c r="E160" s="30"/>
      <c r="F160" s="27" t="s">
        <v>25</v>
      </c>
      <c r="G160" s="112">
        <f t="shared" si="38"/>
        <v>0</v>
      </c>
      <c r="H160" s="112">
        <f t="shared" si="38"/>
        <v>0</v>
      </c>
      <c r="I160" s="28">
        <v>0</v>
      </c>
      <c r="J160" s="28">
        <v>0</v>
      </c>
      <c r="K160" s="112">
        <v>0</v>
      </c>
      <c r="L160" s="112">
        <v>0</v>
      </c>
      <c r="M160" s="112">
        <v>0</v>
      </c>
      <c r="N160" s="112">
        <v>0</v>
      </c>
      <c r="O160" s="112">
        <v>0</v>
      </c>
      <c r="P160" s="112">
        <v>0</v>
      </c>
      <c r="Q160" s="288"/>
      <c r="R160" s="289"/>
    </row>
    <row r="161" spans="1:18" s="24" customFormat="1" ht="12.75">
      <c r="A161" s="183"/>
      <c r="B161" s="186"/>
      <c r="C161" s="189"/>
      <c r="D161" s="38"/>
      <c r="E161" s="30"/>
      <c r="F161" s="27" t="s">
        <v>220</v>
      </c>
      <c r="G161" s="112">
        <f t="shared" si="38"/>
        <v>0</v>
      </c>
      <c r="H161" s="112">
        <f t="shared" si="38"/>
        <v>0</v>
      </c>
      <c r="I161" s="28">
        <v>0</v>
      </c>
      <c r="J161" s="28">
        <v>0</v>
      </c>
      <c r="K161" s="112">
        <v>0</v>
      </c>
      <c r="L161" s="112">
        <v>0</v>
      </c>
      <c r="M161" s="112">
        <v>0</v>
      </c>
      <c r="N161" s="112">
        <v>0</v>
      </c>
      <c r="O161" s="112">
        <v>0</v>
      </c>
      <c r="P161" s="112">
        <v>0</v>
      </c>
      <c r="Q161" s="288"/>
      <c r="R161" s="289"/>
    </row>
    <row r="162" spans="1:18" s="24" customFormat="1" ht="12.75">
      <c r="A162" s="183"/>
      <c r="B162" s="186"/>
      <c r="C162" s="189"/>
      <c r="D162" s="29"/>
      <c r="E162" s="30"/>
      <c r="F162" s="27" t="s">
        <v>226</v>
      </c>
      <c r="G162" s="112">
        <f t="shared" si="38"/>
        <v>0</v>
      </c>
      <c r="H162" s="112">
        <f t="shared" si="38"/>
        <v>0</v>
      </c>
      <c r="I162" s="28">
        <v>0</v>
      </c>
      <c r="J162" s="28">
        <v>0</v>
      </c>
      <c r="K162" s="28">
        <v>0</v>
      </c>
      <c r="L162" s="112">
        <v>0</v>
      </c>
      <c r="M162" s="28">
        <v>0</v>
      </c>
      <c r="N162" s="28">
        <v>0</v>
      </c>
      <c r="O162" s="28">
        <v>0</v>
      </c>
      <c r="P162" s="112">
        <v>0</v>
      </c>
      <c r="Q162" s="288"/>
      <c r="R162" s="289"/>
    </row>
    <row r="163" spans="1:18" s="24" customFormat="1" ht="12.75">
      <c r="A163" s="183"/>
      <c r="B163" s="186"/>
      <c r="C163" s="189"/>
      <c r="D163" s="29"/>
      <c r="E163" s="30"/>
      <c r="F163" s="27" t="s">
        <v>227</v>
      </c>
      <c r="G163" s="112">
        <f t="shared" si="38"/>
        <v>0</v>
      </c>
      <c r="H163" s="112">
        <f t="shared" si="38"/>
        <v>0</v>
      </c>
      <c r="I163" s="28">
        <v>0</v>
      </c>
      <c r="J163" s="28">
        <v>0</v>
      </c>
      <c r="K163" s="28">
        <v>0</v>
      </c>
      <c r="L163" s="112">
        <v>0</v>
      </c>
      <c r="M163" s="28">
        <v>0</v>
      </c>
      <c r="N163" s="28">
        <v>0</v>
      </c>
      <c r="O163" s="28">
        <v>0</v>
      </c>
      <c r="P163" s="112">
        <v>0</v>
      </c>
      <c r="Q163" s="288"/>
      <c r="R163" s="289"/>
    </row>
    <row r="164" spans="1:18" s="24" customFormat="1" ht="12.75">
      <c r="A164" s="183"/>
      <c r="B164" s="186"/>
      <c r="C164" s="189"/>
      <c r="D164" s="29"/>
      <c r="E164" s="30"/>
      <c r="F164" s="27" t="s">
        <v>228</v>
      </c>
      <c r="G164" s="112">
        <f t="shared" si="38"/>
        <v>0</v>
      </c>
      <c r="H164" s="112">
        <f t="shared" si="38"/>
        <v>0</v>
      </c>
      <c r="I164" s="28">
        <v>0</v>
      </c>
      <c r="J164" s="28">
        <v>0</v>
      </c>
      <c r="K164" s="28">
        <v>0</v>
      </c>
      <c r="L164" s="112">
        <v>0</v>
      </c>
      <c r="M164" s="28">
        <v>0</v>
      </c>
      <c r="N164" s="28">
        <v>0</v>
      </c>
      <c r="O164" s="28">
        <v>0</v>
      </c>
      <c r="P164" s="112">
        <v>0</v>
      </c>
      <c r="Q164" s="288"/>
      <c r="R164" s="289"/>
    </row>
    <row r="165" spans="1:18" s="24" customFormat="1" ht="12.75">
      <c r="A165" s="183"/>
      <c r="B165" s="186"/>
      <c r="C165" s="189"/>
      <c r="D165" s="29"/>
      <c r="E165" s="30"/>
      <c r="F165" s="27" t="s">
        <v>229</v>
      </c>
      <c r="G165" s="112">
        <f t="shared" si="38"/>
        <v>0</v>
      </c>
      <c r="H165" s="112">
        <f t="shared" si="38"/>
        <v>0</v>
      </c>
      <c r="I165" s="28">
        <v>0</v>
      </c>
      <c r="J165" s="28">
        <v>0</v>
      </c>
      <c r="K165" s="28">
        <v>0</v>
      </c>
      <c r="L165" s="112">
        <v>0</v>
      </c>
      <c r="M165" s="28">
        <v>0</v>
      </c>
      <c r="N165" s="28">
        <v>0</v>
      </c>
      <c r="O165" s="28">
        <v>0</v>
      </c>
      <c r="P165" s="112">
        <v>0</v>
      </c>
      <c r="Q165" s="288"/>
      <c r="R165" s="289"/>
    </row>
    <row r="166" spans="1:18" s="24" customFormat="1" ht="13.5" thickBot="1">
      <c r="A166" s="184"/>
      <c r="B166" s="187"/>
      <c r="C166" s="159"/>
      <c r="D166" s="33"/>
      <c r="E166" s="34"/>
      <c r="F166" s="35" t="s">
        <v>230</v>
      </c>
      <c r="G166" s="113">
        <f t="shared" si="38"/>
        <v>0</v>
      </c>
      <c r="H166" s="113">
        <f t="shared" si="38"/>
        <v>0</v>
      </c>
      <c r="I166" s="36">
        <v>0</v>
      </c>
      <c r="J166" s="36">
        <v>0</v>
      </c>
      <c r="K166" s="36">
        <v>0</v>
      </c>
      <c r="L166" s="113">
        <v>0</v>
      </c>
      <c r="M166" s="36">
        <v>0</v>
      </c>
      <c r="N166" s="36">
        <v>0</v>
      </c>
      <c r="O166" s="36">
        <v>0</v>
      </c>
      <c r="P166" s="113">
        <v>0</v>
      </c>
      <c r="Q166" s="290"/>
      <c r="R166" s="291"/>
    </row>
    <row r="167" spans="1:18" s="24" customFormat="1" ht="12.75" customHeight="1">
      <c r="A167" s="182" t="s">
        <v>251</v>
      </c>
      <c r="B167" s="185" t="s">
        <v>429</v>
      </c>
      <c r="C167" s="158" t="s">
        <v>393</v>
      </c>
      <c r="D167" s="21"/>
      <c r="E167" s="22"/>
      <c r="F167" s="129" t="s">
        <v>238</v>
      </c>
      <c r="G167" s="23">
        <f>SUM(G168:G178)</f>
        <v>19409.199999999997</v>
      </c>
      <c r="H167" s="23">
        <f aca="true" t="shared" si="39" ref="H167:P167">SUM(H168:H178)</f>
        <v>0</v>
      </c>
      <c r="I167" s="23">
        <f t="shared" si="39"/>
        <v>19409.199999999997</v>
      </c>
      <c r="J167" s="23">
        <f t="shared" si="39"/>
        <v>0</v>
      </c>
      <c r="K167" s="23">
        <f t="shared" si="39"/>
        <v>0</v>
      </c>
      <c r="L167" s="23">
        <f t="shared" si="39"/>
        <v>0</v>
      </c>
      <c r="M167" s="23">
        <f t="shared" si="39"/>
        <v>0</v>
      </c>
      <c r="N167" s="23">
        <f t="shared" si="39"/>
        <v>0</v>
      </c>
      <c r="O167" s="23">
        <f t="shared" si="39"/>
        <v>0</v>
      </c>
      <c r="P167" s="23">
        <f t="shared" si="39"/>
        <v>0</v>
      </c>
      <c r="Q167" s="286" t="s">
        <v>17</v>
      </c>
      <c r="R167" s="287"/>
    </row>
    <row r="168" spans="1:18" s="24" customFormat="1" ht="12.75">
      <c r="A168" s="183"/>
      <c r="B168" s="186"/>
      <c r="C168" s="177"/>
      <c r="D168" s="29"/>
      <c r="E168" s="26"/>
      <c r="F168" s="27" t="s">
        <v>19</v>
      </c>
      <c r="G168" s="112">
        <f aca="true" t="shared" si="40" ref="G168:H178">I168+K168+M168+O168</f>
        <v>0</v>
      </c>
      <c r="H168" s="112">
        <f t="shared" si="40"/>
        <v>0</v>
      </c>
      <c r="I168" s="28">
        <v>0</v>
      </c>
      <c r="J168" s="28">
        <v>0</v>
      </c>
      <c r="K168" s="112">
        <v>0</v>
      </c>
      <c r="L168" s="112">
        <v>0</v>
      </c>
      <c r="M168" s="112">
        <v>0</v>
      </c>
      <c r="N168" s="112">
        <v>0</v>
      </c>
      <c r="O168" s="112">
        <v>0</v>
      </c>
      <c r="P168" s="112">
        <v>0</v>
      </c>
      <c r="Q168" s="288"/>
      <c r="R168" s="289"/>
    </row>
    <row r="169" spans="1:18" s="24" customFormat="1" ht="12.75">
      <c r="A169" s="183"/>
      <c r="B169" s="186"/>
      <c r="C169" s="177"/>
      <c r="D169" s="29"/>
      <c r="E169" s="30"/>
      <c r="F169" s="27" t="s">
        <v>22</v>
      </c>
      <c r="G169" s="112">
        <f t="shared" si="40"/>
        <v>0</v>
      </c>
      <c r="H169" s="112">
        <f t="shared" si="40"/>
        <v>0</v>
      </c>
      <c r="I169" s="28">
        <v>0</v>
      </c>
      <c r="J169" s="28">
        <v>0</v>
      </c>
      <c r="K169" s="112">
        <v>0</v>
      </c>
      <c r="L169" s="112">
        <v>0</v>
      </c>
      <c r="M169" s="112">
        <v>0</v>
      </c>
      <c r="N169" s="112">
        <v>0</v>
      </c>
      <c r="O169" s="112">
        <v>0</v>
      </c>
      <c r="P169" s="112">
        <v>0</v>
      </c>
      <c r="Q169" s="288"/>
      <c r="R169" s="289"/>
    </row>
    <row r="170" spans="1:18" s="24" customFormat="1" ht="12.75">
      <c r="A170" s="183"/>
      <c r="B170" s="186"/>
      <c r="C170" s="177"/>
      <c r="D170" s="29"/>
      <c r="E170" s="31"/>
      <c r="F170" s="27" t="s">
        <v>23</v>
      </c>
      <c r="G170" s="112">
        <f t="shared" si="40"/>
        <v>0</v>
      </c>
      <c r="H170" s="112">
        <f t="shared" si="40"/>
        <v>0</v>
      </c>
      <c r="I170" s="28">
        <v>0</v>
      </c>
      <c r="J170" s="28">
        <v>0</v>
      </c>
      <c r="K170" s="112">
        <v>0</v>
      </c>
      <c r="L170" s="112">
        <v>0</v>
      </c>
      <c r="M170" s="112">
        <v>0</v>
      </c>
      <c r="N170" s="112">
        <v>0</v>
      </c>
      <c r="O170" s="112">
        <v>0</v>
      </c>
      <c r="P170" s="112">
        <v>0</v>
      </c>
      <c r="Q170" s="288"/>
      <c r="R170" s="289"/>
    </row>
    <row r="171" spans="1:18" s="24" customFormat="1" ht="12.75">
      <c r="A171" s="183"/>
      <c r="B171" s="186"/>
      <c r="C171" s="177"/>
      <c r="D171" s="29"/>
      <c r="E171" s="30"/>
      <c r="F171" s="27" t="s">
        <v>239</v>
      </c>
      <c r="G171" s="112">
        <f t="shared" si="40"/>
        <v>0</v>
      </c>
      <c r="H171" s="112">
        <f t="shared" si="40"/>
        <v>0</v>
      </c>
      <c r="I171" s="351">
        <v>0</v>
      </c>
      <c r="J171" s="351">
        <v>0</v>
      </c>
      <c r="K171" s="112">
        <v>0</v>
      </c>
      <c r="L171" s="112">
        <v>0</v>
      </c>
      <c r="M171" s="112">
        <v>0</v>
      </c>
      <c r="N171" s="112">
        <v>0</v>
      </c>
      <c r="O171" s="112">
        <v>0</v>
      </c>
      <c r="P171" s="112">
        <v>0</v>
      </c>
      <c r="Q171" s="288"/>
      <c r="R171" s="289"/>
    </row>
    <row r="172" spans="1:18" s="24" customFormat="1" ht="12.75">
      <c r="A172" s="183"/>
      <c r="B172" s="186"/>
      <c r="C172" s="177"/>
      <c r="D172" s="115"/>
      <c r="E172" s="31"/>
      <c r="F172" s="27" t="s">
        <v>25</v>
      </c>
      <c r="G172" s="112">
        <f t="shared" si="40"/>
        <v>0</v>
      </c>
      <c r="H172" s="112">
        <f t="shared" si="40"/>
        <v>0</v>
      </c>
      <c r="I172" s="351">
        <v>0</v>
      </c>
      <c r="J172" s="351">
        <v>0</v>
      </c>
      <c r="K172" s="112">
        <v>0</v>
      </c>
      <c r="L172" s="112">
        <v>0</v>
      </c>
      <c r="M172" s="112">
        <v>0</v>
      </c>
      <c r="N172" s="112">
        <v>0</v>
      </c>
      <c r="O172" s="112">
        <v>0</v>
      </c>
      <c r="P172" s="112">
        <v>0</v>
      </c>
      <c r="Q172" s="288"/>
      <c r="R172" s="289"/>
    </row>
    <row r="173" spans="1:18" s="24" customFormat="1" ht="12.75">
      <c r="A173" s="183"/>
      <c r="B173" s="186"/>
      <c r="C173" s="177"/>
      <c r="D173" s="115"/>
      <c r="E173" s="31" t="s">
        <v>20</v>
      </c>
      <c r="F173" s="27" t="s">
        <v>220</v>
      </c>
      <c r="G173" s="112">
        <f t="shared" si="40"/>
        <v>8788.9</v>
      </c>
      <c r="H173" s="112">
        <f t="shared" si="40"/>
        <v>0</v>
      </c>
      <c r="I173" s="351">
        <v>8788.9</v>
      </c>
      <c r="J173" s="351">
        <v>0</v>
      </c>
      <c r="K173" s="112">
        <v>0</v>
      </c>
      <c r="L173" s="112">
        <v>0</v>
      </c>
      <c r="M173" s="112">
        <v>0</v>
      </c>
      <c r="N173" s="112">
        <v>0</v>
      </c>
      <c r="O173" s="112">
        <v>0</v>
      </c>
      <c r="P173" s="112">
        <v>0</v>
      </c>
      <c r="Q173" s="288"/>
      <c r="R173" s="289"/>
    </row>
    <row r="174" spans="1:18" s="24" customFormat="1" ht="12.75">
      <c r="A174" s="183"/>
      <c r="B174" s="186"/>
      <c r="C174" s="177"/>
      <c r="D174" s="29"/>
      <c r="E174" s="31" t="s">
        <v>20</v>
      </c>
      <c r="F174" s="27" t="s">
        <v>226</v>
      </c>
      <c r="G174" s="112">
        <f t="shared" si="40"/>
        <v>10620.3</v>
      </c>
      <c r="H174" s="112">
        <f t="shared" si="40"/>
        <v>0</v>
      </c>
      <c r="I174" s="351">
        <v>10620.3</v>
      </c>
      <c r="J174" s="351">
        <v>0</v>
      </c>
      <c r="K174" s="28">
        <v>0</v>
      </c>
      <c r="L174" s="112">
        <v>0</v>
      </c>
      <c r="M174" s="28">
        <v>0</v>
      </c>
      <c r="N174" s="28">
        <v>0</v>
      </c>
      <c r="O174" s="28">
        <v>0</v>
      </c>
      <c r="P174" s="112">
        <v>0</v>
      </c>
      <c r="Q174" s="288"/>
      <c r="R174" s="289"/>
    </row>
    <row r="175" spans="1:18" s="24" customFormat="1" ht="12.75">
      <c r="A175" s="183"/>
      <c r="B175" s="186"/>
      <c r="C175" s="177"/>
      <c r="D175" s="29"/>
      <c r="E175" s="30"/>
      <c r="F175" s="27" t="s">
        <v>227</v>
      </c>
      <c r="G175" s="112">
        <f t="shared" si="40"/>
        <v>0</v>
      </c>
      <c r="H175" s="112">
        <f t="shared" si="40"/>
        <v>0</v>
      </c>
      <c r="I175" s="351">
        <v>0</v>
      </c>
      <c r="J175" s="351">
        <v>0</v>
      </c>
      <c r="K175" s="28">
        <v>0</v>
      </c>
      <c r="L175" s="112">
        <v>0</v>
      </c>
      <c r="M175" s="28">
        <v>0</v>
      </c>
      <c r="N175" s="28">
        <v>0</v>
      </c>
      <c r="O175" s="28">
        <v>0</v>
      </c>
      <c r="P175" s="112">
        <v>0</v>
      </c>
      <c r="Q175" s="288"/>
      <c r="R175" s="289"/>
    </row>
    <row r="176" spans="1:18" s="24" customFormat="1" ht="12.75">
      <c r="A176" s="183"/>
      <c r="B176" s="186"/>
      <c r="C176" s="177"/>
      <c r="D176" s="29"/>
      <c r="E176" s="30"/>
      <c r="F176" s="27" t="s">
        <v>228</v>
      </c>
      <c r="G176" s="112">
        <f t="shared" si="40"/>
        <v>0</v>
      </c>
      <c r="H176" s="112">
        <f t="shared" si="40"/>
        <v>0</v>
      </c>
      <c r="I176" s="351">
        <v>0</v>
      </c>
      <c r="J176" s="351">
        <v>0</v>
      </c>
      <c r="K176" s="28">
        <v>0</v>
      </c>
      <c r="L176" s="112">
        <v>0</v>
      </c>
      <c r="M176" s="28">
        <v>0</v>
      </c>
      <c r="N176" s="28">
        <v>0</v>
      </c>
      <c r="O176" s="28">
        <v>0</v>
      </c>
      <c r="P176" s="112">
        <v>0</v>
      </c>
      <c r="Q176" s="288"/>
      <c r="R176" s="289"/>
    </row>
    <row r="177" spans="1:18" s="24" customFormat="1" ht="12.75">
      <c r="A177" s="183"/>
      <c r="B177" s="186"/>
      <c r="C177" s="177"/>
      <c r="D177" s="29"/>
      <c r="E177" s="30"/>
      <c r="F177" s="27" t="s">
        <v>229</v>
      </c>
      <c r="G177" s="112">
        <f t="shared" si="40"/>
        <v>0</v>
      </c>
      <c r="H177" s="112">
        <f t="shared" si="40"/>
        <v>0</v>
      </c>
      <c r="I177" s="351">
        <v>0</v>
      </c>
      <c r="J177" s="351">
        <v>0</v>
      </c>
      <c r="K177" s="28">
        <v>0</v>
      </c>
      <c r="L177" s="112">
        <v>0</v>
      </c>
      <c r="M177" s="28">
        <v>0</v>
      </c>
      <c r="N177" s="28">
        <v>0</v>
      </c>
      <c r="O177" s="28">
        <v>0</v>
      </c>
      <c r="P177" s="112">
        <v>0</v>
      </c>
      <c r="Q177" s="288"/>
      <c r="R177" s="289"/>
    </row>
    <row r="178" spans="1:18" s="24" customFormat="1" ht="13.5" thickBot="1">
      <c r="A178" s="184"/>
      <c r="B178" s="187"/>
      <c r="C178" s="178"/>
      <c r="D178" s="33"/>
      <c r="E178" s="34"/>
      <c r="F178" s="35" t="s">
        <v>230</v>
      </c>
      <c r="G178" s="113">
        <f t="shared" si="40"/>
        <v>0</v>
      </c>
      <c r="H178" s="113">
        <f t="shared" si="40"/>
        <v>0</v>
      </c>
      <c r="I178" s="352">
        <v>0</v>
      </c>
      <c r="J178" s="352">
        <v>0</v>
      </c>
      <c r="K178" s="36">
        <v>0</v>
      </c>
      <c r="L178" s="113">
        <v>0</v>
      </c>
      <c r="M178" s="36">
        <v>0</v>
      </c>
      <c r="N178" s="36">
        <v>0</v>
      </c>
      <c r="O178" s="36">
        <v>0</v>
      </c>
      <c r="P178" s="113">
        <v>0</v>
      </c>
      <c r="Q178" s="290"/>
      <c r="R178" s="291"/>
    </row>
    <row r="179" spans="1:18" s="24" customFormat="1" ht="12.75" customHeight="1">
      <c r="A179" s="182" t="s">
        <v>252</v>
      </c>
      <c r="B179" s="185" t="s">
        <v>431</v>
      </c>
      <c r="C179" s="176">
        <v>731.5</v>
      </c>
      <c r="D179" s="21"/>
      <c r="E179" s="22"/>
      <c r="F179" s="129" t="s">
        <v>238</v>
      </c>
      <c r="G179" s="23">
        <f>SUM(G180:G190)</f>
        <v>9737.9</v>
      </c>
      <c r="H179" s="23">
        <f aca="true" t="shared" si="41" ref="H179:P179">SUM(H180:H190)</f>
        <v>303.3</v>
      </c>
      <c r="I179" s="353">
        <f t="shared" si="41"/>
        <v>9737.9</v>
      </c>
      <c r="J179" s="353">
        <f t="shared" si="41"/>
        <v>303.3</v>
      </c>
      <c r="K179" s="23">
        <f t="shared" si="41"/>
        <v>0</v>
      </c>
      <c r="L179" s="23">
        <f t="shared" si="41"/>
        <v>0</v>
      </c>
      <c r="M179" s="23">
        <f t="shared" si="41"/>
        <v>0</v>
      </c>
      <c r="N179" s="23">
        <f t="shared" si="41"/>
        <v>0</v>
      </c>
      <c r="O179" s="23">
        <f t="shared" si="41"/>
        <v>0</v>
      </c>
      <c r="P179" s="23">
        <f t="shared" si="41"/>
        <v>0</v>
      </c>
      <c r="Q179" s="286" t="s">
        <v>17</v>
      </c>
      <c r="R179" s="287"/>
    </row>
    <row r="180" spans="1:18" s="24" customFormat="1" ht="12.75">
      <c r="A180" s="183"/>
      <c r="B180" s="186"/>
      <c r="C180" s="177"/>
      <c r="D180" s="29"/>
      <c r="E180" s="26"/>
      <c r="F180" s="27" t="s">
        <v>19</v>
      </c>
      <c r="G180" s="112">
        <f aca="true" t="shared" si="42" ref="G180:H190">I180+K180+M180+O180</f>
        <v>0</v>
      </c>
      <c r="H180" s="112">
        <f t="shared" si="42"/>
        <v>0</v>
      </c>
      <c r="I180" s="351">
        <v>0</v>
      </c>
      <c r="J180" s="351">
        <v>0</v>
      </c>
      <c r="K180" s="112">
        <v>0</v>
      </c>
      <c r="L180" s="112">
        <v>0</v>
      </c>
      <c r="M180" s="112">
        <v>0</v>
      </c>
      <c r="N180" s="112">
        <v>0</v>
      </c>
      <c r="O180" s="112">
        <v>0</v>
      </c>
      <c r="P180" s="112">
        <v>0</v>
      </c>
      <c r="Q180" s="288"/>
      <c r="R180" s="289"/>
    </row>
    <row r="181" spans="1:18" s="24" customFormat="1" ht="12.75">
      <c r="A181" s="183"/>
      <c r="B181" s="186"/>
      <c r="C181" s="177"/>
      <c r="D181" s="29"/>
      <c r="E181" s="30"/>
      <c r="F181" s="27" t="s">
        <v>22</v>
      </c>
      <c r="G181" s="112">
        <f t="shared" si="42"/>
        <v>0</v>
      </c>
      <c r="H181" s="112">
        <f t="shared" si="42"/>
        <v>0</v>
      </c>
      <c r="I181" s="351">
        <v>0</v>
      </c>
      <c r="J181" s="351">
        <v>0</v>
      </c>
      <c r="K181" s="112">
        <v>0</v>
      </c>
      <c r="L181" s="112">
        <v>0</v>
      </c>
      <c r="M181" s="112">
        <v>0</v>
      </c>
      <c r="N181" s="112">
        <v>0</v>
      </c>
      <c r="O181" s="112">
        <v>0</v>
      </c>
      <c r="P181" s="112">
        <v>0</v>
      </c>
      <c r="Q181" s="288"/>
      <c r="R181" s="289"/>
    </row>
    <row r="182" spans="1:18" s="24" customFormat="1" ht="12.75">
      <c r="A182" s="183"/>
      <c r="B182" s="186"/>
      <c r="C182" s="177"/>
      <c r="D182" s="29"/>
      <c r="E182" s="31"/>
      <c r="F182" s="27" t="s">
        <v>23</v>
      </c>
      <c r="G182" s="112">
        <f t="shared" si="42"/>
        <v>0</v>
      </c>
      <c r="H182" s="112">
        <f t="shared" si="42"/>
        <v>0</v>
      </c>
      <c r="I182" s="351">
        <v>0</v>
      </c>
      <c r="J182" s="351">
        <v>0</v>
      </c>
      <c r="K182" s="112">
        <v>0</v>
      </c>
      <c r="L182" s="112">
        <v>0</v>
      </c>
      <c r="M182" s="112">
        <v>0</v>
      </c>
      <c r="N182" s="112">
        <v>0</v>
      </c>
      <c r="O182" s="112">
        <v>0</v>
      </c>
      <c r="P182" s="112">
        <v>0</v>
      </c>
      <c r="Q182" s="288"/>
      <c r="R182" s="289"/>
    </row>
    <row r="183" spans="1:18" s="24" customFormat="1" ht="12.75">
      <c r="A183" s="183"/>
      <c r="B183" s="186"/>
      <c r="C183" s="177"/>
      <c r="D183" s="29"/>
      <c r="E183" s="31"/>
      <c r="F183" s="27" t="s">
        <v>239</v>
      </c>
      <c r="G183" s="112">
        <f t="shared" si="42"/>
        <v>0</v>
      </c>
      <c r="H183" s="112">
        <f t="shared" si="42"/>
        <v>0</v>
      </c>
      <c r="I183" s="351">
        <v>0</v>
      </c>
      <c r="J183" s="351">
        <v>0</v>
      </c>
      <c r="K183" s="112">
        <v>0</v>
      </c>
      <c r="L183" s="112">
        <v>0</v>
      </c>
      <c r="M183" s="112">
        <v>0</v>
      </c>
      <c r="N183" s="112">
        <v>0</v>
      </c>
      <c r="O183" s="112">
        <v>0</v>
      </c>
      <c r="P183" s="112">
        <v>0</v>
      </c>
      <c r="Q183" s="288"/>
      <c r="R183" s="289"/>
    </row>
    <row r="184" spans="1:18" s="24" customFormat="1" ht="12.75">
      <c r="A184" s="183"/>
      <c r="B184" s="186"/>
      <c r="C184" s="177"/>
      <c r="D184" s="38" t="s">
        <v>204</v>
      </c>
      <c r="E184" s="31" t="s">
        <v>192</v>
      </c>
      <c r="F184" s="27" t="s">
        <v>25</v>
      </c>
      <c r="G184" s="112">
        <f t="shared" si="42"/>
        <v>303.3</v>
      </c>
      <c r="H184" s="112">
        <f t="shared" si="42"/>
        <v>303.3</v>
      </c>
      <c r="I184" s="351">
        <v>303.3</v>
      </c>
      <c r="J184" s="351">
        <v>303.3</v>
      </c>
      <c r="K184" s="112">
        <v>0</v>
      </c>
      <c r="L184" s="112">
        <v>0</v>
      </c>
      <c r="M184" s="112">
        <v>0</v>
      </c>
      <c r="N184" s="112">
        <v>0</v>
      </c>
      <c r="O184" s="112">
        <v>0</v>
      </c>
      <c r="P184" s="112">
        <v>0</v>
      </c>
      <c r="Q184" s="288"/>
      <c r="R184" s="289"/>
    </row>
    <row r="185" spans="1:18" s="24" customFormat="1" ht="12.75">
      <c r="A185" s="183"/>
      <c r="B185" s="186"/>
      <c r="C185" s="177"/>
      <c r="D185" s="29"/>
      <c r="E185" s="30"/>
      <c r="F185" s="27" t="s">
        <v>220</v>
      </c>
      <c r="G185" s="112">
        <f t="shared" si="42"/>
        <v>0</v>
      </c>
      <c r="H185" s="112">
        <f t="shared" si="42"/>
        <v>0</v>
      </c>
      <c r="I185" s="351">
        <v>0</v>
      </c>
      <c r="J185" s="351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12">
        <v>0</v>
      </c>
      <c r="Q185" s="288"/>
      <c r="R185" s="289"/>
    </row>
    <row r="186" spans="1:18" s="24" customFormat="1" ht="12.75">
      <c r="A186" s="183"/>
      <c r="B186" s="186"/>
      <c r="C186" s="177"/>
      <c r="D186" s="29"/>
      <c r="E186" s="31" t="s">
        <v>20</v>
      </c>
      <c r="F186" s="27" t="s">
        <v>226</v>
      </c>
      <c r="G186" s="112">
        <f t="shared" si="42"/>
        <v>9434.6</v>
      </c>
      <c r="H186" s="112">
        <f t="shared" si="42"/>
        <v>0</v>
      </c>
      <c r="I186" s="351">
        <f>2928.8+3649+2856.8</f>
        <v>9434.6</v>
      </c>
      <c r="J186" s="351">
        <v>0</v>
      </c>
      <c r="K186" s="28">
        <v>0</v>
      </c>
      <c r="L186" s="112">
        <v>0</v>
      </c>
      <c r="M186" s="28">
        <v>0</v>
      </c>
      <c r="N186" s="28">
        <v>0</v>
      </c>
      <c r="O186" s="28">
        <v>0</v>
      </c>
      <c r="P186" s="112">
        <v>0</v>
      </c>
      <c r="Q186" s="288"/>
      <c r="R186" s="289"/>
    </row>
    <row r="187" spans="1:18" s="24" customFormat="1" ht="12.75">
      <c r="A187" s="183"/>
      <c r="B187" s="186"/>
      <c r="C187" s="177"/>
      <c r="D187" s="29"/>
      <c r="E187" s="31"/>
      <c r="F187" s="27" t="s">
        <v>227</v>
      </c>
      <c r="G187" s="112">
        <f t="shared" si="42"/>
        <v>0</v>
      </c>
      <c r="H187" s="112">
        <f t="shared" si="42"/>
        <v>0</v>
      </c>
      <c r="I187" s="351">
        <v>0</v>
      </c>
      <c r="J187" s="351">
        <v>0</v>
      </c>
      <c r="K187" s="28">
        <v>0</v>
      </c>
      <c r="L187" s="112">
        <v>0</v>
      </c>
      <c r="M187" s="28">
        <v>0</v>
      </c>
      <c r="N187" s="28">
        <v>0</v>
      </c>
      <c r="O187" s="28">
        <v>0</v>
      </c>
      <c r="P187" s="112">
        <v>0</v>
      </c>
      <c r="Q187" s="288"/>
      <c r="R187" s="289"/>
    </row>
    <row r="188" spans="1:18" s="24" customFormat="1" ht="12.75">
      <c r="A188" s="183"/>
      <c r="B188" s="186"/>
      <c r="C188" s="177"/>
      <c r="D188" s="29"/>
      <c r="E188" s="30"/>
      <c r="F188" s="27" t="s">
        <v>228</v>
      </c>
      <c r="G188" s="350">
        <f t="shared" si="42"/>
        <v>0</v>
      </c>
      <c r="H188" s="350">
        <f t="shared" si="42"/>
        <v>0</v>
      </c>
      <c r="I188" s="351">
        <v>0</v>
      </c>
      <c r="J188" s="351">
        <v>0</v>
      </c>
      <c r="K188" s="28">
        <v>0</v>
      </c>
      <c r="L188" s="112">
        <v>0</v>
      </c>
      <c r="M188" s="28">
        <v>0</v>
      </c>
      <c r="N188" s="28">
        <v>0</v>
      </c>
      <c r="O188" s="28">
        <v>0</v>
      </c>
      <c r="P188" s="112">
        <v>0</v>
      </c>
      <c r="Q188" s="288"/>
      <c r="R188" s="289"/>
    </row>
    <row r="189" spans="1:18" s="24" customFormat="1" ht="12.75">
      <c r="A189" s="183"/>
      <c r="B189" s="186"/>
      <c r="C189" s="177"/>
      <c r="D189" s="29"/>
      <c r="E189" s="30"/>
      <c r="F189" s="27" t="s">
        <v>229</v>
      </c>
      <c r="G189" s="350">
        <f t="shared" si="42"/>
        <v>0</v>
      </c>
      <c r="H189" s="350">
        <f t="shared" si="42"/>
        <v>0</v>
      </c>
      <c r="I189" s="351">
        <v>0</v>
      </c>
      <c r="J189" s="351">
        <v>0</v>
      </c>
      <c r="K189" s="28">
        <v>0</v>
      </c>
      <c r="L189" s="112">
        <v>0</v>
      </c>
      <c r="M189" s="28">
        <v>0</v>
      </c>
      <c r="N189" s="28">
        <v>0</v>
      </c>
      <c r="O189" s="28">
        <v>0</v>
      </c>
      <c r="P189" s="112">
        <v>0</v>
      </c>
      <c r="Q189" s="288"/>
      <c r="R189" s="289"/>
    </row>
    <row r="190" spans="1:18" s="24" customFormat="1" ht="13.5" thickBot="1">
      <c r="A190" s="184"/>
      <c r="B190" s="187"/>
      <c r="C190" s="178"/>
      <c r="D190" s="33"/>
      <c r="E190" s="34"/>
      <c r="F190" s="35" t="s">
        <v>230</v>
      </c>
      <c r="G190" s="354">
        <f t="shared" si="42"/>
        <v>0</v>
      </c>
      <c r="H190" s="354">
        <f t="shared" si="42"/>
        <v>0</v>
      </c>
      <c r="I190" s="352">
        <v>0</v>
      </c>
      <c r="J190" s="352">
        <v>0</v>
      </c>
      <c r="K190" s="36">
        <v>0</v>
      </c>
      <c r="L190" s="113">
        <v>0</v>
      </c>
      <c r="M190" s="36">
        <v>0</v>
      </c>
      <c r="N190" s="36">
        <v>0</v>
      </c>
      <c r="O190" s="36">
        <v>0</v>
      </c>
      <c r="P190" s="113">
        <v>0</v>
      </c>
      <c r="Q190" s="290"/>
      <c r="R190" s="291"/>
    </row>
    <row r="191" spans="1:18" s="24" customFormat="1" ht="12.75" customHeight="1">
      <c r="A191" s="182" t="s">
        <v>253</v>
      </c>
      <c r="B191" s="185" t="s">
        <v>532</v>
      </c>
      <c r="C191" s="188" t="s">
        <v>236</v>
      </c>
      <c r="D191" s="114"/>
      <c r="E191" s="22"/>
      <c r="F191" s="129" t="s">
        <v>238</v>
      </c>
      <c r="G191" s="353">
        <f>SUM(G192:G202)</f>
        <v>14440.7</v>
      </c>
      <c r="H191" s="353">
        <f aca="true" t="shared" si="43" ref="H191:P191">SUM(H192:H202)</f>
        <v>14440.7</v>
      </c>
      <c r="I191" s="353">
        <f t="shared" si="43"/>
        <v>14440.7</v>
      </c>
      <c r="J191" s="353">
        <f t="shared" si="43"/>
        <v>14440.7</v>
      </c>
      <c r="K191" s="23">
        <f t="shared" si="43"/>
        <v>0</v>
      </c>
      <c r="L191" s="23">
        <f t="shared" si="43"/>
        <v>0</v>
      </c>
      <c r="M191" s="23">
        <f t="shared" si="43"/>
        <v>0</v>
      </c>
      <c r="N191" s="23">
        <f t="shared" si="43"/>
        <v>0</v>
      </c>
      <c r="O191" s="23">
        <f t="shared" si="43"/>
        <v>0</v>
      </c>
      <c r="P191" s="23">
        <f t="shared" si="43"/>
        <v>0</v>
      </c>
      <c r="Q191" s="286" t="s">
        <v>17</v>
      </c>
      <c r="R191" s="287"/>
    </row>
    <row r="192" spans="1:18" s="24" customFormat="1" ht="12.75">
      <c r="A192" s="183"/>
      <c r="B192" s="186"/>
      <c r="C192" s="189"/>
      <c r="D192" s="38"/>
      <c r="E192" s="26"/>
      <c r="F192" s="27" t="s">
        <v>19</v>
      </c>
      <c r="G192" s="350">
        <f aca="true" t="shared" si="44" ref="G192:H202">I192+K192+M192+O192</f>
        <v>0</v>
      </c>
      <c r="H192" s="350">
        <f t="shared" si="44"/>
        <v>0</v>
      </c>
      <c r="I192" s="351">
        <v>0</v>
      </c>
      <c r="J192" s="351">
        <v>0</v>
      </c>
      <c r="K192" s="112">
        <v>0</v>
      </c>
      <c r="L192" s="112">
        <v>0</v>
      </c>
      <c r="M192" s="112">
        <v>0</v>
      </c>
      <c r="N192" s="112">
        <v>0</v>
      </c>
      <c r="O192" s="112">
        <v>0</v>
      </c>
      <c r="P192" s="112">
        <v>0</v>
      </c>
      <c r="Q192" s="288"/>
      <c r="R192" s="289"/>
    </row>
    <row r="193" spans="1:18" s="24" customFormat="1" ht="12.75">
      <c r="A193" s="183"/>
      <c r="B193" s="186"/>
      <c r="C193" s="189"/>
      <c r="D193" s="38"/>
      <c r="E193" s="30"/>
      <c r="F193" s="27" t="s">
        <v>22</v>
      </c>
      <c r="G193" s="350">
        <f t="shared" si="44"/>
        <v>0</v>
      </c>
      <c r="H193" s="350">
        <f t="shared" si="44"/>
        <v>0</v>
      </c>
      <c r="I193" s="351">
        <v>0</v>
      </c>
      <c r="J193" s="351">
        <v>0</v>
      </c>
      <c r="K193" s="112">
        <v>0</v>
      </c>
      <c r="L193" s="112">
        <v>0</v>
      </c>
      <c r="M193" s="112">
        <v>0</v>
      </c>
      <c r="N193" s="112">
        <v>0</v>
      </c>
      <c r="O193" s="112">
        <v>0</v>
      </c>
      <c r="P193" s="112">
        <v>0</v>
      </c>
      <c r="Q193" s="288"/>
      <c r="R193" s="289"/>
    </row>
    <row r="194" spans="1:18" s="24" customFormat="1" ht="12.75">
      <c r="A194" s="183"/>
      <c r="B194" s="186"/>
      <c r="C194" s="189"/>
      <c r="D194" s="38" t="s">
        <v>204</v>
      </c>
      <c r="E194" s="31" t="s">
        <v>21</v>
      </c>
      <c r="F194" s="27" t="s">
        <v>23</v>
      </c>
      <c r="G194" s="350">
        <f t="shared" si="44"/>
        <v>730</v>
      </c>
      <c r="H194" s="350">
        <f t="shared" si="44"/>
        <v>730</v>
      </c>
      <c r="I194" s="351">
        <f>1000-270</f>
        <v>730</v>
      </c>
      <c r="J194" s="351">
        <f>1000-270</f>
        <v>730</v>
      </c>
      <c r="K194" s="112">
        <v>0</v>
      </c>
      <c r="L194" s="112">
        <v>0</v>
      </c>
      <c r="M194" s="112">
        <v>0</v>
      </c>
      <c r="N194" s="112">
        <v>0</v>
      </c>
      <c r="O194" s="112">
        <v>0</v>
      </c>
      <c r="P194" s="112">
        <v>0</v>
      </c>
      <c r="Q194" s="288"/>
      <c r="R194" s="289"/>
    </row>
    <row r="195" spans="1:18" s="24" customFormat="1" ht="12.75">
      <c r="A195" s="183"/>
      <c r="B195" s="186"/>
      <c r="C195" s="189"/>
      <c r="D195" s="38" t="s">
        <v>204</v>
      </c>
      <c r="E195" s="40" t="s">
        <v>20</v>
      </c>
      <c r="F195" s="27" t="s">
        <v>239</v>
      </c>
      <c r="G195" s="350">
        <f t="shared" si="44"/>
        <v>0</v>
      </c>
      <c r="H195" s="350">
        <f>J195+L195+N195+P195</f>
        <v>0</v>
      </c>
      <c r="I195" s="351">
        <v>0</v>
      </c>
      <c r="J195" s="351">
        <v>0</v>
      </c>
      <c r="K195" s="112">
        <v>0</v>
      </c>
      <c r="L195" s="112">
        <v>0</v>
      </c>
      <c r="M195" s="112">
        <v>0</v>
      </c>
      <c r="N195" s="112">
        <v>0</v>
      </c>
      <c r="O195" s="112">
        <v>0</v>
      </c>
      <c r="P195" s="112">
        <v>0</v>
      </c>
      <c r="Q195" s="288"/>
      <c r="R195" s="289"/>
    </row>
    <row r="196" spans="1:18" s="24" customFormat="1" ht="12.75">
      <c r="A196" s="183"/>
      <c r="B196" s="186"/>
      <c r="C196" s="189"/>
      <c r="D196" s="38" t="s">
        <v>204</v>
      </c>
      <c r="E196" s="115" t="s">
        <v>20</v>
      </c>
      <c r="F196" s="27" t="s">
        <v>25</v>
      </c>
      <c r="G196" s="350">
        <f t="shared" si="44"/>
        <v>0</v>
      </c>
      <c r="H196" s="350">
        <f t="shared" si="44"/>
        <v>0</v>
      </c>
      <c r="I196" s="351">
        <f>9769.3-7891.2-1148.1-730</f>
        <v>0</v>
      </c>
      <c r="J196" s="351">
        <f>9769.3-7891.2-1148.1-730</f>
        <v>0</v>
      </c>
      <c r="K196" s="112">
        <v>0</v>
      </c>
      <c r="L196" s="112">
        <v>0</v>
      </c>
      <c r="M196" s="112">
        <v>0</v>
      </c>
      <c r="N196" s="112">
        <v>0</v>
      </c>
      <c r="O196" s="112">
        <v>0</v>
      </c>
      <c r="P196" s="112">
        <v>0</v>
      </c>
      <c r="Q196" s="288"/>
      <c r="R196" s="289"/>
    </row>
    <row r="197" spans="1:18" s="24" customFormat="1" ht="12.75">
      <c r="A197" s="183"/>
      <c r="B197" s="186"/>
      <c r="C197" s="189"/>
      <c r="D197" s="38" t="s">
        <v>204</v>
      </c>
      <c r="E197" s="115" t="s">
        <v>20</v>
      </c>
      <c r="F197" s="27" t="s">
        <v>220</v>
      </c>
      <c r="G197" s="350">
        <f t="shared" si="44"/>
        <v>13710.7</v>
      </c>
      <c r="H197" s="350">
        <f t="shared" si="44"/>
        <v>13710.7</v>
      </c>
      <c r="I197" s="351">
        <f>12980.7+730</f>
        <v>13710.7</v>
      </c>
      <c r="J197" s="351">
        <f>12980.7+730</f>
        <v>13710.7</v>
      </c>
      <c r="K197" s="112">
        <v>0</v>
      </c>
      <c r="L197" s="112">
        <v>0</v>
      </c>
      <c r="M197" s="112">
        <v>0</v>
      </c>
      <c r="N197" s="112">
        <v>0</v>
      </c>
      <c r="O197" s="112">
        <v>0</v>
      </c>
      <c r="P197" s="112">
        <v>0</v>
      </c>
      <c r="Q197" s="288"/>
      <c r="R197" s="289"/>
    </row>
    <row r="198" spans="1:18" s="24" customFormat="1" ht="12.75">
      <c r="A198" s="183"/>
      <c r="B198" s="186"/>
      <c r="C198" s="189"/>
      <c r="D198" s="29"/>
      <c r="E198" s="30"/>
      <c r="F198" s="27" t="s">
        <v>226</v>
      </c>
      <c r="G198" s="112">
        <f t="shared" si="44"/>
        <v>0</v>
      </c>
      <c r="H198" s="112">
        <f t="shared" si="44"/>
        <v>0</v>
      </c>
      <c r="I198" s="351">
        <v>0</v>
      </c>
      <c r="J198" s="351">
        <v>0</v>
      </c>
      <c r="K198" s="28">
        <v>0</v>
      </c>
      <c r="L198" s="112">
        <v>0</v>
      </c>
      <c r="M198" s="28">
        <v>0</v>
      </c>
      <c r="N198" s="28">
        <v>0</v>
      </c>
      <c r="O198" s="28">
        <v>0</v>
      </c>
      <c r="P198" s="112">
        <v>0</v>
      </c>
      <c r="Q198" s="288"/>
      <c r="R198" s="289"/>
    </row>
    <row r="199" spans="1:18" s="24" customFormat="1" ht="12.75">
      <c r="A199" s="183"/>
      <c r="B199" s="186"/>
      <c r="C199" s="189"/>
      <c r="D199" s="29"/>
      <c r="E199" s="30"/>
      <c r="F199" s="27" t="s">
        <v>227</v>
      </c>
      <c r="G199" s="112">
        <f t="shared" si="44"/>
        <v>0</v>
      </c>
      <c r="H199" s="112">
        <f t="shared" si="44"/>
        <v>0</v>
      </c>
      <c r="I199" s="351">
        <v>0</v>
      </c>
      <c r="J199" s="351">
        <v>0</v>
      </c>
      <c r="K199" s="28">
        <v>0</v>
      </c>
      <c r="L199" s="112">
        <v>0</v>
      </c>
      <c r="M199" s="28">
        <v>0</v>
      </c>
      <c r="N199" s="28">
        <v>0</v>
      </c>
      <c r="O199" s="28">
        <v>0</v>
      </c>
      <c r="P199" s="112">
        <v>0</v>
      </c>
      <c r="Q199" s="288"/>
      <c r="R199" s="289"/>
    </row>
    <row r="200" spans="1:18" s="24" customFormat="1" ht="12.75">
      <c r="A200" s="183"/>
      <c r="B200" s="186"/>
      <c r="C200" s="189"/>
      <c r="D200" s="29"/>
      <c r="E200" s="30"/>
      <c r="F200" s="27" t="s">
        <v>228</v>
      </c>
      <c r="G200" s="112">
        <f t="shared" si="44"/>
        <v>0</v>
      </c>
      <c r="H200" s="112">
        <f t="shared" si="44"/>
        <v>0</v>
      </c>
      <c r="I200" s="351">
        <v>0</v>
      </c>
      <c r="J200" s="351">
        <v>0</v>
      </c>
      <c r="K200" s="28">
        <v>0</v>
      </c>
      <c r="L200" s="112">
        <v>0</v>
      </c>
      <c r="M200" s="28">
        <v>0</v>
      </c>
      <c r="N200" s="28">
        <v>0</v>
      </c>
      <c r="O200" s="28">
        <v>0</v>
      </c>
      <c r="P200" s="112">
        <v>0</v>
      </c>
      <c r="Q200" s="288"/>
      <c r="R200" s="289"/>
    </row>
    <row r="201" spans="1:18" s="24" customFormat="1" ht="12.75">
      <c r="A201" s="183"/>
      <c r="B201" s="186"/>
      <c r="C201" s="189"/>
      <c r="D201" s="29"/>
      <c r="E201" s="30"/>
      <c r="F201" s="27" t="s">
        <v>229</v>
      </c>
      <c r="G201" s="112">
        <f t="shared" si="44"/>
        <v>0</v>
      </c>
      <c r="H201" s="112">
        <f t="shared" si="44"/>
        <v>0</v>
      </c>
      <c r="I201" s="28">
        <v>0</v>
      </c>
      <c r="J201" s="28">
        <v>0</v>
      </c>
      <c r="K201" s="28">
        <v>0</v>
      </c>
      <c r="L201" s="112">
        <v>0</v>
      </c>
      <c r="M201" s="28">
        <v>0</v>
      </c>
      <c r="N201" s="28">
        <v>0</v>
      </c>
      <c r="O201" s="28">
        <v>0</v>
      </c>
      <c r="P201" s="112">
        <v>0</v>
      </c>
      <c r="Q201" s="288"/>
      <c r="R201" s="289"/>
    </row>
    <row r="202" spans="1:18" s="24" customFormat="1" ht="13.5" thickBot="1">
      <c r="A202" s="184"/>
      <c r="B202" s="187"/>
      <c r="C202" s="159"/>
      <c r="D202" s="33"/>
      <c r="E202" s="34"/>
      <c r="F202" s="35" t="s">
        <v>230</v>
      </c>
      <c r="G202" s="113">
        <f t="shared" si="44"/>
        <v>0</v>
      </c>
      <c r="H202" s="113">
        <f t="shared" si="44"/>
        <v>0</v>
      </c>
      <c r="I202" s="36">
        <v>0</v>
      </c>
      <c r="J202" s="36">
        <v>0</v>
      </c>
      <c r="K202" s="36">
        <v>0</v>
      </c>
      <c r="L202" s="113">
        <v>0</v>
      </c>
      <c r="M202" s="36">
        <v>0</v>
      </c>
      <c r="N202" s="36">
        <v>0</v>
      </c>
      <c r="O202" s="36">
        <v>0</v>
      </c>
      <c r="P202" s="113">
        <v>0</v>
      </c>
      <c r="Q202" s="290"/>
      <c r="R202" s="291"/>
    </row>
    <row r="203" spans="1:18" s="24" customFormat="1" ht="12.75" customHeight="1">
      <c r="A203" s="182" t="s">
        <v>254</v>
      </c>
      <c r="B203" s="185" t="s">
        <v>432</v>
      </c>
      <c r="C203" s="176">
        <v>3000</v>
      </c>
      <c r="D203" s="21"/>
      <c r="E203" s="22"/>
      <c r="F203" s="129" t="s">
        <v>238</v>
      </c>
      <c r="G203" s="23">
        <f>SUM(G204:G214)</f>
        <v>5738.7</v>
      </c>
      <c r="H203" s="23">
        <f aca="true" t="shared" si="45" ref="H203:P203">SUM(H204:H214)</f>
        <v>0</v>
      </c>
      <c r="I203" s="23">
        <f t="shared" si="45"/>
        <v>5738.7</v>
      </c>
      <c r="J203" s="23">
        <f t="shared" si="45"/>
        <v>0</v>
      </c>
      <c r="K203" s="23">
        <f t="shared" si="45"/>
        <v>0</v>
      </c>
      <c r="L203" s="23">
        <f t="shared" si="45"/>
        <v>0</v>
      </c>
      <c r="M203" s="23">
        <f t="shared" si="45"/>
        <v>0</v>
      </c>
      <c r="N203" s="23">
        <f t="shared" si="45"/>
        <v>0</v>
      </c>
      <c r="O203" s="23">
        <f t="shared" si="45"/>
        <v>0</v>
      </c>
      <c r="P203" s="23">
        <f t="shared" si="45"/>
        <v>0</v>
      </c>
      <c r="Q203" s="286" t="s">
        <v>17</v>
      </c>
      <c r="R203" s="287"/>
    </row>
    <row r="204" spans="1:18" s="24" customFormat="1" ht="12.75">
      <c r="A204" s="183"/>
      <c r="B204" s="186"/>
      <c r="C204" s="177"/>
      <c r="D204" s="29"/>
      <c r="E204" s="26"/>
      <c r="F204" s="27" t="s">
        <v>19</v>
      </c>
      <c r="G204" s="112">
        <f aca="true" t="shared" si="46" ref="G204:H214">I204+K204+M204+O204</f>
        <v>0</v>
      </c>
      <c r="H204" s="112">
        <f t="shared" si="46"/>
        <v>0</v>
      </c>
      <c r="I204" s="28">
        <v>0</v>
      </c>
      <c r="J204" s="28">
        <v>0</v>
      </c>
      <c r="K204" s="112">
        <v>0</v>
      </c>
      <c r="L204" s="112">
        <v>0</v>
      </c>
      <c r="M204" s="112">
        <v>0</v>
      </c>
      <c r="N204" s="112">
        <v>0</v>
      </c>
      <c r="O204" s="112">
        <v>0</v>
      </c>
      <c r="P204" s="112">
        <v>0</v>
      </c>
      <c r="Q204" s="288"/>
      <c r="R204" s="289"/>
    </row>
    <row r="205" spans="1:18" s="24" customFormat="1" ht="12.75">
      <c r="A205" s="183"/>
      <c r="B205" s="186"/>
      <c r="C205" s="177"/>
      <c r="D205" s="29"/>
      <c r="E205" s="30"/>
      <c r="F205" s="27" t="s">
        <v>22</v>
      </c>
      <c r="G205" s="112">
        <f t="shared" si="46"/>
        <v>0</v>
      </c>
      <c r="H205" s="112">
        <f t="shared" si="46"/>
        <v>0</v>
      </c>
      <c r="I205" s="28">
        <v>0</v>
      </c>
      <c r="J205" s="28">
        <v>0</v>
      </c>
      <c r="K205" s="112">
        <v>0</v>
      </c>
      <c r="L205" s="112">
        <v>0</v>
      </c>
      <c r="M205" s="112">
        <v>0</v>
      </c>
      <c r="N205" s="112">
        <v>0</v>
      </c>
      <c r="O205" s="112">
        <v>0</v>
      </c>
      <c r="P205" s="112">
        <v>0</v>
      </c>
      <c r="Q205" s="288"/>
      <c r="R205" s="289"/>
    </row>
    <row r="206" spans="1:18" s="24" customFormat="1" ht="12.75">
      <c r="A206" s="183"/>
      <c r="B206" s="186"/>
      <c r="C206" s="177"/>
      <c r="D206" s="29"/>
      <c r="E206" s="31"/>
      <c r="F206" s="27" t="s">
        <v>23</v>
      </c>
      <c r="G206" s="112">
        <f t="shared" si="46"/>
        <v>0</v>
      </c>
      <c r="H206" s="112">
        <f t="shared" si="46"/>
        <v>0</v>
      </c>
      <c r="I206" s="28">
        <v>0</v>
      </c>
      <c r="J206" s="28">
        <v>0</v>
      </c>
      <c r="K206" s="112">
        <v>0</v>
      </c>
      <c r="L206" s="112">
        <v>0</v>
      </c>
      <c r="M206" s="112">
        <v>0</v>
      </c>
      <c r="N206" s="112">
        <v>0</v>
      </c>
      <c r="O206" s="112">
        <v>0</v>
      </c>
      <c r="P206" s="112">
        <v>0</v>
      </c>
      <c r="Q206" s="288"/>
      <c r="R206" s="289"/>
    </row>
    <row r="207" spans="1:18" s="24" customFormat="1" ht="12.75">
      <c r="A207" s="183"/>
      <c r="B207" s="186"/>
      <c r="C207" s="177"/>
      <c r="D207" s="29"/>
      <c r="E207" s="31"/>
      <c r="F207" s="27" t="s">
        <v>239</v>
      </c>
      <c r="G207" s="112">
        <f t="shared" si="46"/>
        <v>0</v>
      </c>
      <c r="H207" s="112">
        <f t="shared" si="46"/>
        <v>0</v>
      </c>
      <c r="I207" s="28">
        <v>0</v>
      </c>
      <c r="J207" s="28">
        <v>0</v>
      </c>
      <c r="K207" s="112">
        <v>0</v>
      </c>
      <c r="L207" s="112">
        <v>0</v>
      </c>
      <c r="M207" s="112">
        <v>0</v>
      </c>
      <c r="N207" s="112">
        <v>0</v>
      </c>
      <c r="O207" s="112">
        <v>0</v>
      </c>
      <c r="P207" s="112">
        <v>0</v>
      </c>
      <c r="Q207" s="288"/>
      <c r="R207" s="289"/>
    </row>
    <row r="208" spans="1:18" s="24" customFormat="1" ht="12.75">
      <c r="A208" s="183"/>
      <c r="B208" s="186"/>
      <c r="C208" s="177"/>
      <c r="D208" s="29"/>
      <c r="E208" s="30"/>
      <c r="F208" s="27" t="s">
        <v>25</v>
      </c>
      <c r="G208" s="112">
        <f t="shared" si="46"/>
        <v>0</v>
      </c>
      <c r="H208" s="112">
        <f t="shared" si="46"/>
        <v>0</v>
      </c>
      <c r="I208" s="28">
        <v>0</v>
      </c>
      <c r="J208" s="28">
        <v>0</v>
      </c>
      <c r="K208" s="112">
        <v>0</v>
      </c>
      <c r="L208" s="112">
        <v>0</v>
      </c>
      <c r="M208" s="112">
        <v>0</v>
      </c>
      <c r="N208" s="112">
        <v>0</v>
      </c>
      <c r="O208" s="112">
        <v>0</v>
      </c>
      <c r="P208" s="112">
        <v>0</v>
      </c>
      <c r="Q208" s="288"/>
      <c r="R208" s="289"/>
    </row>
    <row r="209" spans="1:18" s="24" customFormat="1" ht="12.75">
      <c r="A209" s="183"/>
      <c r="B209" s="186"/>
      <c r="C209" s="177"/>
      <c r="D209" s="29"/>
      <c r="E209" s="30"/>
      <c r="F209" s="27" t="s">
        <v>220</v>
      </c>
      <c r="G209" s="112">
        <f t="shared" si="46"/>
        <v>0</v>
      </c>
      <c r="H209" s="112">
        <f t="shared" si="46"/>
        <v>0</v>
      </c>
      <c r="I209" s="28">
        <v>0</v>
      </c>
      <c r="J209" s="28">
        <v>0</v>
      </c>
      <c r="K209" s="112">
        <v>0</v>
      </c>
      <c r="L209" s="112">
        <v>0</v>
      </c>
      <c r="M209" s="112">
        <v>0</v>
      </c>
      <c r="N209" s="112">
        <v>0</v>
      </c>
      <c r="O209" s="112">
        <v>0</v>
      </c>
      <c r="P209" s="112">
        <v>0</v>
      </c>
      <c r="Q209" s="288"/>
      <c r="R209" s="289"/>
    </row>
    <row r="210" spans="1:18" s="24" customFormat="1" ht="12.75">
      <c r="A210" s="183"/>
      <c r="B210" s="186"/>
      <c r="C210" s="177"/>
      <c r="D210" s="29"/>
      <c r="E210" s="31"/>
      <c r="F210" s="27" t="s">
        <v>226</v>
      </c>
      <c r="G210" s="112">
        <f t="shared" si="46"/>
        <v>0</v>
      </c>
      <c r="H210" s="112">
        <f t="shared" si="46"/>
        <v>0</v>
      </c>
      <c r="I210" s="28">
        <v>0</v>
      </c>
      <c r="J210" s="28">
        <v>0</v>
      </c>
      <c r="K210" s="28">
        <v>0</v>
      </c>
      <c r="L210" s="112">
        <v>0</v>
      </c>
      <c r="M210" s="28">
        <v>0</v>
      </c>
      <c r="N210" s="28">
        <v>0</v>
      </c>
      <c r="O210" s="28">
        <v>0</v>
      </c>
      <c r="P210" s="112">
        <v>0</v>
      </c>
      <c r="Q210" s="288"/>
      <c r="R210" s="289"/>
    </row>
    <row r="211" spans="1:18" s="24" customFormat="1" ht="12.75">
      <c r="A211" s="183"/>
      <c r="B211" s="186"/>
      <c r="C211" s="177"/>
      <c r="D211" s="29"/>
      <c r="F211" s="27" t="s">
        <v>227</v>
      </c>
      <c r="G211" s="112">
        <f t="shared" si="46"/>
        <v>0</v>
      </c>
      <c r="H211" s="112">
        <f t="shared" si="46"/>
        <v>0</v>
      </c>
      <c r="I211" s="28">
        <v>0</v>
      </c>
      <c r="J211" s="28">
        <v>0</v>
      </c>
      <c r="K211" s="28">
        <v>0</v>
      </c>
      <c r="L211" s="112">
        <v>0</v>
      </c>
      <c r="M211" s="28">
        <v>0</v>
      </c>
      <c r="N211" s="28">
        <v>0</v>
      </c>
      <c r="O211" s="28">
        <v>0</v>
      </c>
      <c r="P211" s="112">
        <v>0</v>
      </c>
      <c r="Q211" s="288"/>
      <c r="R211" s="289"/>
    </row>
    <row r="212" spans="1:18" s="24" customFormat="1" ht="12.75">
      <c r="A212" s="183"/>
      <c r="B212" s="186"/>
      <c r="C212" s="177"/>
      <c r="D212" s="29"/>
      <c r="E212" s="40" t="s">
        <v>20</v>
      </c>
      <c r="F212" s="27" t="s">
        <v>228</v>
      </c>
      <c r="G212" s="112">
        <f t="shared" si="46"/>
        <v>5738.7</v>
      </c>
      <c r="H212" s="112">
        <f t="shared" si="46"/>
        <v>0</v>
      </c>
      <c r="I212" s="28">
        <v>5738.7</v>
      </c>
      <c r="J212" s="28">
        <v>0</v>
      </c>
      <c r="K212" s="28">
        <v>0</v>
      </c>
      <c r="L212" s="112">
        <v>0</v>
      </c>
      <c r="M212" s="28">
        <v>0</v>
      </c>
      <c r="N212" s="28">
        <v>0</v>
      </c>
      <c r="O212" s="28">
        <v>0</v>
      </c>
      <c r="P212" s="112">
        <v>0</v>
      </c>
      <c r="Q212" s="288"/>
      <c r="R212" s="289"/>
    </row>
    <row r="213" spans="1:18" s="24" customFormat="1" ht="12.75">
      <c r="A213" s="183"/>
      <c r="B213" s="186"/>
      <c r="C213" s="177"/>
      <c r="D213" s="29"/>
      <c r="E213" s="30"/>
      <c r="F213" s="27" t="s">
        <v>229</v>
      </c>
      <c r="G213" s="112">
        <f t="shared" si="46"/>
        <v>0</v>
      </c>
      <c r="H213" s="112">
        <f t="shared" si="46"/>
        <v>0</v>
      </c>
      <c r="I213" s="28">
        <v>0</v>
      </c>
      <c r="J213" s="28">
        <v>0</v>
      </c>
      <c r="K213" s="28">
        <v>0</v>
      </c>
      <c r="L213" s="112">
        <v>0</v>
      </c>
      <c r="M213" s="28">
        <v>0</v>
      </c>
      <c r="N213" s="28">
        <v>0</v>
      </c>
      <c r="O213" s="28">
        <v>0</v>
      </c>
      <c r="P213" s="112">
        <v>0</v>
      </c>
      <c r="Q213" s="288"/>
      <c r="R213" s="289"/>
    </row>
    <row r="214" spans="1:18" s="24" customFormat="1" ht="13.5" thickBot="1">
      <c r="A214" s="184"/>
      <c r="B214" s="187"/>
      <c r="C214" s="178"/>
      <c r="D214" s="33"/>
      <c r="E214" s="34"/>
      <c r="F214" s="35" t="s">
        <v>230</v>
      </c>
      <c r="G214" s="113">
        <f t="shared" si="46"/>
        <v>0</v>
      </c>
      <c r="H214" s="113">
        <f t="shared" si="46"/>
        <v>0</v>
      </c>
      <c r="I214" s="36">
        <v>0</v>
      </c>
      <c r="J214" s="36">
        <v>0</v>
      </c>
      <c r="K214" s="36">
        <v>0</v>
      </c>
      <c r="L214" s="113">
        <v>0</v>
      </c>
      <c r="M214" s="36">
        <v>0</v>
      </c>
      <c r="N214" s="36">
        <v>0</v>
      </c>
      <c r="O214" s="36">
        <v>0</v>
      </c>
      <c r="P214" s="113">
        <v>0</v>
      </c>
      <c r="Q214" s="290"/>
      <c r="R214" s="291"/>
    </row>
    <row r="215" spans="1:18" s="24" customFormat="1" ht="12.75" customHeight="1">
      <c r="A215" s="182" t="s">
        <v>255</v>
      </c>
      <c r="B215" s="185" t="s">
        <v>533</v>
      </c>
      <c r="C215" s="176">
        <v>5000</v>
      </c>
      <c r="D215" s="21"/>
      <c r="E215" s="22"/>
      <c r="F215" s="129" t="s">
        <v>238</v>
      </c>
      <c r="G215" s="23">
        <f>SUM(G216:G226)</f>
        <v>45000</v>
      </c>
      <c r="H215" s="23">
        <f aca="true" t="shared" si="47" ref="H215:P215">SUM(H216:H226)</f>
        <v>0</v>
      </c>
      <c r="I215" s="23">
        <f t="shared" si="47"/>
        <v>45000</v>
      </c>
      <c r="J215" s="23">
        <f t="shared" si="47"/>
        <v>0</v>
      </c>
      <c r="K215" s="23">
        <f t="shared" si="47"/>
        <v>0</v>
      </c>
      <c r="L215" s="23">
        <f t="shared" si="47"/>
        <v>0</v>
      </c>
      <c r="M215" s="23">
        <f t="shared" si="47"/>
        <v>0</v>
      </c>
      <c r="N215" s="23">
        <f t="shared" si="47"/>
        <v>0</v>
      </c>
      <c r="O215" s="23">
        <f t="shared" si="47"/>
        <v>0</v>
      </c>
      <c r="P215" s="23">
        <f t="shared" si="47"/>
        <v>0</v>
      </c>
      <c r="Q215" s="286" t="s">
        <v>17</v>
      </c>
      <c r="R215" s="287"/>
    </row>
    <row r="216" spans="1:18" s="24" customFormat="1" ht="12.75">
      <c r="A216" s="183"/>
      <c r="B216" s="186"/>
      <c r="C216" s="177"/>
      <c r="D216" s="29"/>
      <c r="E216" s="26"/>
      <c r="F216" s="27" t="s">
        <v>19</v>
      </c>
      <c r="G216" s="112">
        <f aca="true" t="shared" si="48" ref="G216:H226">I216+K216+M216+O216</f>
        <v>0</v>
      </c>
      <c r="H216" s="112">
        <f t="shared" si="48"/>
        <v>0</v>
      </c>
      <c r="I216" s="28">
        <v>0</v>
      </c>
      <c r="J216" s="28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12">
        <v>0</v>
      </c>
      <c r="Q216" s="288"/>
      <c r="R216" s="289"/>
    </row>
    <row r="217" spans="1:18" s="24" customFormat="1" ht="12.75">
      <c r="A217" s="183"/>
      <c r="B217" s="186"/>
      <c r="C217" s="177"/>
      <c r="D217" s="29"/>
      <c r="E217" s="30"/>
      <c r="F217" s="27" t="s">
        <v>22</v>
      </c>
      <c r="G217" s="112">
        <f t="shared" si="48"/>
        <v>0</v>
      </c>
      <c r="H217" s="112">
        <f t="shared" si="48"/>
        <v>0</v>
      </c>
      <c r="I217" s="28">
        <v>0</v>
      </c>
      <c r="J217" s="28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12">
        <v>0</v>
      </c>
      <c r="Q217" s="288"/>
      <c r="R217" s="289"/>
    </row>
    <row r="218" spans="1:18" s="24" customFormat="1" ht="12.75">
      <c r="A218" s="183"/>
      <c r="B218" s="186"/>
      <c r="C218" s="177"/>
      <c r="D218" s="29"/>
      <c r="E218" s="31"/>
      <c r="F218" s="27" t="s">
        <v>23</v>
      </c>
      <c r="G218" s="112">
        <f>I218+K218+M218+O218</f>
        <v>0</v>
      </c>
      <c r="H218" s="112">
        <f t="shared" si="48"/>
        <v>0</v>
      </c>
      <c r="I218" s="28">
        <v>0</v>
      </c>
      <c r="J218" s="28">
        <v>0</v>
      </c>
      <c r="K218" s="112">
        <v>0</v>
      </c>
      <c r="L218" s="112">
        <v>0</v>
      </c>
      <c r="M218" s="112">
        <v>0</v>
      </c>
      <c r="N218" s="112">
        <v>0</v>
      </c>
      <c r="O218" s="112">
        <v>0</v>
      </c>
      <c r="P218" s="112">
        <v>0</v>
      </c>
      <c r="Q218" s="288"/>
      <c r="R218" s="289"/>
    </row>
    <row r="219" spans="1:18" s="24" customFormat="1" ht="12.75">
      <c r="A219" s="183"/>
      <c r="B219" s="186"/>
      <c r="C219" s="177"/>
      <c r="D219" s="29"/>
      <c r="E219" s="38"/>
      <c r="F219" s="27" t="s">
        <v>239</v>
      </c>
      <c r="G219" s="112">
        <f>I219+K219+M219+O219</f>
        <v>0</v>
      </c>
      <c r="H219" s="112">
        <f t="shared" si="48"/>
        <v>0</v>
      </c>
      <c r="I219" s="28">
        <v>0</v>
      </c>
      <c r="J219" s="28">
        <v>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12">
        <v>0</v>
      </c>
      <c r="Q219" s="288"/>
      <c r="R219" s="289"/>
    </row>
    <row r="220" spans="1:18" s="24" customFormat="1" ht="12.75">
      <c r="A220" s="183"/>
      <c r="B220" s="186"/>
      <c r="C220" s="177"/>
      <c r="D220" s="29"/>
      <c r="E220" s="38"/>
      <c r="F220" s="27" t="s">
        <v>25</v>
      </c>
      <c r="G220" s="112">
        <f>I220+K220+M220+O220</f>
        <v>0</v>
      </c>
      <c r="H220" s="112">
        <f t="shared" si="48"/>
        <v>0</v>
      </c>
      <c r="I220" s="28">
        <v>0</v>
      </c>
      <c r="J220" s="28">
        <v>0</v>
      </c>
      <c r="K220" s="112">
        <v>0</v>
      </c>
      <c r="L220" s="112">
        <v>0</v>
      </c>
      <c r="M220" s="112">
        <v>0</v>
      </c>
      <c r="N220" s="112">
        <v>0</v>
      </c>
      <c r="O220" s="112">
        <v>0</v>
      </c>
      <c r="P220" s="112">
        <v>0</v>
      </c>
      <c r="Q220" s="288"/>
      <c r="R220" s="289"/>
    </row>
    <row r="221" spans="1:18" s="24" customFormat="1" ht="12.75">
      <c r="A221" s="183"/>
      <c r="B221" s="186"/>
      <c r="C221" s="177"/>
      <c r="D221" s="29"/>
      <c r="E221" s="30"/>
      <c r="F221" s="27" t="s">
        <v>220</v>
      </c>
      <c r="G221" s="112">
        <f t="shared" si="48"/>
        <v>0</v>
      </c>
      <c r="H221" s="112">
        <f t="shared" si="48"/>
        <v>0</v>
      </c>
      <c r="I221" s="28">
        <v>0</v>
      </c>
      <c r="J221" s="28">
        <v>0</v>
      </c>
      <c r="K221" s="112">
        <v>0</v>
      </c>
      <c r="L221" s="112">
        <v>0</v>
      </c>
      <c r="M221" s="112">
        <v>0</v>
      </c>
      <c r="N221" s="112">
        <v>0</v>
      </c>
      <c r="O221" s="112">
        <v>0</v>
      </c>
      <c r="P221" s="112">
        <v>0</v>
      </c>
      <c r="Q221" s="288"/>
      <c r="R221" s="289"/>
    </row>
    <row r="222" spans="1:18" s="24" customFormat="1" ht="12.75">
      <c r="A222" s="183"/>
      <c r="B222" s="186"/>
      <c r="C222" s="177"/>
      <c r="D222" s="29"/>
      <c r="E222" s="31"/>
      <c r="F222" s="27" t="s">
        <v>226</v>
      </c>
      <c r="G222" s="112">
        <f t="shared" si="48"/>
        <v>0</v>
      </c>
      <c r="H222" s="112">
        <f t="shared" si="48"/>
        <v>0</v>
      </c>
      <c r="I222" s="28">
        <v>0</v>
      </c>
      <c r="J222" s="28">
        <v>0</v>
      </c>
      <c r="K222" s="28">
        <v>0</v>
      </c>
      <c r="L222" s="112">
        <v>0</v>
      </c>
      <c r="M222" s="28">
        <v>0</v>
      </c>
      <c r="N222" s="28">
        <v>0</v>
      </c>
      <c r="O222" s="28">
        <v>0</v>
      </c>
      <c r="P222" s="112">
        <v>0</v>
      </c>
      <c r="Q222" s="288"/>
      <c r="R222" s="289"/>
    </row>
    <row r="223" spans="1:18" s="24" customFormat="1" ht="12.75">
      <c r="A223" s="183"/>
      <c r="B223" s="186"/>
      <c r="C223" s="177"/>
      <c r="D223" s="29"/>
      <c r="E223" s="31"/>
      <c r="F223" s="27" t="s">
        <v>227</v>
      </c>
      <c r="G223" s="112">
        <f>I223+K223+M223+O223</f>
        <v>0</v>
      </c>
      <c r="H223" s="112">
        <f t="shared" si="48"/>
        <v>0</v>
      </c>
      <c r="I223" s="28">
        <v>0</v>
      </c>
      <c r="J223" s="28">
        <v>0</v>
      </c>
      <c r="K223" s="28">
        <v>0</v>
      </c>
      <c r="L223" s="112">
        <v>0</v>
      </c>
      <c r="M223" s="28">
        <v>0</v>
      </c>
      <c r="N223" s="28">
        <v>0</v>
      </c>
      <c r="O223" s="28">
        <v>0</v>
      </c>
      <c r="P223" s="112">
        <v>0</v>
      </c>
      <c r="Q223" s="288"/>
      <c r="R223" s="289"/>
    </row>
    <row r="224" spans="1:18" s="24" customFormat="1" ht="12.75">
      <c r="A224" s="183"/>
      <c r="B224" s="186"/>
      <c r="C224" s="177"/>
      <c r="D224" s="29"/>
      <c r="E224" s="31" t="s">
        <v>21</v>
      </c>
      <c r="F224" s="27" t="s">
        <v>228</v>
      </c>
      <c r="G224" s="112">
        <f>I224+K224+M224+O224</f>
        <v>5000</v>
      </c>
      <c r="H224" s="112">
        <f t="shared" si="48"/>
        <v>0</v>
      </c>
      <c r="I224" s="28">
        <v>5000</v>
      </c>
      <c r="J224" s="28">
        <v>0</v>
      </c>
      <c r="K224" s="28">
        <v>0</v>
      </c>
      <c r="L224" s="112">
        <v>0</v>
      </c>
      <c r="M224" s="28">
        <v>0</v>
      </c>
      <c r="N224" s="28">
        <v>0</v>
      </c>
      <c r="O224" s="28">
        <v>0</v>
      </c>
      <c r="P224" s="112">
        <v>0</v>
      </c>
      <c r="Q224" s="288"/>
      <c r="R224" s="289"/>
    </row>
    <row r="225" spans="1:18" s="24" customFormat="1" ht="12.75">
      <c r="A225" s="183"/>
      <c r="B225" s="186"/>
      <c r="C225" s="177"/>
      <c r="D225" s="29"/>
      <c r="E225" s="39" t="s">
        <v>20</v>
      </c>
      <c r="F225" s="27" t="s">
        <v>229</v>
      </c>
      <c r="G225" s="112">
        <f t="shared" si="48"/>
        <v>40000</v>
      </c>
      <c r="H225" s="112">
        <f t="shared" si="48"/>
        <v>0</v>
      </c>
      <c r="I225" s="28">
        <v>40000</v>
      </c>
      <c r="J225" s="28">
        <v>0</v>
      </c>
      <c r="K225" s="28">
        <v>0</v>
      </c>
      <c r="L225" s="112">
        <v>0</v>
      </c>
      <c r="M225" s="28">
        <v>0</v>
      </c>
      <c r="N225" s="28">
        <v>0</v>
      </c>
      <c r="O225" s="28">
        <v>0</v>
      </c>
      <c r="P225" s="112">
        <v>0</v>
      </c>
      <c r="Q225" s="288"/>
      <c r="R225" s="289"/>
    </row>
    <row r="226" spans="1:18" s="24" customFormat="1" ht="34.5" customHeight="1" thickBot="1">
      <c r="A226" s="184"/>
      <c r="B226" s="187"/>
      <c r="C226" s="178"/>
      <c r="D226" s="33"/>
      <c r="E226" s="34"/>
      <c r="F226" s="35" t="s">
        <v>230</v>
      </c>
      <c r="G226" s="113">
        <f t="shared" si="48"/>
        <v>0</v>
      </c>
      <c r="H226" s="113">
        <f t="shared" si="48"/>
        <v>0</v>
      </c>
      <c r="I226" s="36">
        <v>0</v>
      </c>
      <c r="J226" s="36">
        <v>0</v>
      </c>
      <c r="K226" s="36">
        <v>0</v>
      </c>
      <c r="L226" s="113">
        <v>0</v>
      </c>
      <c r="M226" s="36">
        <v>0</v>
      </c>
      <c r="N226" s="36">
        <v>0</v>
      </c>
      <c r="O226" s="36">
        <v>0</v>
      </c>
      <c r="P226" s="113">
        <v>0</v>
      </c>
      <c r="Q226" s="290"/>
      <c r="R226" s="291"/>
    </row>
    <row r="227" spans="1:18" s="24" customFormat="1" ht="12.75" customHeight="1">
      <c r="A227" s="182" t="s">
        <v>256</v>
      </c>
      <c r="B227" s="185" t="s">
        <v>360</v>
      </c>
      <c r="C227" s="176">
        <v>13000</v>
      </c>
      <c r="D227" s="21"/>
      <c r="E227" s="22"/>
      <c r="F227" s="129" t="s">
        <v>238</v>
      </c>
      <c r="G227" s="23">
        <f>SUM(G228:G238)</f>
        <v>59969</v>
      </c>
      <c r="H227" s="23">
        <f aca="true" t="shared" si="49" ref="H227:P227">SUM(H228:H238)</f>
        <v>0</v>
      </c>
      <c r="I227" s="23">
        <f t="shared" si="49"/>
        <v>59969</v>
      </c>
      <c r="J227" s="23">
        <f t="shared" si="49"/>
        <v>0</v>
      </c>
      <c r="K227" s="23">
        <f t="shared" si="49"/>
        <v>0</v>
      </c>
      <c r="L227" s="23">
        <f t="shared" si="49"/>
        <v>0</v>
      </c>
      <c r="M227" s="23">
        <f t="shared" si="49"/>
        <v>0</v>
      </c>
      <c r="N227" s="23">
        <f t="shared" si="49"/>
        <v>0</v>
      </c>
      <c r="O227" s="23">
        <f t="shared" si="49"/>
        <v>0</v>
      </c>
      <c r="P227" s="23">
        <f t="shared" si="49"/>
        <v>0</v>
      </c>
      <c r="Q227" s="286" t="s">
        <v>17</v>
      </c>
      <c r="R227" s="287"/>
    </row>
    <row r="228" spans="1:18" s="24" customFormat="1" ht="12.75">
      <c r="A228" s="183"/>
      <c r="B228" s="186"/>
      <c r="C228" s="177"/>
      <c r="D228" s="29"/>
      <c r="E228" s="26"/>
      <c r="F228" s="27" t="s">
        <v>19</v>
      </c>
      <c r="G228" s="112">
        <f aca="true" t="shared" si="50" ref="G228:H238">I228+K228+M228+O228</f>
        <v>0</v>
      </c>
      <c r="H228" s="112">
        <f t="shared" si="50"/>
        <v>0</v>
      </c>
      <c r="I228" s="28">
        <v>0</v>
      </c>
      <c r="J228" s="28">
        <v>0</v>
      </c>
      <c r="K228" s="112">
        <v>0</v>
      </c>
      <c r="L228" s="112">
        <v>0</v>
      </c>
      <c r="M228" s="28">
        <v>0</v>
      </c>
      <c r="N228" s="28">
        <v>0</v>
      </c>
      <c r="O228" s="112">
        <v>0</v>
      </c>
      <c r="P228" s="112">
        <v>0</v>
      </c>
      <c r="Q228" s="288"/>
      <c r="R228" s="289"/>
    </row>
    <row r="229" spans="1:18" s="24" customFormat="1" ht="12.75">
      <c r="A229" s="183"/>
      <c r="B229" s="186"/>
      <c r="C229" s="177"/>
      <c r="D229" s="29"/>
      <c r="E229" s="30"/>
      <c r="F229" s="27" t="s">
        <v>22</v>
      </c>
      <c r="G229" s="112">
        <f t="shared" si="50"/>
        <v>0</v>
      </c>
      <c r="H229" s="112">
        <f t="shared" si="50"/>
        <v>0</v>
      </c>
      <c r="I229" s="28">
        <v>0</v>
      </c>
      <c r="J229" s="28">
        <v>0</v>
      </c>
      <c r="K229" s="112">
        <v>0</v>
      </c>
      <c r="L229" s="112">
        <v>0</v>
      </c>
      <c r="M229" s="28">
        <v>0</v>
      </c>
      <c r="N229" s="28">
        <v>0</v>
      </c>
      <c r="O229" s="112">
        <v>0</v>
      </c>
      <c r="P229" s="112">
        <v>0</v>
      </c>
      <c r="Q229" s="288"/>
      <c r="R229" s="289"/>
    </row>
    <row r="230" spans="1:18" s="24" customFormat="1" ht="12.75">
      <c r="A230" s="183"/>
      <c r="B230" s="186"/>
      <c r="C230" s="177"/>
      <c r="D230" s="29"/>
      <c r="E230" s="31"/>
      <c r="F230" s="27" t="s">
        <v>23</v>
      </c>
      <c r="G230" s="112">
        <f t="shared" si="50"/>
        <v>0</v>
      </c>
      <c r="H230" s="112">
        <f t="shared" si="50"/>
        <v>0</v>
      </c>
      <c r="I230" s="28">
        <v>0</v>
      </c>
      <c r="J230" s="28">
        <v>0</v>
      </c>
      <c r="K230" s="112">
        <v>0</v>
      </c>
      <c r="L230" s="112">
        <v>0</v>
      </c>
      <c r="M230" s="28">
        <v>0</v>
      </c>
      <c r="N230" s="28">
        <v>0</v>
      </c>
      <c r="O230" s="112">
        <v>0</v>
      </c>
      <c r="P230" s="112">
        <v>0</v>
      </c>
      <c r="Q230" s="288"/>
      <c r="R230" s="289"/>
    </row>
    <row r="231" spans="1:18" s="24" customFormat="1" ht="12.75">
      <c r="A231" s="183"/>
      <c r="B231" s="186"/>
      <c r="C231" s="177"/>
      <c r="D231" s="29"/>
      <c r="E231" s="31"/>
      <c r="F231" s="27" t="s">
        <v>239</v>
      </c>
      <c r="G231" s="112">
        <f t="shared" si="50"/>
        <v>0</v>
      </c>
      <c r="H231" s="112">
        <f t="shared" si="50"/>
        <v>0</v>
      </c>
      <c r="I231" s="28">
        <v>0</v>
      </c>
      <c r="J231" s="28">
        <v>0</v>
      </c>
      <c r="K231" s="112">
        <v>0</v>
      </c>
      <c r="L231" s="112">
        <v>0</v>
      </c>
      <c r="M231" s="28">
        <v>0</v>
      </c>
      <c r="N231" s="28">
        <v>0</v>
      </c>
      <c r="O231" s="112">
        <v>0</v>
      </c>
      <c r="P231" s="112">
        <v>0</v>
      </c>
      <c r="Q231" s="288"/>
      <c r="R231" s="289"/>
    </row>
    <row r="232" spans="1:18" s="24" customFormat="1" ht="12.75">
      <c r="A232" s="183"/>
      <c r="B232" s="186"/>
      <c r="C232" s="177"/>
      <c r="D232" s="29"/>
      <c r="E232" s="40"/>
      <c r="F232" s="27" t="s">
        <v>25</v>
      </c>
      <c r="G232" s="112">
        <f t="shared" si="50"/>
        <v>0</v>
      </c>
      <c r="H232" s="112">
        <f t="shared" si="50"/>
        <v>0</v>
      </c>
      <c r="I232" s="28">
        <v>0</v>
      </c>
      <c r="J232" s="28">
        <v>0</v>
      </c>
      <c r="K232" s="112">
        <v>0</v>
      </c>
      <c r="L232" s="112">
        <v>0</v>
      </c>
      <c r="M232" s="28">
        <v>0</v>
      </c>
      <c r="N232" s="28">
        <v>0</v>
      </c>
      <c r="O232" s="112">
        <v>0</v>
      </c>
      <c r="P232" s="112">
        <v>0</v>
      </c>
      <c r="Q232" s="288"/>
      <c r="R232" s="289"/>
    </row>
    <row r="233" spans="1:18" s="24" customFormat="1" ht="12.75">
      <c r="A233" s="183"/>
      <c r="B233" s="186"/>
      <c r="C233" s="177"/>
      <c r="D233" s="115"/>
      <c r="E233" s="40"/>
      <c r="F233" s="27" t="s">
        <v>220</v>
      </c>
      <c r="G233" s="112">
        <f t="shared" si="50"/>
        <v>0</v>
      </c>
      <c r="H233" s="112">
        <f t="shared" si="50"/>
        <v>0</v>
      </c>
      <c r="I233" s="28">
        <v>0</v>
      </c>
      <c r="J233" s="28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12">
        <v>0</v>
      </c>
      <c r="Q233" s="288"/>
      <c r="R233" s="289"/>
    </row>
    <row r="234" spans="1:18" s="24" customFormat="1" ht="12.75">
      <c r="A234" s="183"/>
      <c r="B234" s="186"/>
      <c r="C234" s="177"/>
      <c r="D234" s="115"/>
      <c r="E234" s="40"/>
      <c r="F234" s="27" t="s">
        <v>226</v>
      </c>
      <c r="G234" s="112">
        <f t="shared" si="50"/>
        <v>0</v>
      </c>
      <c r="H234" s="112">
        <f t="shared" si="50"/>
        <v>0</v>
      </c>
      <c r="I234" s="28">
        <v>0</v>
      </c>
      <c r="J234" s="28">
        <v>0</v>
      </c>
      <c r="K234" s="28">
        <v>0</v>
      </c>
      <c r="L234" s="112">
        <v>0</v>
      </c>
      <c r="M234" s="28">
        <v>0</v>
      </c>
      <c r="N234" s="28">
        <v>0</v>
      </c>
      <c r="O234" s="28">
        <v>0</v>
      </c>
      <c r="P234" s="112">
        <v>0</v>
      </c>
      <c r="Q234" s="288"/>
      <c r="R234" s="289"/>
    </row>
    <row r="235" spans="1:18" s="24" customFormat="1" ht="12.75">
      <c r="A235" s="183"/>
      <c r="B235" s="186"/>
      <c r="C235" s="177"/>
      <c r="D235" s="29"/>
      <c r="E235" s="30"/>
      <c r="F235" s="27" t="s">
        <v>227</v>
      </c>
      <c r="G235" s="112">
        <f t="shared" si="50"/>
        <v>0</v>
      </c>
      <c r="H235" s="112">
        <f t="shared" si="50"/>
        <v>0</v>
      </c>
      <c r="I235" s="28">
        <v>0</v>
      </c>
      <c r="J235" s="28">
        <v>0</v>
      </c>
      <c r="K235" s="28">
        <v>0</v>
      </c>
      <c r="L235" s="112">
        <v>0</v>
      </c>
      <c r="M235" s="28">
        <v>0</v>
      </c>
      <c r="N235" s="28">
        <v>0</v>
      </c>
      <c r="O235" s="28">
        <v>0</v>
      </c>
      <c r="P235" s="112">
        <v>0</v>
      </c>
      <c r="Q235" s="288"/>
      <c r="R235" s="289"/>
    </row>
    <row r="236" spans="1:18" s="24" customFormat="1" ht="12.75">
      <c r="A236" s="183"/>
      <c r="B236" s="186"/>
      <c r="C236" s="177"/>
      <c r="D236" s="29"/>
      <c r="E236" s="40" t="s">
        <v>371</v>
      </c>
      <c r="F236" s="27" t="s">
        <v>228</v>
      </c>
      <c r="G236" s="112">
        <f t="shared" si="50"/>
        <v>59969</v>
      </c>
      <c r="H236" s="112">
        <f t="shared" si="50"/>
        <v>0</v>
      </c>
      <c r="I236" s="28">
        <v>59969</v>
      </c>
      <c r="J236" s="28">
        <v>0</v>
      </c>
      <c r="K236" s="28">
        <v>0</v>
      </c>
      <c r="L236" s="112">
        <v>0</v>
      </c>
      <c r="M236" s="28">
        <v>0</v>
      </c>
      <c r="N236" s="28">
        <v>0</v>
      </c>
      <c r="O236" s="28">
        <v>0</v>
      </c>
      <c r="P236" s="112">
        <v>0</v>
      </c>
      <c r="Q236" s="288"/>
      <c r="R236" s="289"/>
    </row>
    <row r="237" spans="1:18" s="24" customFormat="1" ht="12.75">
      <c r="A237" s="183"/>
      <c r="B237" s="186"/>
      <c r="C237" s="177"/>
      <c r="D237" s="29"/>
      <c r="E237" s="30"/>
      <c r="F237" s="27" t="s">
        <v>229</v>
      </c>
      <c r="G237" s="112">
        <f t="shared" si="50"/>
        <v>0</v>
      </c>
      <c r="H237" s="112">
        <f t="shared" si="50"/>
        <v>0</v>
      </c>
      <c r="I237" s="28">
        <v>0</v>
      </c>
      <c r="J237" s="28">
        <v>0</v>
      </c>
      <c r="K237" s="28">
        <v>0</v>
      </c>
      <c r="L237" s="112">
        <v>0</v>
      </c>
      <c r="M237" s="28">
        <v>0</v>
      </c>
      <c r="N237" s="28">
        <v>0</v>
      </c>
      <c r="O237" s="28">
        <v>0</v>
      </c>
      <c r="P237" s="112">
        <v>0</v>
      </c>
      <c r="Q237" s="288"/>
      <c r="R237" s="289"/>
    </row>
    <row r="238" spans="1:18" s="24" customFormat="1" ht="13.5" thickBot="1">
      <c r="A238" s="184"/>
      <c r="B238" s="187"/>
      <c r="C238" s="178"/>
      <c r="D238" s="33"/>
      <c r="E238" s="34"/>
      <c r="F238" s="35" t="s">
        <v>230</v>
      </c>
      <c r="G238" s="113">
        <f t="shared" si="50"/>
        <v>0</v>
      </c>
      <c r="H238" s="113">
        <f t="shared" si="50"/>
        <v>0</v>
      </c>
      <c r="I238" s="36">
        <v>0</v>
      </c>
      <c r="J238" s="36">
        <v>0</v>
      </c>
      <c r="K238" s="36">
        <v>0</v>
      </c>
      <c r="L238" s="113">
        <v>0</v>
      </c>
      <c r="M238" s="36">
        <v>0</v>
      </c>
      <c r="N238" s="36">
        <v>0</v>
      </c>
      <c r="O238" s="36">
        <v>0</v>
      </c>
      <c r="P238" s="113">
        <v>0</v>
      </c>
      <c r="Q238" s="290"/>
      <c r="R238" s="291"/>
    </row>
    <row r="239" spans="1:18" s="24" customFormat="1" ht="12.75" customHeight="1">
      <c r="A239" s="182" t="s">
        <v>257</v>
      </c>
      <c r="B239" s="185" t="s">
        <v>240</v>
      </c>
      <c r="C239" s="176">
        <v>27500</v>
      </c>
      <c r="D239" s="21"/>
      <c r="E239" s="22"/>
      <c r="F239" s="129" t="s">
        <v>238</v>
      </c>
      <c r="G239" s="23">
        <f>SUM(G240:G250)</f>
        <v>19221.3</v>
      </c>
      <c r="H239" s="23">
        <f aca="true" t="shared" si="51" ref="H239:P239">SUM(H240:H250)</f>
        <v>0</v>
      </c>
      <c r="I239" s="23">
        <f t="shared" si="51"/>
        <v>1</v>
      </c>
      <c r="J239" s="23">
        <f t="shared" si="51"/>
        <v>0</v>
      </c>
      <c r="K239" s="23">
        <f t="shared" si="51"/>
        <v>0</v>
      </c>
      <c r="L239" s="23">
        <f t="shared" si="51"/>
        <v>0</v>
      </c>
      <c r="M239" s="23">
        <f t="shared" si="51"/>
        <v>19220.3</v>
      </c>
      <c r="N239" s="23">
        <f t="shared" si="51"/>
        <v>0</v>
      </c>
      <c r="O239" s="23">
        <f t="shared" si="51"/>
        <v>0</v>
      </c>
      <c r="P239" s="23">
        <f t="shared" si="51"/>
        <v>0</v>
      </c>
      <c r="Q239" s="286" t="s">
        <v>17</v>
      </c>
      <c r="R239" s="287"/>
    </row>
    <row r="240" spans="1:18" s="24" customFormat="1" ht="12.75">
      <c r="A240" s="183"/>
      <c r="B240" s="186"/>
      <c r="C240" s="177"/>
      <c r="D240" s="29"/>
      <c r="E240" s="26"/>
      <c r="F240" s="27" t="s">
        <v>19</v>
      </c>
      <c r="G240" s="112">
        <f aca="true" t="shared" si="52" ref="G240:H250">I240+K240+M240+O240</f>
        <v>0</v>
      </c>
      <c r="H240" s="112">
        <f t="shared" si="52"/>
        <v>0</v>
      </c>
      <c r="I240" s="28">
        <v>0</v>
      </c>
      <c r="J240" s="28">
        <v>0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  <c r="P240" s="112">
        <v>0</v>
      </c>
      <c r="Q240" s="288"/>
      <c r="R240" s="289"/>
    </row>
    <row r="241" spans="1:18" s="24" customFormat="1" ht="12.75">
      <c r="A241" s="183"/>
      <c r="B241" s="186"/>
      <c r="C241" s="177"/>
      <c r="D241" s="29"/>
      <c r="E241" s="30"/>
      <c r="F241" s="27" t="s">
        <v>22</v>
      </c>
      <c r="G241" s="112">
        <f t="shared" si="52"/>
        <v>0</v>
      </c>
      <c r="H241" s="112">
        <f t="shared" si="52"/>
        <v>0</v>
      </c>
      <c r="I241" s="28">
        <v>0</v>
      </c>
      <c r="J241" s="28">
        <v>0</v>
      </c>
      <c r="K241" s="112">
        <v>0</v>
      </c>
      <c r="L241" s="112">
        <v>0</v>
      </c>
      <c r="M241" s="112">
        <v>0</v>
      </c>
      <c r="N241" s="112">
        <v>0</v>
      </c>
      <c r="O241" s="112">
        <v>0</v>
      </c>
      <c r="P241" s="112">
        <v>0</v>
      </c>
      <c r="Q241" s="288"/>
      <c r="R241" s="289"/>
    </row>
    <row r="242" spans="1:18" s="24" customFormat="1" ht="12.75">
      <c r="A242" s="183"/>
      <c r="B242" s="186"/>
      <c r="C242" s="177"/>
      <c r="D242" s="29"/>
      <c r="E242" s="31"/>
      <c r="F242" s="27" t="s">
        <v>23</v>
      </c>
      <c r="G242" s="112">
        <f t="shared" si="52"/>
        <v>0</v>
      </c>
      <c r="H242" s="112">
        <f t="shared" si="52"/>
        <v>0</v>
      </c>
      <c r="I242" s="28">
        <v>0</v>
      </c>
      <c r="J242" s="28">
        <v>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12">
        <v>0</v>
      </c>
      <c r="Q242" s="288"/>
      <c r="R242" s="289"/>
    </row>
    <row r="243" spans="1:18" s="24" customFormat="1" ht="12.75">
      <c r="A243" s="183"/>
      <c r="B243" s="186"/>
      <c r="C243" s="177"/>
      <c r="D243" s="29"/>
      <c r="E243" s="31"/>
      <c r="F243" s="27" t="s">
        <v>239</v>
      </c>
      <c r="G243" s="112">
        <f aca="true" t="shared" si="53" ref="G243:G248">I243+K243+M243+O243</f>
        <v>0</v>
      </c>
      <c r="H243" s="112">
        <f t="shared" si="52"/>
        <v>0</v>
      </c>
      <c r="I243" s="28">
        <v>0</v>
      </c>
      <c r="J243" s="28">
        <v>0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P243" s="112">
        <v>0</v>
      </c>
      <c r="Q243" s="288"/>
      <c r="R243" s="289"/>
    </row>
    <row r="244" spans="1:18" s="24" customFormat="1" ht="12.75">
      <c r="A244" s="183"/>
      <c r="B244" s="186"/>
      <c r="C244" s="177"/>
      <c r="D244" s="29"/>
      <c r="E244" s="40"/>
      <c r="F244" s="27" t="s">
        <v>25</v>
      </c>
      <c r="G244" s="112">
        <f t="shared" si="53"/>
        <v>0</v>
      </c>
      <c r="H244" s="112">
        <f t="shared" si="52"/>
        <v>0</v>
      </c>
      <c r="I244" s="28">
        <v>0</v>
      </c>
      <c r="J244" s="28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12">
        <v>0</v>
      </c>
      <c r="Q244" s="288"/>
      <c r="R244" s="289"/>
    </row>
    <row r="245" spans="1:18" s="24" customFormat="1" ht="12.75">
      <c r="A245" s="183"/>
      <c r="B245" s="186"/>
      <c r="C245" s="177"/>
      <c r="D245" s="29"/>
      <c r="E245" s="40"/>
      <c r="F245" s="27" t="s">
        <v>220</v>
      </c>
      <c r="G245" s="112">
        <f t="shared" si="53"/>
        <v>0</v>
      </c>
      <c r="H245" s="112">
        <f t="shared" si="52"/>
        <v>0</v>
      </c>
      <c r="I245" s="28">
        <v>0</v>
      </c>
      <c r="J245" s="28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12">
        <v>0</v>
      </c>
      <c r="Q245" s="288"/>
      <c r="R245" s="289"/>
    </row>
    <row r="246" spans="1:18" s="24" customFormat="1" ht="12.75">
      <c r="A246" s="183"/>
      <c r="B246" s="186"/>
      <c r="C246" s="177"/>
      <c r="D246" s="29"/>
      <c r="E246" s="40"/>
      <c r="F246" s="27" t="s">
        <v>226</v>
      </c>
      <c r="G246" s="112">
        <f t="shared" si="53"/>
        <v>0</v>
      </c>
      <c r="H246" s="112">
        <f t="shared" si="52"/>
        <v>0</v>
      </c>
      <c r="I246" s="28">
        <v>0</v>
      </c>
      <c r="J246" s="28">
        <v>0</v>
      </c>
      <c r="K246" s="28">
        <v>0</v>
      </c>
      <c r="L246" s="112">
        <v>0</v>
      </c>
      <c r="M246" s="28">
        <v>0</v>
      </c>
      <c r="N246" s="28">
        <v>0</v>
      </c>
      <c r="O246" s="28">
        <v>0</v>
      </c>
      <c r="P246" s="112">
        <v>0</v>
      </c>
      <c r="Q246" s="288"/>
      <c r="R246" s="289"/>
    </row>
    <row r="247" spans="1:18" s="24" customFormat="1" ht="12.75">
      <c r="A247" s="183"/>
      <c r="B247" s="186"/>
      <c r="C247" s="177"/>
      <c r="D247" s="29"/>
      <c r="E247" s="40"/>
      <c r="F247" s="27" t="s">
        <v>227</v>
      </c>
      <c r="G247" s="112">
        <f t="shared" si="53"/>
        <v>0</v>
      </c>
      <c r="H247" s="112">
        <f t="shared" si="52"/>
        <v>0</v>
      </c>
      <c r="I247" s="28">
        <v>0</v>
      </c>
      <c r="J247" s="28">
        <v>0</v>
      </c>
      <c r="K247" s="28">
        <v>0</v>
      </c>
      <c r="L247" s="112">
        <v>0</v>
      </c>
      <c r="M247" s="112">
        <v>0</v>
      </c>
      <c r="N247" s="28">
        <v>0</v>
      </c>
      <c r="O247" s="28">
        <v>0</v>
      </c>
      <c r="P247" s="112">
        <v>0</v>
      </c>
      <c r="Q247" s="288"/>
      <c r="R247" s="289"/>
    </row>
    <row r="248" spans="1:18" s="24" customFormat="1" ht="12.75">
      <c r="A248" s="183"/>
      <c r="B248" s="186"/>
      <c r="C248" s="177"/>
      <c r="D248" s="29"/>
      <c r="E248" s="40" t="s">
        <v>21</v>
      </c>
      <c r="F248" s="27" t="s">
        <v>228</v>
      </c>
      <c r="G248" s="112">
        <f t="shared" si="53"/>
        <v>19221.3</v>
      </c>
      <c r="H248" s="112">
        <f t="shared" si="52"/>
        <v>0</v>
      </c>
      <c r="I248" s="28">
        <v>1</v>
      </c>
      <c r="J248" s="28">
        <v>0</v>
      </c>
      <c r="K248" s="28">
        <v>0</v>
      </c>
      <c r="L248" s="112">
        <v>0</v>
      </c>
      <c r="M248" s="112">
        <v>19220.3</v>
      </c>
      <c r="N248" s="28">
        <v>0</v>
      </c>
      <c r="O248" s="28">
        <v>0</v>
      </c>
      <c r="P248" s="112">
        <v>0</v>
      </c>
      <c r="Q248" s="288"/>
      <c r="R248" s="289"/>
    </row>
    <row r="249" spans="1:18" s="24" customFormat="1" ht="12.75">
      <c r="A249" s="183"/>
      <c r="B249" s="186"/>
      <c r="C249" s="177"/>
      <c r="D249" s="29"/>
      <c r="E249" s="30"/>
      <c r="F249" s="27" t="s">
        <v>229</v>
      </c>
      <c r="G249" s="112">
        <f t="shared" si="52"/>
        <v>0</v>
      </c>
      <c r="H249" s="112">
        <f t="shared" si="52"/>
        <v>0</v>
      </c>
      <c r="I249" s="28">
        <v>0</v>
      </c>
      <c r="J249" s="28">
        <v>0</v>
      </c>
      <c r="K249" s="28">
        <v>0</v>
      </c>
      <c r="L249" s="112">
        <v>0</v>
      </c>
      <c r="M249" s="28">
        <v>0</v>
      </c>
      <c r="N249" s="28">
        <v>0</v>
      </c>
      <c r="O249" s="28">
        <v>0</v>
      </c>
      <c r="P249" s="112">
        <v>0</v>
      </c>
      <c r="Q249" s="288"/>
      <c r="R249" s="289"/>
    </row>
    <row r="250" spans="1:18" s="24" customFormat="1" ht="13.5" thickBot="1">
      <c r="A250" s="184"/>
      <c r="B250" s="187"/>
      <c r="C250" s="178"/>
      <c r="D250" s="33"/>
      <c r="E250" s="34"/>
      <c r="F250" s="35" t="s">
        <v>230</v>
      </c>
      <c r="G250" s="113">
        <f t="shared" si="52"/>
        <v>0</v>
      </c>
      <c r="H250" s="113">
        <f t="shared" si="52"/>
        <v>0</v>
      </c>
      <c r="I250" s="36">
        <v>0</v>
      </c>
      <c r="J250" s="36">
        <v>0</v>
      </c>
      <c r="K250" s="36">
        <v>0</v>
      </c>
      <c r="L250" s="113">
        <v>0</v>
      </c>
      <c r="M250" s="36">
        <v>0</v>
      </c>
      <c r="N250" s="36">
        <v>0</v>
      </c>
      <c r="O250" s="36">
        <v>0</v>
      </c>
      <c r="P250" s="113">
        <v>0</v>
      </c>
      <c r="Q250" s="290"/>
      <c r="R250" s="291"/>
    </row>
    <row r="251" spans="1:18" s="24" customFormat="1" ht="12.75">
      <c r="A251" s="182" t="s">
        <v>258</v>
      </c>
      <c r="B251" s="185" t="s">
        <v>433</v>
      </c>
      <c r="C251" s="176">
        <v>2400</v>
      </c>
      <c r="D251" s="21"/>
      <c r="E251" s="22"/>
      <c r="F251" s="129" t="s">
        <v>238</v>
      </c>
      <c r="G251" s="23">
        <f>SUM(G252:G262)</f>
        <v>32063.4</v>
      </c>
      <c r="H251" s="23">
        <f aca="true" t="shared" si="54" ref="H251:P251">SUM(H252:H262)</f>
        <v>0</v>
      </c>
      <c r="I251" s="23">
        <f t="shared" si="54"/>
        <v>8015.9</v>
      </c>
      <c r="J251" s="23">
        <f t="shared" si="54"/>
        <v>0</v>
      </c>
      <c r="K251" s="23">
        <f t="shared" si="54"/>
        <v>0</v>
      </c>
      <c r="L251" s="23">
        <f t="shared" si="54"/>
        <v>0</v>
      </c>
      <c r="M251" s="23">
        <f t="shared" si="54"/>
        <v>24047.5</v>
      </c>
      <c r="N251" s="23">
        <f t="shared" si="54"/>
        <v>0</v>
      </c>
      <c r="O251" s="23">
        <f t="shared" si="54"/>
        <v>0</v>
      </c>
      <c r="P251" s="23">
        <f t="shared" si="54"/>
        <v>0</v>
      </c>
      <c r="Q251" s="286" t="s">
        <v>17</v>
      </c>
      <c r="R251" s="287"/>
    </row>
    <row r="252" spans="1:18" s="24" customFormat="1" ht="12.75">
      <c r="A252" s="183"/>
      <c r="B252" s="186"/>
      <c r="C252" s="177"/>
      <c r="D252" s="29"/>
      <c r="E252" s="26"/>
      <c r="F252" s="27" t="s">
        <v>19</v>
      </c>
      <c r="G252" s="112">
        <f aca="true" t="shared" si="55" ref="G252:H262">I252+K252+M252+O252</f>
        <v>0</v>
      </c>
      <c r="H252" s="112">
        <f t="shared" si="55"/>
        <v>0</v>
      </c>
      <c r="I252" s="28">
        <v>0</v>
      </c>
      <c r="J252" s="28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12">
        <v>0</v>
      </c>
      <c r="Q252" s="288"/>
      <c r="R252" s="289"/>
    </row>
    <row r="253" spans="1:18" s="24" customFormat="1" ht="12.75">
      <c r="A253" s="183"/>
      <c r="B253" s="186"/>
      <c r="C253" s="177"/>
      <c r="D253" s="29"/>
      <c r="E253" s="30"/>
      <c r="F253" s="27" t="s">
        <v>22</v>
      </c>
      <c r="G253" s="112">
        <f t="shared" si="55"/>
        <v>0</v>
      </c>
      <c r="H253" s="112">
        <f t="shared" si="55"/>
        <v>0</v>
      </c>
      <c r="I253" s="28">
        <v>0</v>
      </c>
      <c r="J253" s="28">
        <v>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12">
        <v>0</v>
      </c>
      <c r="Q253" s="288"/>
      <c r="R253" s="289"/>
    </row>
    <row r="254" spans="1:18" s="24" customFormat="1" ht="12.75">
      <c r="A254" s="183"/>
      <c r="B254" s="186"/>
      <c r="C254" s="177"/>
      <c r="D254" s="29"/>
      <c r="E254" s="31"/>
      <c r="F254" s="27" t="s">
        <v>23</v>
      </c>
      <c r="G254" s="112">
        <f t="shared" si="55"/>
        <v>0</v>
      </c>
      <c r="H254" s="112">
        <f t="shared" si="55"/>
        <v>0</v>
      </c>
      <c r="I254" s="28">
        <v>0</v>
      </c>
      <c r="J254" s="28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12">
        <v>0</v>
      </c>
      <c r="Q254" s="288"/>
      <c r="R254" s="289"/>
    </row>
    <row r="255" spans="1:18" s="24" customFormat="1" ht="12.75">
      <c r="A255" s="183"/>
      <c r="B255" s="186"/>
      <c r="C255" s="177"/>
      <c r="D255" s="29"/>
      <c r="E255" s="40"/>
      <c r="F255" s="27" t="s">
        <v>239</v>
      </c>
      <c r="G255" s="112">
        <f t="shared" si="55"/>
        <v>0</v>
      </c>
      <c r="H255" s="112">
        <f t="shared" si="55"/>
        <v>0</v>
      </c>
      <c r="I255" s="28">
        <v>0</v>
      </c>
      <c r="J255" s="28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12">
        <v>0</v>
      </c>
      <c r="Q255" s="288"/>
      <c r="R255" s="289"/>
    </row>
    <row r="256" spans="1:18" s="24" customFormat="1" ht="12.75">
      <c r="A256" s="183"/>
      <c r="B256" s="186"/>
      <c r="C256" s="177"/>
      <c r="D256" s="29"/>
      <c r="E256" s="74"/>
      <c r="F256" s="27" t="s">
        <v>25</v>
      </c>
      <c r="G256" s="112">
        <f>I256+K256+M256+O256</f>
        <v>0</v>
      </c>
      <c r="H256" s="112">
        <f>J256+L256+N256+P256</f>
        <v>0</v>
      </c>
      <c r="I256" s="112">
        <v>0</v>
      </c>
      <c r="J256" s="28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12">
        <v>0</v>
      </c>
      <c r="Q256" s="288"/>
      <c r="R256" s="289"/>
    </row>
    <row r="257" spans="1:18" s="24" customFormat="1" ht="12.75">
      <c r="A257" s="183"/>
      <c r="B257" s="186"/>
      <c r="C257" s="177"/>
      <c r="D257" s="29"/>
      <c r="E257" s="30"/>
      <c r="F257" s="27" t="s">
        <v>220</v>
      </c>
      <c r="G257" s="112">
        <f t="shared" si="55"/>
        <v>0</v>
      </c>
      <c r="H257" s="112">
        <f t="shared" si="55"/>
        <v>0</v>
      </c>
      <c r="I257" s="28">
        <v>0</v>
      </c>
      <c r="J257" s="28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12">
        <v>0</v>
      </c>
      <c r="Q257" s="288"/>
      <c r="R257" s="289"/>
    </row>
    <row r="258" spans="1:18" s="24" customFormat="1" ht="12.75">
      <c r="A258" s="183"/>
      <c r="B258" s="186"/>
      <c r="C258" s="177"/>
      <c r="D258" s="29"/>
      <c r="E258" s="31"/>
      <c r="F258" s="27" t="s">
        <v>226</v>
      </c>
      <c r="G258" s="112">
        <f t="shared" si="55"/>
        <v>0</v>
      </c>
      <c r="H258" s="112">
        <f t="shared" si="55"/>
        <v>0</v>
      </c>
      <c r="I258" s="28">
        <v>0</v>
      </c>
      <c r="J258" s="28">
        <v>0</v>
      </c>
      <c r="K258" s="28">
        <v>0</v>
      </c>
      <c r="L258" s="112">
        <v>0</v>
      </c>
      <c r="M258" s="28">
        <v>0</v>
      </c>
      <c r="N258" s="28">
        <v>0</v>
      </c>
      <c r="O258" s="28">
        <v>0</v>
      </c>
      <c r="P258" s="112">
        <v>0</v>
      </c>
      <c r="Q258" s="288"/>
      <c r="R258" s="289"/>
    </row>
    <row r="259" spans="1:18" s="24" customFormat="1" ht="12.75">
      <c r="A259" s="183"/>
      <c r="B259" s="186"/>
      <c r="C259" s="177"/>
      <c r="D259" s="29"/>
      <c r="E259" s="40"/>
      <c r="F259" s="27" t="s">
        <v>227</v>
      </c>
      <c r="G259" s="112">
        <f t="shared" si="55"/>
        <v>0</v>
      </c>
      <c r="H259" s="112">
        <f t="shared" si="55"/>
        <v>0</v>
      </c>
      <c r="I259" s="28">
        <v>0</v>
      </c>
      <c r="J259" s="28">
        <v>0</v>
      </c>
      <c r="K259" s="28">
        <v>0</v>
      </c>
      <c r="L259" s="112">
        <v>0</v>
      </c>
      <c r="M259" s="28">
        <v>0</v>
      </c>
      <c r="N259" s="28">
        <v>0</v>
      </c>
      <c r="O259" s="28">
        <v>0</v>
      </c>
      <c r="P259" s="112">
        <v>0</v>
      </c>
      <c r="Q259" s="288"/>
      <c r="R259" s="289"/>
    </row>
    <row r="260" spans="1:18" s="24" customFormat="1" ht="15" customHeight="1">
      <c r="A260" s="183"/>
      <c r="B260" s="186"/>
      <c r="C260" s="177"/>
      <c r="D260" s="29"/>
      <c r="E260" s="74" t="s">
        <v>379</v>
      </c>
      <c r="F260" s="27" t="s">
        <v>228</v>
      </c>
      <c r="G260" s="112">
        <f>I260+K260+M260+O260</f>
        <v>32063.4</v>
      </c>
      <c r="H260" s="112">
        <f t="shared" si="55"/>
        <v>0</v>
      </c>
      <c r="I260" s="112">
        <v>8015.9</v>
      </c>
      <c r="J260" s="28">
        <v>0</v>
      </c>
      <c r="K260" s="28">
        <v>0</v>
      </c>
      <c r="L260" s="112">
        <v>0</v>
      </c>
      <c r="M260" s="112">
        <v>24047.5</v>
      </c>
      <c r="N260" s="28">
        <v>0</v>
      </c>
      <c r="O260" s="28">
        <v>0</v>
      </c>
      <c r="P260" s="112">
        <v>0</v>
      </c>
      <c r="Q260" s="288"/>
      <c r="R260" s="289"/>
    </row>
    <row r="261" spans="1:18" s="24" customFormat="1" ht="12.75">
      <c r="A261" s="183"/>
      <c r="B261" s="186"/>
      <c r="C261" s="177"/>
      <c r="D261" s="29"/>
      <c r="E261" s="30"/>
      <c r="F261" s="27" t="s">
        <v>229</v>
      </c>
      <c r="G261" s="112">
        <f t="shared" si="55"/>
        <v>0</v>
      </c>
      <c r="H261" s="112">
        <f t="shared" si="55"/>
        <v>0</v>
      </c>
      <c r="I261" s="28">
        <v>0</v>
      </c>
      <c r="J261" s="28">
        <v>0</v>
      </c>
      <c r="K261" s="28">
        <v>0</v>
      </c>
      <c r="L261" s="112">
        <v>0</v>
      </c>
      <c r="M261" s="28">
        <v>0</v>
      </c>
      <c r="N261" s="28">
        <v>0</v>
      </c>
      <c r="O261" s="28">
        <v>0</v>
      </c>
      <c r="P261" s="112">
        <v>0</v>
      </c>
      <c r="Q261" s="288"/>
      <c r="R261" s="289"/>
    </row>
    <row r="262" spans="1:18" s="24" customFormat="1" ht="13.5" thickBot="1">
      <c r="A262" s="184"/>
      <c r="B262" s="187"/>
      <c r="C262" s="178"/>
      <c r="D262" s="33"/>
      <c r="E262" s="34"/>
      <c r="F262" s="35" t="s">
        <v>230</v>
      </c>
      <c r="G262" s="113">
        <f t="shared" si="55"/>
        <v>0</v>
      </c>
      <c r="H262" s="113">
        <f t="shared" si="55"/>
        <v>0</v>
      </c>
      <c r="I262" s="36">
        <v>0</v>
      </c>
      <c r="J262" s="36">
        <v>0</v>
      </c>
      <c r="K262" s="36">
        <v>0</v>
      </c>
      <c r="L262" s="113">
        <v>0</v>
      </c>
      <c r="M262" s="36">
        <v>0</v>
      </c>
      <c r="N262" s="36">
        <v>0</v>
      </c>
      <c r="O262" s="36">
        <v>0</v>
      </c>
      <c r="P262" s="113">
        <v>0</v>
      </c>
      <c r="Q262" s="290"/>
      <c r="R262" s="291"/>
    </row>
    <row r="263" spans="1:18" s="24" customFormat="1" ht="12.75" customHeight="1">
      <c r="A263" s="182" t="s">
        <v>259</v>
      </c>
      <c r="B263" s="185" t="s">
        <v>434</v>
      </c>
      <c r="C263" s="176">
        <v>2150</v>
      </c>
      <c r="D263" s="21"/>
      <c r="E263" s="22"/>
      <c r="F263" s="129" t="s">
        <v>238</v>
      </c>
      <c r="G263" s="23">
        <f>SUM(G264:G274)</f>
        <v>18082</v>
      </c>
      <c r="H263" s="23">
        <f aca="true" t="shared" si="56" ref="H263:P263">SUM(H264:H274)</f>
        <v>0</v>
      </c>
      <c r="I263" s="23">
        <f t="shared" si="56"/>
        <v>18082</v>
      </c>
      <c r="J263" s="23">
        <f t="shared" si="56"/>
        <v>0</v>
      </c>
      <c r="K263" s="23">
        <f t="shared" si="56"/>
        <v>0</v>
      </c>
      <c r="L263" s="23">
        <f t="shared" si="56"/>
        <v>0</v>
      </c>
      <c r="M263" s="23">
        <f t="shared" si="56"/>
        <v>0</v>
      </c>
      <c r="N263" s="23">
        <f t="shared" si="56"/>
        <v>0</v>
      </c>
      <c r="O263" s="23">
        <f t="shared" si="56"/>
        <v>0</v>
      </c>
      <c r="P263" s="23">
        <f t="shared" si="56"/>
        <v>0</v>
      </c>
      <c r="Q263" s="286" t="s">
        <v>17</v>
      </c>
      <c r="R263" s="287"/>
    </row>
    <row r="264" spans="1:18" s="24" customFormat="1" ht="12.75">
      <c r="A264" s="183"/>
      <c r="B264" s="186"/>
      <c r="C264" s="177"/>
      <c r="D264" s="29"/>
      <c r="E264" s="26"/>
      <c r="F264" s="27" t="s">
        <v>19</v>
      </c>
      <c r="G264" s="112">
        <f aca="true" t="shared" si="57" ref="G264:H274">I264+K264+M264+O264</f>
        <v>0</v>
      </c>
      <c r="H264" s="112">
        <f t="shared" si="57"/>
        <v>0</v>
      </c>
      <c r="I264" s="28">
        <v>0</v>
      </c>
      <c r="J264" s="28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12">
        <v>0</v>
      </c>
      <c r="Q264" s="288"/>
      <c r="R264" s="289"/>
    </row>
    <row r="265" spans="1:18" s="24" customFormat="1" ht="12.75">
      <c r="A265" s="183"/>
      <c r="B265" s="186"/>
      <c r="C265" s="177"/>
      <c r="D265" s="29"/>
      <c r="E265" s="30"/>
      <c r="F265" s="27" t="s">
        <v>22</v>
      </c>
      <c r="G265" s="112">
        <f t="shared" si="57"/>
        <v>0</v>
      </c>
      <c r="H265" s="112">
        <f t="shared" si="57"/>
        <v>0</v>
      </c>
      <c r="I265" s="28">
        <v>0</v>
      </c>
      <c r="J265" s="28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12">
        <v>0</v>
      </c>
      <c r="Q265" s="288"/>
      <c r="R265" s="289"/>
    </row>
    <row r="266" spans="1:18" s="24" customFormat="1" ht="12.75">
      <c r="A266" s="183"/>
      <c r="B266" s="186"/>
      <c r="C266" s="177"/>
      <c r="D266" s="29"/>
      <c r="E266" s="31"/>
      <c r="F266" s="27" t="s">
        <v>23</v>
      </c>
      <c r="G266" s="112">
        <f t="shared" si="57"/>
        <v>0</v>
      </c>
      <c r="H266" s="112">
        <f t="shared" si="57"/>
        <v>0</v>
      </c>
      <c r="I266" s="28">
        <v>0</v>
      </c>
      <c r="J266" s="28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12">
        <v>0</v>
      </c>
      <c r="Q266" s="288"/>
      <c r="R266" s="289"/>
    </row>
    <row r="267" spans="1:18" s="24" customFormat="1" ht="12.75">
      <c r="A267" s="183"/>
      <c r="B267" s="186"/>
      <c r="C267" s="177"/>
      <c r="D267" s="29"/>
      <c r="E267" s="40"/>
      <c r="F267" s="27" t="s">
        <v>239</v>
      </c>
      <c r="G267" s="112">
        <f t="shared" si="57"/>
        <v>0</v>
      </c>
      <c r="H267" s="112">
        <f t="shared" si="57"/>
        <v>0</v>
      </c>
      <c r="I267" s="28">
        <v>0</v>
      </c>
      <c r="J267" s="28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12">
        <v>0</v>
      </c>
      <c r="Q267" s="288"/>
      <c r="R267" s="289"/>
    </row>
    <row r="268" spans="1:18" s="24" customFormat="1" ht="12.75">
      <c r="A268" s="183"/>
      <c r="B268" s="186"/>
      <c r="C268" s="177"/>
      <c r="D268" s="29"/>
      <c r="E268" s="40"/>
      <c r="F268" s="27" t="s">
        <v>25</v>
      </c>
      <c r="G268" s="112">
        <f t="shared" si="57"/>
        <v>0</v>
      </c>
      <c r="H268" s="112">
        <f t="shared" si="57"/>
        <v>0</v>
      </c>
      <c r="I268" s="28">
        <v>0</v>
      </c>
      <c r="J268" s="28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12">
        <v>0</v>
      </c>
      <c r="Q268" s="288"/>
      <c r="R268" s="289"/>
    </row>
    <row r="269" spans="1:18" s="24" customFormat="1" ht="12.75">
      <c r="A269" s="183"/>
      <c r="B269" s="186"/>
      <c r="C269" s="177"/>
      <c r="D269" s="29"/>
      <c r="E269" s="30"/>
      <c r="F269" s="27" t="s">
        <v>220</v>
      </c>
      <c r="G269" s="112">
        <f t="shared" si="57"/>
        <v>0</v>
      </c>
      <c r="H269" s="112">
        <f t="shared" si="57"/>
        <v>0</v>
      </c>
      <c r="I269" s="28">
        <v>0</v>
      </c>
      <c r="J269" s="28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12">
        <v>0</v>
      </c>
      <c r="Q269" s="288"/>
      <c r="R269" s="289"/>
    </row>
    <row r="270" spans="1:18" s="24" customFormat="1" ht="12.75">
      <c r="A270" s="183"/>
      <c r="B270" s="186"/>
      <c r="C270" s="177"/>
      <c r="D270" s="29"/>
      <c r="E270" s="31"/>
      <c r="F270" s="27" t="s">
        <v>226</v>
      </c>
      <c r="G270" s="112">
        <f t="shared" si="57"/>
        <v>0</v>
      </c>
      <c r="H270" s="112">
        <f t="shared" si="57"/>
        <v>0</v>
      </c>
      <c r="I270" s="28">
        <v>0</v>
      </c>
      <c r="J270" s="28">
        <v>0</v>
      </c>
      <c r="K270" s="28">
        <v>0</v>
      </c>
      <c r="L270" s="112">
        <v>0</v>
      </c>
      <c r="M270" s="28">
        <v>0</v>
      </c>
      <c r="N270" s="28">
        <v>0</v>
      </c>
      <c r="O270" s="28">
        <v>0</v>
      </c>
      <c r="P270" s="112">
        <v>0</v>
      </c>
      <c r="Q270" s="288"/>
      <c r="R270" s="289"/>
    </row>
    <row r="271" spans="1:18" s="24" customFormat="1" ht="12.75">
      <c r="A271" s="183"/>
      <c r="B271" s="186"/>
      <c r="C271" s="177"/>
      <c r="D271" s="29"/>
      <c r="E271" s="31"/>
      <c r="F271" s="27" t="s">
        <v>227</v>
      </c>
      <c r="G271" s="112">
        <f t="shared" si="57"/>
        <v>0</v>
      </c>
      <c r="H271" s="112">
        <f t="shared" si="57"/>
        <v>0</v>
      </c>
      <c r="I271" s="28">
        <v>0</v>
      </c>
      <c r="J271" s="28">
        <v>0</v>
      </c>
      <c r="K271" s="28">
        <v>0</v>
      </c>
      <c r="L271" s="112">
        <v>0</v>
      </c>
      <c r="M271" s="28">
        <v>0</v>
      </c>
      <c r="N271" s="28">
        <v>0</v>
      </c>
      <c r="O271" s="28">
        <v>0</v>
      </c>
      <c r="P271" s="112">
        <v>0</v>
      </c>
      <c r="Q271" s="288"/>
      <c r="R271" s="289"/>
    </row>
    <row r="272" spans="1:18" s="24" customFormat="1" ht="12.75">
      <c r="A272" s="183"/>
      <c r="B272" s="186"/>
      <c r="C272" s="177"/>
      <c r="D272" s="29"/>
      <c r="E272" s="31" t="s">
        <v>21</v>
      </c>
      <c r="F272" s="27" t="s">
        <v>228</v>
      </c>
      <c r="G272" s="112">
        <f t="shared" si="57"/>
        <v>2000</v>
      </c>
      <c r="H272" s="112">
        <f t="shared" si="57"/>
        <v>0</v>
      </c>
      <c r="I272" s="28">
        <v>2000</v>
      </c>
      <c r="J272" s="28">
        <v>0</v>
      </c>
      <c r="K272" s="28">
        <v>0</v>
      </c>
      <c r="L272" s="112">
        <v>0</v>
      </c>
      <c r="M272" s="28">
        <v>0</v>
      </c>
      <c r="N272" s="28">
        <v>0</v>
      </c>
      <c r="O272" s="28">
        <v>0</v>
      </c>
      <c r="P272" s="112">
        <v>0</v>
      </c>
      <c r="Q272" s="288"/>
      <c r="R272" s="289"/>
    </row>
    <row r="273" spans="1:18" s="24" customFormat="1" ht="12.75">
      <c r="A273" s="183"/>
      <c r="B273" s="186"/>
      <c r="C273" s="177"/>
      <c r="D273" s="29"/>
      <c r="E273" s="40" t="s">
        <v>20</v>
      </c>
      <c r="F273" s="27" t="s">
        <v>229</v>
      </c>
      <c r="G273" s="112">
        <f t="shared" si="57"/>
        <v>1032</v>
      </c>
      <c r="H273" s="112">
        <f t="shared" si="57"/>
        <v>0</v>
      </c>
      <c r="I273" s="28">
        <v>1032</v>
      </c>
      <c r="J273" s="28">
        <v>0</v>
      </c>
      <c r="K273" s="28">
        <v>0</v>
      </c>
      <c r="L273" s="112">
        <v>0</v>
      </c>
      <c r="M273" s="28">
        <v>0</v>
      </c>
      <c r="N273" s="28">
        <v>0</v>
      </c>
      <c r="O273" s="28">
        <v>0</v>
      </c>
      <c r="P273" s="112">
        <v>0</v>
      </c>
      <c r="Q273" s="288"/>
      <c r="R273" s="289"/>
    </row>
    <row r="274" spans="1:18" s="24" customFormat="1" ht="13.5" thickBot="1">
      <c r="A274" s="184"/>
      <c r="B274" s="187"/>
      <c r="C274" s="178"/>
      <c r="D274" s="33"/>
      <c r="E274" s="40" t="s">
        <v>20</v>
      </c>
      <c r="F274" s="35" t="s">
        <v>230</v>
      </c>
      <c r="G274" s="113">
        <f t="shared" si="57"/>
        <v>15050</v>
      </c>
      <c r="H274" s="113">
        <f t="shared" si="57"/>
        <v>0</v>
      </c>
      <c r="I274" s="28">
        <v>15050</v>
      </c>
      <c r="J274" s="36">
        <v>0</v>
      </c>
      <c r="K274" s="36">
        <v>0</v>
      </c>
      <c r="L274" s="113">
        <v>0</v>
      </c>
      <c r="M274" s="36">
        <v>0</v>
      </c>
      <c r="N274" s="36">
        <v>0</v>
      </c>
      <c r="O274" s="36">
        <v>0</v>
      </c>
      <c r="P274" s="113">
        <v>0</v>
      </c>
      <c r="Q274" s="290"/>
      <c r="R274" s="291"/>
    </row>
    <row r="275" spans="1:18" s="24" customFormat="1" ht="12.75" customHeight="1">
      <c r="A275" s="182" t="s">
        <v>260</v>
      </c>
      <c r="B275" s="185" t="s">
        <v>435</v>
      </c>
      <c r="C275" s="176">
        <v>650</v>
      </c>
      <c r="D275" s="21"/>
      <c r="E275" s="22"/>
      <c r="F275" s="129" t="s">
        <v>238</v>
      </c>
      <c r="G275" s="23">
        <f>SUM(G276:G286)</f>
        <v>4875</v>
      </c>
      <c r="H275" s="23">
        <f aca="true" t="shared" si="58" ref="H275:P275">SUM(H276:H286)</f>
        <v>0</v>
      </c>
      <c r="I275" s="23">
        <f t="shared" si="58"/>
        <v>4875</v>
      </c>
      <c r="J275" s="23">
        <f t="shared" si="58"/>
        <v>0</v>
      </c>
      <c r="K275" s="23">
        <f t="shared" si="58"/>
        <v>0</v>
      </c>
      <c r="L275" s="23">
        <f t="shared" si="58"/>
        <v>0</v>
      </c>
      <c r="M275" s="23">
        <f t="shared" si="58"/>
        <v>0</v>
      </c>
      <c r="N275" s="23">
        <f t="shared" si="58"/>
        <v>0</v>
      </c>
      <c r="O275" s="23">
        <f t="shared" si="58"/>
        <v>0</v>
      </c>
      <c r="P275" s="23">
        <f t="shared" si="58"/>
        <v>0</v>
      </c>
      <c r="Q275" s="286" t="s">
        <v>17</v>
      </c>
      <c r="R275" s="287"/>
    </row>
    <row r="276" spans="1:18" s="24" customFormat="1" ht="12.75">
      <c r="A276" s="183"/>
      <c r="B276" s="186"/>
      <c r="C276" s="177"/>
      <c r="D276" s="29"/>
      <c r="E276" s="26"/>
      <c r="F276" s="27" t="s">
        <v>19</v>
      </c>
      <c r="G276" s="112">
        <f aca="true" t="shared" si="59" ref="G276:H286">I276+K276+M276+O276</f>
        <v>0</v>
      </c>
      <c r="H276" s="112">
        <f t="shared" si="59"/>
        <v>0</v>
      </c>
      <c r="I276" s="28">
        <v>0</v>
      </c>
      <c r="J276" s="28">
        <v>0</v>
      </c>
      <c r="K276" s="112">
        <v>0</v>
      </c>
      <c r="L276" s="112">
        <v>0</v>
      </c>
      <c r="M276" s="112">
        <v>0</v>
      </c>
      <c r="N276" s="112">
        <v>0</v>
      </c>
      <c r="O276" s="112">
        <v>0</v>
      </c>
      <c r="P276" s="112">
        <v>0</v>
      </c>
      <c r="Q276" s="288"/>
      <c r="R276" s="289"/>
    </row>
    <row r="277" spans="1:18" s="24" customFormat="1" ht="12.75">
      <c r="A277" s="183"/>
      <c r="B277" s="186"/>
      <c r="C277" s="177"/>
      <c r="D277" s="29"/>
      <c r="E277" s="30"/>
      <c r="F277" s="27" t="s">
        <v>22</v>
      </c>
      <c r="G277" s="112">
        <f t="shared" si="59"/>
        <v>0</v>
      </c>
      <c r="H277" s="112">
        <f t="shared" si="59"/>
        <v>0</v>
      </c>
      <c r="I277" s="28">
        <v>0</v>
      </c>
      <c r="J277" s="28">
        <v>0</v>
      </c>
      <c r="K277" s="112">
        <v>0</v>
      </c>
      <c r="L277" s="112">
        <v>0</v>
      </c>
      <c r="M277" s="112">
        <v>0</v>
      </c>
      <c r="N277" s="112">
        <v>0</v>
      </c>
      <c r="O277" s="112">
        <v>0</v>
      </c>
      <c r="P277" s="112">
        <v>0</v>
      </c>
      <c r="Q277" s="288"/>
      <c r="R277" s="289"/>
    </row>
    <row r="278" spans="1:18" s="24" customFormat="1" ht="12.75">
      <c r="A278" s="183"/>
      <c r="B278" s="186"/>
      <c r="C278" s="177"/>
      <c r="D278" s="29"/>
      <c r="E278" s="31"/>
      <c r="F278" s="27" t="s">
        <v>23</v>
      </c>
      <c r="G278" s="112">
        <f t="shared" si="59"/>
        <v>0</v>
      </c>
      <c r="H278" s="112">
        <f t="shared" si="59"/>
        <v>0</v>
      </c>
      <c r="I278" s="28">
        <v>0</v>
      </c>
      <c r="J278" s="28">
        <v>0</v>
      </c>
      <c r="K278" s="112">
        <v>0</v>
      </c>
      <c r="L278" s="112">
        <v>0</v>
      </c>
      <c r="M278" s="112">
        <v>0</v>
      </c>
      <c r="N278" s="112">
        <v>0</v>
      </c>
      <c r="O278" s="112">
        <v>0</v>
      </c>
      <c r="P278" s="112">
        <v>0</v>
      </c>
      <c r="Q278" s="288"/>
      <c r="R278" s="289"/>
    </row>
    <row r="279" spans="1:18" s="24" customFormat="1" ht="12.75">
      <c r="A279" s="183"/>
      <c r="B279" s="186"/>
      <c r="C279" s="177"/>
      <c r="D279" s="29"/>
      <c r="E279" s="40"/>
      <c r="F279" s="27" t="s">
        <v>239</v>
      </c>
      <c r="G279" s="112">
        <f t="shared" si="59"/>
        <v>0</v>
      </c>
      <c r="H279" s="112">
        <f t="shared" si="59"/>
        <v>0</v>
      </c>
      <c r="I279" s="28">
        <v>0</v>
      </c>
      <c r="J279" s="28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0</v>
      </c>
      <c r="Q279" s="288"/>
      <c r="R279" s="289"/>
    </row>
    <row r="280" spans="1:18" s="24" customFormat="1" ht="12.75">
      <c r="A280" s="183"/>
      <c r="B280" s="186"/>
      <c r="C280" s="177"/>
      <c r="D280" s="29"/>
      <c r="E280" s="40"/>
      <c r="F280" s="27" t="s">
        <v>25</v>
      </c>
      <c r="G280" s="112">
        <f t="shared" si="59"/>
        <v>0</v>
      </c>
      <c r="H280" s="112">
        <f t="shared" si="59"/>
        <v>0</v>
      </c>
      <c r="I280" s="28">
        <v>0</v>
      </c>
      <c r="J280" s="28">
        <v>0</v>
      </c>
      <c r="K280" s="112">
        <v>0</v>
      </c>
      <c r="L280" s="112">
        <v>0</v>
      </c>
      <c r="M280" s="112">
        <v>0</v>
      </c>
      <c r="N280" s="112">
        <v>0</v>
      </c>
      <c r="O280" s="112">
        <v>0</v>
      </c>
      <c r="P280" s="112">
        <v>0</v>
      </c>
      <c r="Q280" s="288"/>
      <c r="R280" s="289"/>
    </row>
    <row r="281" spans="1:18" s="24" customFormat="1" ht="12.75">
      <c r="A281" s="183"/>
      <c r="B281" s="186"/>
      <c r="C281" s="177"/>
      <c r="D281" s="29"/>
      <c r="E281" s="30"/>
      <c r="F281" s="27" t="s">
        <v>220</v>
      </c>
      <c r="G281" s="112">
        <f t="shared" si="59"/>
        <v>0</v>
      </c>
      <c r="H281" s="112">
        <f t="shared" si="59"/>
        <v>0</v>
      </c>
      <c r="I281" s="28">
        <v>0</v>
      </c>
      <c r="J281" s="28">
        <v>0</v>
      </c>
      <c r="K281" s="112">
        <v>0</v>
      </c>
      <c r="L281" s="112">
        <v>0</v>
      </c>
      <c r="M281" s="112">
        <v>0</v>
      </c>
      <c r="N281" s="112">
        <v>0</v>
      </c>
      <c r="O281" s="112">
        <v>0</v>
      </c>
      <c r="P281" s="112">
        <v>0</v>
      </c>
      <c r="Q281" s="288"/>
      <c r="R281" s="289"/>
    </row>
    <row r="282" spans="1:18" s="24" customFormat="1" ht="12.75">
      <c r="A282" s="183"/>
      <c r="B282" s="186"/>
      <c r="C282" s="177"/>
      <c r="D282" s="29"/>
      <c r="E282" s="31"/>
      <c r="F282" s="27" t="s">
        <v>226</v>
      </c>
      <c r="G282" s="112">
        <f t="shared" si="59"/>
        <v>0</v>
      </c>
      <c r="H282" s="112">
        <f t="shared" si="59"/>
        <v>0</v>
      </c>
      <c r="I282" s="28">
        <v>0</v>
      </c>
      <c r="J282" s="28">
        <v>0</v>
      </c>
      <c r="K282" s="28">
        <v>0</v>
      </c>
      <c r="L282" s="112">
        <v>0</v>
      </c>
      <c r="M282" s="28">
        <v>0</v>
      </c>
      <c r="N282" s="28">
        <v>0</v>
      </c>
      <c r="O282" s="28">
        <v>0</v>
      </c>
      <c r="P282" s="112">
        <v>0</v>
      </c>
      <c r="Q282" s="288"/>
      <c r="R282" s="289"/>
    </row>
    <row r="283" spans="1:18" s="24" customFormat="1" ht="12.75">
      <c r="A283" s="183"/>
      <c r="B283" s="186"/>
      <c r="C283" s="177"/>
      <c r="D283" s="29"/>
      <c r="E283" s="31"/>
      <c r="F283" s="27" t="s">
        <v>227</v>
      </c>
      <c r="G283" s="112">
        <f t="shared" si="59"/>
        <v>0</v>
      </c>
      <c r="H283" s="112">
        <f t="shared" si="59"/>
        <v>0</v>
      </c>
      <c r="I283" s="28">
        <v>0</v>
      </c>
      <c r="J283" s="28">
        <v>0</v>
      </c>
      <c r="K283" s="28">
        <v>0</v>
      </c>
      <c r="L283" s="112">
        <v>0</v>
      </c>
      <c r="M283" s="28">
        <v>0</v>
      </c>
      <c r="N283" s="28">
        <v>0</v>
      </c>
      <c r="O283" s="28">
        <v>0</v>
      </c>
      <c r="P283" s="112">
        <v>0</v>
      </c>
      <c r="Q283" s="288"/>
      <c r="R283" s="289"/>
    </row>
    <row r="284" spans="1:18" s="24" customFormat="1" ht="12.75">
      <c r="A284" s="183"/>
      <c r="B284" s="186"/>
      <c r="C284" s="177"/>
      <c r="D284" s="29"/>
      <c r="E284" s="31" t="s">
        <v>21</v>
      </c>
      <c r="F284" s="27" t="s">
        <v>228</v>
      </c>
      <c r="G284" s="112">
        <f t="shared" si="59"/>
        <v>650</v>
      </c>
      <c r="H284" s="112">
        <f t="shared" si="59"/>
        <v>0</v>
      </c>
      <c r="I284" s="28">
        <v>650</v>
      </c>
      <c r="J284" s="28">
        <v>0</v>
      </c>
      <c r="K284" s="28">
        <v>0</v>
      </c>
      <c r="L284" s="112">
        <v>0</v>
      </c>
      <c r="M284" s="28">
        <v>0</v>
      </c>
      <c r="N284" s="28">
        <v>0</v>
      </c>
      <c r="O284" s="28">
        <v>0</v>
      </c>
      <c r="P284" s="112">
        <v>0</v>
      </c>
      <c r="Q284" s="288"/>
      <c r="R284" s="289"/>
    </row>
    <row r="285" spans="1:18" s="24" customFormat="1" ht="12.75">
      <c r="A285" s="183"/>
      <c r="B285" s="186"/>
      <c r="C285" s="177"/>
      <c r="D285" s="29"/>
      <c r="E285" s="40" t="s">
        <v>20</v>
      </c>
      <c r="F285" s="27" t="s">
        <v>229</v>
      </c>
      <c r="G285" s="112">
        <f t="shared" si="59"/>
        <v>4225</v>
      </c>
      <c r="H285" s="112">
        <f t="shared" si="59"/>
        <v>0</v>
      </c>
      <c r="I285" s="28">
        <v>4225</v>
      </c>
      <c r="J285" s="28">
        <v>0</v>
      </c>
      <c r="K285" s="28">
        <v>0</v>
      </c>
      <c r="L285" s="112">
        <v>0</v>
      </c>
      <c r="M285" s="28">
        <v>0</v>
      </c>
      <c r="N285" s="28">
        <v>0</v>
      </c>
      <c r="O285" s="28">
        <v>0</v>
      </c>
      <c r="P285" s="112">
        <v>0</v>
      </c>
      <c r="Q285" s="288"/>
      <c r="R285" s="289"/>
    </row>
    <row r="286" spans="1:18" s="24" customFormat="1" ht="13.5" thickBot="1">
      <c r="A286" s="184"/>
      <c r="B286" s="187"/>
      <c r="C286" s="178"/>
      <c r="D286" s="33"/>
      <c r="E286" s="34"/>
      <c r="F286" s="35" t="s">
        <v>230</v>
      </c>
      <c r="G286" s="113">
        <f t="shared" si="59"/>
        <v>0</v>
      </c>
      <c r="H286" s="113">
        <f t="shared" si="59"/>
        <v>0</v>
      </c>
      <c r="I286" s="36">
        <v>0</v>
      </c>
      <c r="J286" s="36">
        <v>0</v>
      </c>
      <c r="K286" s="36">
        <v>0</v>
      </c>
      <c r="L286" s="113">
        <v>0</v>
      </c>
      <c r="M286" s="36">
        <v>0</v>
      </c>
      <c r="N286" s="36">
        <v>0</v>
      </c>
      <c r="O286" s="36">
        <v>0</v>
      </c>
      <c r="P286" s="113">
        <v>0</v>
      </c>
      <c r="Q286" s="290"/>
      <c r="R286" s="291"/>
    </row>
    <row r="287" spans="1:18" s="24" customFormat="1" ht="12.75" customHeight="1">
      <c r="A287" s="182" t="s">
        <v>261</v>
      </c>
      <c r="B287" s="185" t="s">
        <v>534</v>
      </c>
      <c r="C287" s="176">
        <v>600</v>
      </c>
      <c r="D287" s="21"/>
      <c r="E287" s="22"/>
      <c r="F287" s="129" t="s">
        <v>238</v>
      </c>
      <c r="G287" s="23">
        <f>SUM(G288:G298)</f>
        <v>15278</v>
      </c>
      <c r="H287" s="23">
        <f aca="true" t="shared" si="60" ref="H287:P287">SUM(H288:H298)</f>
        <v>0</v>
      </c>
      <c r="I287" s="23">
        <f t="shared" si="60"/>
        <v>15278</v>
      </c>
      <c r="J287" s="23">
        <f t="shared" si="60"/>
        <v>0</v>
      </c>
      <c r="K287" s="23">
        <f t="shared" si="60"/>
        <v>0</v>
      </c>
      <c r="L287" s="23">
        <f t="shared" si="60"/>
        <v>0</v>
      </c>
      <c r="M287" s="23">
        <f t="shared" si="60"/>
        <v>0</v>
      </c>
      <c r="N287" s="23">
        <f t="shared" si="60"/>
        <v>0</v>
      </c>
      <c r="O287" s="23">
        <f t="shared" si="60"/>
        <v>0</v>
      </c>
      <c r="P287" s="23">
        <f t="shared" si="60"/>
        <v>0</v>
      </c>
      <c r="Q287" s="286" t="s">
        <v>17</v>
      </c>
      <c r="R287" s="287"/>
    </row>
    <row r="288" spans="1:18" s="24" customFormat="1" ht="12.75">
      <c r="A288" s="183"/>
      <c r="B288" s="186"/>
      <c r="C288" s="177"/>
      <c r="D288" s="29"/>
      <c r="E288" s="26"/>
      <c r="F288" s="27" t="s">
        <v>19</v>
      </c>
      <c r="G288" s="112">
        <f aca="true" t="shared" si="61" ref="G288:H298">I288+K288+M288+O288</f>
        <v>0</v>
      </c>
      <c r="H288" s="112">
        <f t="shared" si="61"/>
        <v>0</v>
      </c>
      <c r="I288" s="28">
        <v>0</v>
      </c>
      <c r="J288" s="28">
        <v>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12">
        <v>0</v>
      </c>
      <c r="Q288" s="288"/>
      <c r="R288" s="289"/>
    </row>
    <row r="289" spans="1:18" s="24" customFormat="1" ht="12.75">
      <c r="A289" s="183"/>
      <c r="B289" s="186"/>
      <c r="C289" s="177"/>
      <c r="D289" s="29"/>
      <c r="E289" s="30"/>
      <c r="F289" s="27" t="s">
        <v>22</v>
      </c>
      <c r="G289" s="112">
        <f t="shared" si="61"/>
        <v>0</v>
      </c>
      <c r="H289" s="112">
        <f t="shared" si="61"/>
        <v>0</v>
      </c>
      <c r="I289" s="28">
        <v>0</v>
      </c>
      <c r="J289" s="28">
        <v>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12">
        <v>0</v>
      </c>
      <c r="Q289" s="288"/>
      <c r="R289" s="289"/>
    </row>
    <row r="290" spans="1:18" s="24" customFormat="1" ht="12.75">
      <c r="A290" s="183"/>
      <c r="B290" s="186"/>
      <c r="C290" s="177"/>
      <c r="D290" s="29"/>
      <c r="E290" s="31"/>
      <c r="F290" s="27" t="s">
        <v>23</v>
      </c>
      <c r="G290" s="112">
        <f t="shared" si="61"/>
        <v>0</v>
      </c>
      <c r="H290" s="112">
        <f t="shared" si="61"/>
        <v>0</v>
      </c>
      <c r="I290" s="28">
        <v>0</v>
      </c>
      <c r="J290" s="28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12">
        <v>0</v>
      </c>
      <c r="Q290" s="288"/>
      <c r="R290" s="289"/>
    </row>
    <row r="291" spans="1:18" s="24" customFormat="1" ht="12.75">
      <c r="A291" s="183"/>
      <c r="B291" s="186"/>
      <c r="C291" s="177"/>
      <c r="D291" s="29"/>
      <c r="E291" s="30"/>
      <c r="F291" s="27" t="s">
        <v>239</v>
      </c>
      <c r="G291" s="112">
        <f t="shared" si="61"/>
        <v>0</v>
      </c>
      <c r="H291" s="112">
        <f t="shared" si="61"/>
        <v>0</v>
      </c>
      <c r="I291" s="28">
        <v>0</v>
      </c>
      <c r="J291" s="28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12">
        <v>0</v>
      </c>
      <c r="Q291" s="288"/>
      <c r="R291" s="289"/>
    </row>
    <row r="292" spans="1:18" s="24" customFormat="1" ht="12.75">
      <c r="A292" s="183"/>
      <c r="B292" s="186"/>
      <c r="C292" s="177"/>
      <c r="D292" s="29"/>
      <c r="E292" s="31"/>
      <c r="F292" s="27" t="s">
        <v>25</v>
      </c>
      <c r="G292" s="112">
        <f t="shared" si="61"/>
        <v>0</v>
      </c>
      <c r="H292" s="112">
        <f t="shared" si="61"/>
        <v>0</v>
      </c>
      <c r="I292" s="28">
        <v>0</v>
      </c>
      <c r="J292" s="28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0</v>
      </c>
      <c r="Q292" s="288"/>
      <c r="R292" s="289"/>
    </row>
    <row r="293" spans="1:18" s="24" customFormat="1" ht="12.75">
      <c r="A293" s="183"/>
      <c r="B293" s="186"/>
      <c r="C293" s="177"/>
      <c r="D293" s="29"/>
      <c r="E293" s="31"/>
      <c r="F293" s="27" t="s">
        <v>220</v>
      </c>
      <c r="G293" s="112">
        <f t="shared" si="61"/>
        <v>0</v>
      </c>
      <c r="H293" s="112">
        <f t="shared" si="61"/>
        <v>0</v>
      </c>
      <c r="I293" s="28">
        <v>0</v>
      </c>
      <c r="J293" s="28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12">
        <v>0</v>
      </c>
      <c r="Q293" s="288"/>
      <c r="R293" s="289"/>
    </row>
    <row r="294" spans="1:18" s="24" customFormat="1" ht="12.75">
      <c r="A294" s="183"/>
      <c r="B294" s="186"/>
      <c r="C294" s="177"/>
      <c r="D294" s="29"/>
      <c r="E294" s="31" t="s">
        <v>21</v>
      </c>
      <c r="F294" s="27" t="s">
        <v>226</v>
      </c>
      <c r="G294" s="112">
        <f t="shared" si="61"/>
        <v>698.9</v>
      </c>
      <c r="H294" s="112">
        <f t="shared" si="61"/>
        <v>0</v>
      </c>
      <c r="I294" s="28">
        <v>698.9</v>
      </c>
      <c r="J294" s="28">
        <v>0</v>
      </c>
      <c r="K294" s="28">
        <v>0</v>
      </c>
      <c r="L294" s="112">
        <v>0</v>
      </c>
      <c r="M294" s="28">
        <v>0</v>
      </c>
      <c r="N294" s="28">
        <v>0</v>
      </c>
      <c r="O294" s="28">
        <v>0</v>
      </c>
      <c r="P294" s="112">
        <v>0</v>
      </c>
      <c r="Q294" s="288"/>
      <c r="R294" s="289"/>
    </row>
    <row r="295" spans="1:18" s="24" customFormat="1" ht="12.75">
      <c r="A295" s="183"/>
      <c r="B295" s="186"/>
      <c r="C295" s="177"/>
      <c r="D295" s="29"/>
      <c r="E295" s="40" t="s">
        <v>20</v>
      </c>
      <c r="F295" s="27" t="s">
        <v>227</v>
      </c>
      <c r="G295" s="112">
        <f t="shared" si="61"/>
        <v>14579.1</v>
      </c>
      <c r="H295" s="112">
        <f t="shared" si="61"/>
        <v>0</v>
      </c>
      <c r="I295" s="28">
        <v>14579.1</v>
      </c>
      <c r="J295" s="28">
        <v>0</v>
      </c>
      <c r="K295" s="28">
        <v>0</v>
      </c>
      <c r="L295" s="112">
        <v>0</v>
      </c>
      <c r="M295" s="28">
        <v>0</v>
      </c>
      <c r="N295" s="28">
        <v>0</v>
      </c>
      <c r="O295" s="28">
        <v>0</v>
      </c>
      <c r="P295" s="112">
        <v>0</v>
      </c>
      <c r="Q295" s="288"/>
      <c r="R295" s="289"/>
    </row>
    <row r="296" spans="1:18" s="24" customFormat="1" ht="12.75">
      <c r="A296" s="183"/>
      <c r="B296" s="186"/>
      <c r="C296" s="177"/>
      <c r="D296" s="29"/>
      <c r="E296" s="30"/>
      <c r="F296" s="27" t="s">
        <v>228</v>
      </c>
      <c r="G296" s="112">
        <f t="shared" si="61"/>
        <v>0</v>
      </c>
      <c r="H296" s="112">
        <f t="shared" si="61"/>
        <v>0</v>
      </c>
      <c r="I296" s="28">
        <v>0</v>
      </c>
      <c r="J296" s="28">
        <v>0</v>
      </c>
      <c r="K296" s="28">
        <v>0</v>
      </c>
      <c r="L296" s="112">
        <v>0</v>
      </c>
      <c r="M296" s="28">
        <v>0</v>
      </c>
      <c r="N296" s="28">
        <v>0</v>
      </c>
      <c r="O296" s="28">
        <v>0</v>
      </c>
      <c r="P296" s="112">
        <v>0</v>
      </c>
      <c r="Q296" s="288"/>
      <c r="R296" s="289"/>
    </row>
    <row r="297" spans="1:18" s="24" customFormat="1" ht="12.75">
      <c r="A297" s="183"/>
      <c r="B297" s="186"/>
      <c r="C297" s="177"/>
      <c r="D297" s="29"/>
      <c r="E297" s="30"/>
      <c r="F297" s="27" t="s">
        <v>229</v>
      </c>
      <c r="G297" s="112">
        <f t="shared" si="61"/>
        <v>0</v>
      </c>
      <c r="H297" s="112">
        <f t="shared" si="61"/>
        <v>0</v>
      </c>
      <c r="I297" s="28">
        <v>0</v>
      </c>
      <c r="J297" s="28">
        <v>0</v>
      </c>
      <c r="K297" s="28">
        <v>0</v>
      </c>
      <c r="L297" s="112">
        <v>0</v>
      </c>
      <c r="M297" s="28">
        <v>0</v>
      </c>
      <c r="N297" s="28">
        <v>0</v>
      </c>
      <c r="O297" s="28">
        <v>0</v>
      </c>
      <c r="P297" s="112">
        <v>0</v>
      </c>
      <c r="Q297" s="288"/>
      <c r="R297" s="289"/>
    </row>
    <row r="298" spans="1:18" s="24" customFormat="1" ht="13.5" thickBot="1">
      <c r="A298" s="184"/>
      <c r="B298" s="187"/>
      <c r="C298" s="178"/>
      <c r="D298" s="33"/>
      <c r="E298" s="34"/>
      <c r="F298" s="35" t="s">
        <v>230</v>
      </c>
      <c r="G298" s="113">
        <f t="shared" si="61"/>
        <v>0</v>
      </c>
      <c r="H298" s="113">
        <f t="shared" si="61"/>
        <v>0</v>
      </c>
      <c r="I298" s="36">
        <v>0</v>
      </c>
      <c r="J298" s="36">
        <v>0</v>
      </c>
      <c r="K298" s="36">
        <v>0</v>
      </c>
      <c r="L298" s="113">
        <v>0</v>
      </c>
      <c r="M298" s="36">
        <v>0</v>
      </c>
      <c r="N298" s="36">
        <v>0</v>
      </c>
      <c r="O298" s="36">
        <v>0</v>
      </c>
      <c r="P298" s="113">
        <v>0</v>
      </c>
      <c r="Q298" s="290"/>
      <c r="R298" s="291"/>
    </row>
    <row r="299" spans="1:18" s="24" customFormat="1" ht="12.75" customHeight="1">
      <c r="A299" s="182" t="s">
        <v>262</v>
      </c>
      <c r="B299" s="185" t="s">
        <v>436</v>
      </c>
      <c r="C299" s="176">
        <v>500</v>
      </c>
      <c r="D299" s="21"/>
      <c r="E299" s="22"/>
      <c r="F299" s="129" t="s">
        <v>238</v>
      </c>
      <c r="G299" s="23">
        <f aca="true" t="shared" si="62" ref="G299:P299">SUM(G300:G310)</f>
        <v>35648.600000000006</v>
      </c>
      <c r="H299" s="23">
        <f t="shared" si="62"/>
        <v>0</v>
      </c>
      <c r="I299" s="23">
        <f t="shared" si="62"/>
        <v>35648.600000000006</v>
      </c>
      <c r="J299" s="23">
        <f t="shared" si="62"/>
        <v>0</v>
      </c>
      <c r="K299" s="23">
        <f t="shared" si="62"/>
        <v>0</v>
      </c>
      <c r="L299" s="23">
        <f t="shared" si="62"/>
        <v>0</v>
      </c>
      <c r="M299" s="23">
        <f t="shared" si="62"/>
        <v>0</v>
      </c>
      <c r="N299" s="23">
        <f t="shared" si="62"/>
        <v>0</v>
      </c>
      <c r="O299" s="23">
        <f t="shared" si="62"/>
        <v>0</v>
      </c>
      <c r="P299" s="23">
        <f t="shared" si="62"/>
        <v>0</v>
      </c>
      <c r="Q299" s="286" t="s">
        <v>17</v>
      </c>
      <c r="R299" s="287"/>
    </row>
    <row r="300" spans="1:18" s="24" customFormat="1" ht="12.75">
      <c r="A300" s="183"/>
      <c r="B300" s="186"/>
      <c r="C300" s="177"/>
      <c r="D300" s="29"/>
      <c r="E300" s="26"/>
      <c r="F300" s="27" t="s">
        <v>19</v>
      </c>
      <c r="G300" s="112">
        <f aca="true" t="shared" si="63" ref="G300:H310">I300+K300+M300+O300</f>
        <v>0</v>
      </c>
      <c r="H300" s="112">
        <f t="shared" si="63"/>
        <v>0</v>
      </c>
      <c r="I300" s="28">
        <v>0</v>
      </c>
      <c r="J300" s="28">
        <v>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12">
        <v>0</v>
      </c>
      <c r="Q300" s="288"/>
      <c r="R300" s="289"/>
    </row>
    <row r="301" spans="1:18" s="24" customFormat="1" ht="12.75">
      <c r="A301" s="183"/>
      <c r="B301" s="186"/>
      <c r="C301" s="177"/>
      <c r="D301" s="29"/>
      <c r="E301" s="30"/>
      <c r="F301" s="27" t="s">
        <v>22</v>
      </c>
      <c r="G301" s="112">
        <f t="shared" si="63"/>
        <v>0</v>
      </c>
      <c r="H301" s="112">
        <f t="shared" si="63"/>
        <v>0</v>
      </c>
      <c r="I301" s="28">
        <v>0</v>
      </c>
      <c r="J301" s="28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12">
        <v>0</v>
      </c>
      <c r="Q301" s="288"/>
      <c r="R301" s="289"/>
    </row>
    <row r="302" spans="1:18" s="24" customFormat="1" ht="12.75">
      <c r="A302" s="183"/>
      <c r="B302" s="186"/>
      <c r="C302" s="177"/>
      <c r="D302" s="29"/>
      <c r="E302" s="31"/>
      <c r="F302" s="27" t="s">
        <v>23</v>
      </c>
      <c r="G302" s="112">
        <f t="shared" si="63"/>
        <v>0</v>
      </c>
      <c r="H302" s="112">
        <f t="shared" si="63"/>
        <v>0</v>
      </c>
      <c r="I302" s="28">
        <v>0</v>
      </c>
      <c r="J302" s="28">
        <v>0</v>
      </c>
      <c r="K302" s="112">
        <v>0</v>
      </c>
      <c r="L302" s="112">
        <v>0</v>
      </c>
      <c r="M302" s="112">
        <v>0</v>
      </c>
      <c r="N302" s="112">
        <v>0</v>
      </c>
      <c r="O302" s="112">
        <v>0</v>
      </c>
      <c r="P302" s="112">
        <v>0</v>
      </c>
      <c r="Q302" s="288"/>
      <c r="R302" s="289"/>
    </row>
    <row r="303" spans="1:18" s="24" customFormat="1" ht="12.75">
      <c r="A303" s="183"/>
      <c r="B303" s="186"/>
      <c r="C303" s="177"/>
      <c r="D303" s="29"/>
      <c r="E303" s="30"/>
      <c r="F303" s="27" t="s">
        <v>239</v>
      </c>
      <c r="G303" s="112">
        <f t="shared" si="63"/>
        <v>0</v>
      </c>
      <c r="H303" s="112">
        <f t="shared" si="63"/>
        <v>0</v>
      </c>
      <c r="I303" s="28">
        <v>0</v>
      </c>
      <c r="J303" s="28">
        <v>0</v>
      </c>
      <c r="K303" s="112">
        <v>0</v>
      </c>
      <c r="L303" s="112">
        <v>0</v>
      </c>
      <c r="M303" s="112">
        <v>0</v>
      </c>
      <c r="N303" s="112">
        <v>0</v>
      </c>
      <c r="O303" s="112">
        <v>0</v>
      </c>
      <c r="P303" s="112">
        <v>0</v>
      </c>
      <c r="Q303" s="288"/>
      <c r="R303" s="289"/>
    </row>
    <row r="304" spans="1:18" s="24" customFormat="1" ht="12.75">
      <c r="A304" s="183"/>
      <c r="B304" s="186"/>
      <c r="C304" s="177"/>
      <c r="D304" s="29"/>
      <c r="E304" s="31"/>
      <c r="F304" s="27" t="s">
        <v>25</v>
      </c>
      <c r="G304" s="112">
        <f t="shared" si="63"/>
        <v>0</v>
      </c>
      <c r="H304" s="112">
        <f t="shared" si="63"/>
        <v>0</v>
      </c>
      <c r="I304" s="28">
        <v>0</v>
      </c>
      <c r="J304" s="28">
        <v>0</v>
      </c>
      <c r="K304" s="112">
        <v>0</v>
      </c>
      <c r="L304" s="112">
        <v>0</v>
      </c>
      <c r="M304" s="112">
        <v>0</v>
      </c>
      <c r="N304" s="112">
        <v>0</v>
      </c>
      <c r="O304" s="112">
        <v>0</v>
      </c>
      <c r="P304" s="112">
        <v>0</v>
      </c>
      <c r="Q304" s="288"/>
      <c r="R304" s="289"/>
    </row>
    <row r="305" spans="1:18" s="24" customFormat="1" ht="12.75">
      <c r="A305" s="183"/>
      <c r="B305" s="186"/>
      <c r="C305" s="177"/>
      <c r="D305" s="29"/>
      <c r="E305" s="31"/>
      <c r="F305" s="27" t="s">
        <v>220</v>
      </c>
      <c r="G305" s="112">
        <f t="shared" si="63"/>
        <v>0</v>
      </c>
      <c r="H305" s="112">
        <f t="shared" si="63"/>
        <v>0</v>
      </c>
      <c r="I305" s="28">
        <v>0</v>
      </c>
      <c r="J305" s="28">
        <v>0</v>
      </c>
      <c r="K305" s="112">
        <v>0</v>
      </c>
      <c r="L305" s="112">
        <v>0</v>
      </c>
      <c r="M305" s="112">
        <v>0</v>
      </c>
      <c r="N305" s="112">
        <v>0</v>
      </c>
      <c r="O305" s="112">
        <v>0</v>
      </c>
      <c r="P305" s="112">
        <v>0</v>
      </c>
      <c r="Q305" s="288"/>
      <c r="R305" s="289"/>
    </row>
    <row r="306" spans="1:18" s="24" customFormat="1" ht="12.75">
      <c r="A306" s="183"/>
      <c r="B306" s="186"/>
      <c r="C306" s="177"/>
      <c r="D306" s="29"/>
      <c r="E306" s="31" t="s">
        <v>21</v>
      </c>
      <c r="F306" s="27" t="s">
        <v>226</v>
      </c>
      <c r="G306" s="112">
        <f t="shared" si="63"/>
        <v>1630.8</v>
      </c>
      <c r="H306" s="112">
        <f t="shared" si="63"/>
        <v>0</v>
      </c>
      <c r="I306" s="28">
        <v>1630.8</v>
      </c>
      <c r="J306" s="28">
        <v>0</v>
      </c>
      <c r="K306" s="28">
        <v>0</v>
      </c>
      <c r="L306" s="112">
        <v>0</v>
      </c>
      <c r="M306" s="28">
        <v>0</v>
      </c>
      <c r="N306" s="28">
        <v>0</v>
      </c>
      <c r="O306" s="28">
        <v>0</v>
      </c>
      <c r="P306" s="112">
        <v>0</v>
      </c>
      <c r="Q306" s="288"/>
      <c r="R306" s="289"/>
    </row>
    <row r="307" spans="1:18" s="24" customFormat="1" ht="12.75">
      <c r="A307" s="183"/>
      <c r="B307" s="186"/>
      <c r="C307" s="177"/>
      <c r="D307" s="29"/>
      <c r="E307" s="40" t="s">
        <v>20</v>
      </c>
      <c r="F307" s="27" t="s">
        <v>227</v>
      </c>
      <c r="G307" s="112">
        <f t="shared" si="63"/>
        <v>34017.8</v>
      </c>
      <c r="H307" s="112">
        <f t="shared" si="63"/>
        <v>0</v>
      </c>
      <c r="I307" s="28">
        <v>34017.8</v>
      </c>
      <c r="J307" s="28">
        <v>0</v>
      </c>
      <c r="K307" s="28">
        <v>0</v>
      </c>
      <c r="L307" s="112">
        <v>0</v>
      </c>
      <c r="M307" s="28">
        <v>0</v>
      </c>
      <c r="N307" s="28">
        <v>0</v>
      </c>
      <c r="O307" s="28">
        <v>0</v>
      </c>
      <c r="P307" s="112">
        <v>0</v>
      </c>
      <c r="Q307" s="288"/>
      <c r="R307" s="289"/>
    </row>
    <row r="308" spans="1:18" s="24" customFormat="1" ht="12.75">
      <c r="A308" s="183"/>
      <c r="B308" s="186"/>
      <c r="C308" s="177"/>
      <c r="D308" s="29"/>
      <c r="E308" s="30"/>
      <c r="F308" s="27" t="s">
        <v>228</v>
      </c>
      <c r="G308" s="112">
        <f t="shared" si="63"/>
        <v>0</v>
      </c>
      <c r="H308" s="112">
        <f t="shared" si="63"/>
        <v>0</v>
      </c>
      <c r="I308" s="28">
        <v>0</v>
      </c>
      <c r="J308" s="28">
        <v>0</v>
      </c>
      <c r="K308" s="28">
        <v>0</v>
      </c>
      <c r="L308" s="112">
        <v>0</v>
      </c>
      <c r="M308" s="28">
        <v>0</v>
      </c>
      <c r="N308" s="28">
        <v>0</v>
      </c>
      <c r="O308" s="28">
        <v>0</v>
      </c>
      <c r="P308" s="112">
        <v>0</v>
      </c>
      <c r="Q308" s="288"/>
      <c r="R308" s="289"/>
    </row>
    <row r="309" spans="1:18" s="24" customFormat="1" ht="12.75">
      <c r="A309" s="183"/>
      <c r="B309" s="186"/>
      <c r="C309" s="177"/>
      <c r="D309" s="29"/>
      <c r="E309" s="30"/>
      <c r="F309" s="27" t="s">
        <v>229</v>
      </c>
      <c r="G309" s="112">
        <f t="shared" si="63"/>
        <v>0</v>
      </c>
      <c r="H309" s="112">
        <f t="shared" si="63"/>
        <v>0</v>
      </c>
      <c r="I309" s="28">
        <v>0</v>
      </c>
      <c r="J309" s="28">
        <v>0</v>
      </c>
      <c r="K309" s="28">
        <v>0</v>
      </c>
      <c r="L309" s="112">
        <v>0</v>
      </c>
      <c r="M309" s="28">
        <v>0</v>
      </c>
      <c r="N309" s="28">
        <v>0</v>
      </c>
      <c r="O309" s="28">
        <v>0</v>
      </c>
      <c r="P309" s="112">
        <v>0</v>
      </c>
      <c r="Q309" s="288"/>
      <c r="R309" s="289"/>
    </row>
    <row r="310" spans="1:18" s="24" customFormat="1" ht="13.5" thickBot="1">
      <c r="A310" s="184"/>
      <c r="B310" s="187"/>
      <c r="C310" s="178"/>
      <c r="D310" s="33"/>
      <c r="E310" s="34"/>
      <c r="F310" s="35" t="s">
        <v>230</v>
      </c>
      <c r="G310" s="113">
        <f t="shared" si="63"/>
        <v>0</v>
      </c>
      <c r="H310" s="113">
        <f t="shared" si="63"/>
        <v>0</v>
      </c>
      <c r="I310" s="36">
        <v>0</v>
      </c>
      <c r="J310" s="36">
        <v>0</v>
      </c>
      <c r="K310" s="36">
        <v>0</v>
      </c>
      <c r="L310" s="113">
        <v>0</v>
      </c>
      <c r="M310" s="36">
        <v>0</v>
      </c>
      <c r="N310" s="36">
        <v>0</v>
      </c>
      <c r="O310" s="36">
        <v>0</v>
      </c>
      <c r="P310" s="113">
        <v>0</v>
      </c>
      <c r="Q310" s="290"/>
      <c r="R310" s="291"/>
    </row>
    <row r="311" spans="1:18" s="24" customFormat="1" ht="12.75" customHeight="1">
      <c r="A311" s="182" t="s">
        <v>263</v>
      </c>
      <c r="B311" s="185" t="s">
        <v>241</v>
      </c>
      <c r="C311" s="188" t="s">
        <v>30</v>
      </c>
      <c r="D311" s="114"/>
      <c r="E311" s="22"/>
      <c r="F311" s="129" t="s">
        <v>238</v>
      </c>
      <c r="G311" s="23">
        <f aca="true" t="shared" si="64" ref="G311:P311">SUM(G312:G322)</f>
        <v>0</v>
      </c>
      <c r="H311" s="23">
        <f t="shared" si="64"/>
        <v>0</v>
      </c>
      <c r="I311" s="23">
        <f t="shared" si="64"/>
        <v>0</v>
      </c>
      <c r="J311" s="23">
        <f t="shared" si="64"/>
        <v>0</v>
      </c>
      <c r="K311" s="23">
        <f t="shared" si="64"/>
        <v>0</v>
      </c>
      <c r="L311" s="23">
        <f t="shared" si="64"/>
        <v>0</v>
      </c>
      <c r="M311" s="23">
        <f t="shared" si="64"/>
        <v>0</v>
      </c>
      <c r="N311" s="23">
        <f t="shared" si="64"/>
        <v>0</v>
      </c>
      <c r="O311" s="23">
        <f t="shared" si="64"/>
        <v>0</v>
      </c>
      <c r="P311" s="23">
        <f t="shared" si="64"/>
        <v>0</v>
      </c>
      <c r="Q311" s="286" t="s">
        <v>17</v>
      </c>
      <c r="R311" s="287"/>
    </row>
    <row r="312" spans="1:18" s="24" customFormat="1" ht="12.75">
      <c r="A312" s="183"/>
      <c r="B312" s="186"/>
      <c r="C312" s="189"/>
      <c r="D312" s="38"/>
      <c r="E312" s="26"/>
      <c r="F312" s="27" t="s">
        <v>19</v>
      </c>
      <c r="G312" s="112">
        <f aca="true" t="shared" si="65" ref="G312:H322">I312+K312+M312+O312</f>
        <v>0</v>
      </c>
      <c r="H312" s="112">
        <f t="shared" si="65"/>
        <v>0</v>
      </c>
      <c r="I312" s="28">
        <v>0</v>
      </c>
      <c r="J312" s="28">
        <v>0</v>
      </c>
      <c r="K312" s="112">
        <v>0</v>
      </c>
      <c r="L312" s="112">
        <v>0</v>
      </c>
      <c r="M312" s="28">
        <v>0</v>
      </c>
      <c r="N312" s="28">
        <v>0</v>
      </c>
      <c r="O312" s="112">
        <v>0</v>
      </c>
      <c r="P312" s="112">
        <v>0</v>
      </c>
      <c r="Q312" s="288"/>
      <c r="R312" s="289"/>
    </row>
    <row r="313" spans="1:18" s="24" customFormat="1" ht="12.75">
      <c r="A313" s="183"/>
      <c r="B313" s="186"/>
      <c r="C313" s="189"/>
      <c r="D313" s="38"/>
      <c r="E313" s="30"/>
      <c r="F313" s="27" t="s">
        <v>22</v>
      </c>
      <c r="G313" s="112">
        <f t="shared" si="65"/>
        <v>0</v>
      </c>
      <c r="H313" s="112">
        <f t="shared" si="65"/>
        <v>0</v>
      </c>
      <c r="I313" s="28">
        <v>0</v>
      </c>
      <c r="J313" s="28">
        <v>0</v>
      </c>
      <c r="K313" s="112">
        <v>0</v>
      </c>
      <c r="L313" s="112">
        <v>0</v>
      </c>
      <c r="M313" s="28">
        <v>0</v>
      </c>
      <c r="N313" s="28">
        <v>0</v>
      </c>
      <c r="O313" s="112">
        <v>0</v>
      </c>
      <c r="P313" s="112">
        <v>0</v>
      </c>
      <c r="Q313" s="288"/>
      <c r="R313" s="289"/>
    </row>
    <row r="314" spans="1:18" s="24" customFormat="1" ht="38.25">
      <c r="A314" s="183"/>
      <c r="B314" s="186"/>
      <c r="C314" s="189"/>
      <c r="D314" s="29" t="s">
        <v>242</v>
      </c>
      <c r="E314" s="37" t="s">
        <v>243</v>
      </c>
      <c r="F314" s="27" t="s">
        <v>23</v>
      </c>
      <c r="G314" s="112">
        <f t="shared" si="65"/>
        <v>0</v>
      </c>
      <c r="H314" s="112">
        <f t="shared" si="65"/>
        <v>0</v>
      </c>
      <c r="I314" s="28">
        <v>0</v>
      </c>
      <c r="J314" s="28">
        <v>0</v>
      </c>
      <c r="K314" s="112">
        <v>0</v>
      </c>
      <c r="L314" s="112">
        <v>0</v>
      </c>
      <c r="M314" s="28">
        <f>1329.2-1329.2</f>
        <v>0</v>
      </c>
      <c r="N314" s="28">
        <f>1329.2-1329.2</f>
        <v>0</v>
      </c>
      <c r="O314" s="112">
        <v>0</v>
      </c>
      <c r="P314" s="112">
        <v>0</v>
      </c>
      <c r="Q314" s="288"/>
      <c r="R314" s="289"/>
    </row>
    <row r="315" spans="1:18" s="24" customFormat="1" ht="12.75">
      <c r="A315" s="183"/>
      <c r="B315" s="186"/>
      <c r="C315" s="189"/>
      <c r="D315" s="38"/>
      <c r="E315" s="30"/>
      <c r="F315" s="27" t="s">
        <v>239</v>
      </c>
      <c r="G315" s="112">
        <f t="shared" si="65"/>
        <v>0</v>
      </c>
      <c r="H315" s="112">
        <f t="shared" si="65"/>
        <v>0</v>
      </c>
      <c r="I315" s="28">
        <v>0</v>
      </c>
      <c r="J315" s="28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12">
        <v>0</v>
      </c>
      <c r="Q315" s="288"/>
      <c r="R315" s="289"/>
    </row>
    <row r="316" spans="1:18" s="24" customFormat="1" ht="12.75">
      <c r="A316" s="183"/>
      <c r="B316" s="186"/>
      <c r="C316" s="189"/>
      <c r="D316" s="38"/>
      <c r="E316" s="30"/>
      <c r="F316" s="27" t="s">
        <v>25</v>
      </c>
      <c r="G316" s="112">
        <f t="shared" si="65"/>
        <v>0</v>
      </c>
      <c r="H316" s="112">
        <f t="shared" si="65"/>
        <v>0</v>
      </c>
      <c r="I316" s="28">
        <v>0</v>
      </c>
      <c r="J316" s="28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12">
        <v>0</v>
      </c>
      <c r="Q316" s="288"/>
      <c r="R316" s="289"/>
    </row>
    <row r="317" spans="1:18" s="24" customFormat="1" ht="12.75">
      <c r="A317" s="183"/>
      <c r="B317" s="186"/>
      <c r="C317" s="189"/>
      <c r="D317" s="38"/>
      <c r="E317" s="30"/>
      <c r="F317" s="27" t="s">
        <v>220</v>
      </c>
      <c r="G317" s="112">
        <f t="shared" si="65"/>
        <v>0</v>
      </c>
      <c r="H317" s="112">
        <f t="shared" si="65"/>
        <v>0</v>
      </c>
      <c r="I317" s="28">
        <v>0</v>
      </c>
      <c r="J317" s="28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12">
        <v>0</v>
      </c>
      <c r="Q317" s="288"/>
      <c r="R317" s="289"/>
    </row>
    <row r="318" spans="1:18" s="24" customFormat="1" ht="12.75">
      <c r="A318" s="183"/>
      <c r="B318" s="186"/>
      <c r="C318" s="189"/>
      <c r="D318" s="29"/>
      <c r="E318" s="30"/>
      <c r="F318" s="27" t="s">
        <v>226</v>
      </c>
      <c r="G318" s="112">
        <f t="shared" si="65"/>
        <v>0</v>
      </c>
      <c r="H318" s="112">
        <f t="shared" si="65"/>
        <v>0</v>
      </c>
      <c r="I318" s="28">
        <v>0</v>
      </c>
      <c r="J318" s="28">
        <v>0</v>
      </c>
      <c r="K318" s="28">
        <v>0</v>
      </c>
      <c r="L318" s="112">
        <v>0</v>
      </c>
      <c r="M318" s="28">
        <v>0</v>
      </c>
      <c r="N318" s="28">
        <v>0</v>
      </c>
      <c r="O318" s="28">
        <v>0</v>
      </c>
      <c r="P318" s="112">
        <v>0</v>
      </c>
      <c r="Q318" s="288"/>
      <c r="R318" s="289"/>
    </row>
    <row r="319" spans="1:18" s="24" customFormat="1" ht="12.75">
      <c r="A319" s="183"/>
      <c r="B319" s="186"/>
      <c r="C319" s="189"/>
      <c r="D319" s="29"/>
      <c r="E319" s="30"/>
      <c r="F319" s="27" t="s">
        <v>227</v>
      </c>
      <c r="G319" s="112">
        <f t="shared" si="65"/>
        <v>0</v>
      </c>
      <c r="H319" s="112">
        <f t="shared" si="65"/>
        <v>0</v>
      </c>
      <c r="I319" s="28">
        <v>0</v>
      </c>
      <c r="J319" s="28">
        <v>0</v>
      </c>
      <c r="K319" s="28">
        <v>0</v>
      </c>
      <c r="L319" s="112">
        <v>0</v>
      </c>
      <c r="M319" s="28">
        <v>0</v>
      </c>
      <c r="N319" s="28">
        <v>0</v>
      </c>
      <c r="O319" s="28">
        <v>0</v>
      </c>
      <c r="P319" s="112">
        <v>0</v>
      </c>
      <c r="Q319" s="288"/>
      <c r="R319" s="289"/>
    </row>
    <row r="320" spans="1:18" s="24" customFormat="1" ht="12.75">
      <c r="A320" s="183"/>
      <c r="B320" s="186"/>
      <c r="C320" s="189"/>
      <c r="D320" s="29"/>
      <c r="E320" s="30"/>
      <c r="F320" s="27" t="s">
        <v>228</v>
      </c>
      <c r="G320" s="112">
        <f t="shared" si="65"/>
        <v>0</v>
      </c>
      <c r="H320" s="112">
        <f t="shared" si="65"/>
        <v>0</v>
      </c>
      <c r="I320" s="28">
        <v>0</v>
      </c>
      <c r="J320" s="28">
        <v>0</v>
      </c>
      <c r="K320" s="28">
        <v>0</v>
      </c>
      <c r="L320" s="112">
        <v>0</v>
      </c>
      <c r="M320" s="28">
        <v>0</v>
      </c>
      <c r="N320" s="28">
        <v>0</v>
      </c>
      <c r="O320" s="28">
        <v>0</v>
      </c>
      <c r="P320" s="112">
        <v>0</v>
      </c>
      <c r="Q320" s="288"/>
      <c r="R320" s="289"/>
    </row>
    <row r="321" spans="1:18" s="24" customFormat="1" ht="12.75">
      <c r="A321" s="183"/>
      <c r="B321" s="186"/>
      <c r="C321" s="189"/>
      <c r="D321" s="29"/>
      <c r="E321" s="30"/>
      <c r="F321" s="27" t="s">
        <v>229</v>
      </c>
      <c r="G321" s="112">
        <f t="shared" si="65"/>
        <v>0</v>
      </c>
      <c r="H321" s="112">
        <f t="shared" si="65"/>
        <v>0</v>
      </c>
      <c r="I321" s="28">
        <v>0</v>
      </c>
      <c r="J321" s="28">
        <v>0</v>
      </c>
      <c r="K321" s="28">
        <v>0</v>
      </c>
      <c r="L321" s="112">
        <v>0</v>
      </c>
      <c r="M321" s="28">
        <v>0</v>
      </c>
      <c r="N321" s="28">
        <v>0</v>
      </c>
      <c r="O321" s="28">
        <v>0</v>
      </c>
      <c r="P321" s="112">
        <v>0</v>
      </c>
      <c r="Q321" s="288"/>
      <c r="R321" s="289"/>
    </row>
    <row r="322" spans="1:18" s="24" customFormat="1" ht="13.5" thickBot="1">
      <c r="A322" s="184"/>
      <c r="B322" s="187"/>
      <c r="C322" s="159"/>
      <c r="D322" s="33"/>
      <c r="E322" s="34"/>
      <c r="F322" s="35" t="s">
        <v>230</v>
      </c>
      <c r="G322" s="113">
        <f t="shared" si="65"/>
        <v>0</v>
      </c>
      <c r="H322" s="113">
        <f t="shared" si="65"/>
        <v>0</v>
      </c>
      <c r="I322" s="36">
        <v>0</v>
      </c>
      <c r="J322" s="36">
        <v>0</v>
      </c>
      <c r="K322" s="36">
        <v>0</v>
      </c>
      <c r="L322" s="113">
        <v>0</v>
      </c>
      <c r="M322" s="36">
        <v>0</v>
      </c>
      <c r="N322" s="36">
        <v>0</v>
      </c>
      <c r="O322" s="36">
        <v>0</v>
      </c>
      <c r="P322" s="113">
        <v>0</v>
      </c>
      <c r="Q322" s="290"/>
      <c r="R322" s="291"/>
    </row>
    <row r="323" spans="1:18" s="24" customFormat="1" ht="12.75" customHeight="1">
      <c r="A323" s="182" t="s">
        <v>264</v>
      </c>
      <c r="B323" s="185" t="s">
        <v>437</v>
      </c>
      <c r="C323" s="176">
        <v>3000</v>
      </c>
      <c r="D323" s="21"/>
      <c r="E323" s="22"/>
      <c r="F323" s="129" t="s">
        <v>238</v>
      </c>
      <c r="G323" s="23">
        <f aca="true" t="shared" si="66" ref="G323:P323">SUM(G324:G334)</f>
        <v>31203.899999999998</v>
      </c>
      <c r="H323" s="23">
        <f t="shared" si="66"/>
        <v>0</v>
      </c>
      <c r="I323" s="23">
        <f t="shared" si="66"/>
        <v>31203.899999999998</v>
      </c>
      <c r="J323" s="23">
        <f t="shared" si="66"/>
        <v>0</v>
      </c>
      <c r="K323" s="23">
        <f t="shared" si="66"/>
        <v>0</v>
      </c>
      <c r="L323" s="23">
        <f t="shared" si="66"/>
        <v>0</v>
      </c>
      <c r="M323" s="23">
        <f t="shared" si="66"/>
        <v>0</v>
      </c>
      <c r="N323" s="23">
        <f t="shared" si="66"/>
        <v>0</v>
      </c>
      <c r="O323" s="23">
        <f t="shared" si="66"/>
        <v>0</v>
      </c>
      <c r="P323" s="23">
        <f t="shared" si="66"/>
        <v>0</v>
      </c>
      <c r="Q323" s="286" t="s">
        <v>17</v>
      </c>
      <c r="R323" s="287"/>
    </row>
    <row r="324" spans="1:18" s="24" customFormat="1" ht="12.75">
      <c r="A324" s="183"/>
      <c r="B324" s="186"/>
      <c r="C324" s="177"/>
      <c r="D324" s="29"/>
      <c r="E324" s="26"/>
      <c r="F324" s="27" t="s">
        <v>19</v>
      </c>
      <c r="G324" s="112">
        <f aca="true" t="shared" si="67" ref="G324:H334">I324+K324+M324+O324</f>
        <v>0</v>
      </c>
      <c r="H324" s="112">
        <f t="shared" si="67"/>
        <v>0</v>
      </c>
      <c r="I324" s="28">
        <v>0</v>
      </c>
      <c r="J324" s="28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12">
        <v>0</v>
      </c>
      <c r="Q324" s="288"/>
      <c r="R324" s="289"/>
    </row>
    <row r="325" spans="1:18" s="24" customFormat="1" ht="12.75">
      <c r="A325" s="183"/>
      <c r="B325" s="186"/>
      <c r="C325" s="177"/>
      <c r="D325" s="29"/>
      <c r="E325" s="30"/>
      <c r="F325" s="27" t="s">
        <v>22</v>
      </c>
      <c r="G325" s="112">
        <f t="shared" si="67"/>
        <v>0</v>
      </c>
      <c r="H325" s="112">
        <f t="shared" si="67"/>
        <v>0</v>
      </c>
      <c r="I325" s="28">
        <v>0</v>
      </c>
      <c r="J325" s="28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12">
        <v>0</v>
      </c>
      <c r="Q325" s="288"/>
      <c r="R325" s="289"/>
    </row>
    <row r="326" spans="1:18" s="24" customFormat="1" ht="12.75">
      <c r="A326" s="183"/>
      <c r="B326" s="186"/>
      <c r="C326" s="177"/>
      <c r="D326" s="29"/>
      <c r="E326" s="37"/>
      <c r="F326" s="27" t="s">
        <v>23</v>
      </c>
      <c r="G326" s="112">
        <f t="shared" si="67"/>
        <v>0</v>
      </c>
      <c r="H326" s="112">
        <f t="shared" si="67"/>
        <v>0</v>
      </c>
      <c r="I326" s="28">
        <v>0</v>
      </c>
      <c r="J326" s="28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12">
        <v>0</v>
      </c>
      <c r="Q326" s="288"/>
      <c r="R326" s="289"/>
    </row>
    <row r="327" spans="1:18" s="24" customFormat="1" ht="12.75">
      <c r="A327" s="183"/>
      <c r="B327" s="186"/>
      <c r="C327" s="177"/>
      <c r="D327" s="29"/>
      <c r="E327" s="37"/>
      <c r="F327" s="27" t="s">
        <v>239</v>
      </c>
      <c r="G327" s="112">
        <f t="shared" si="67"/>
        <v>0</v>
      </c>
      <c r="H327" s="112">
        <f t="shared" si="67"/>
        <v>0</v>
      </c>
      <c r="I327" s="28">
        <v>0</v>
      </c>
      <c r="J327" s="28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12">
        <v>0</v>
      </c>
      <c r="Q327" s="288"/>
      <c r="R327" s="289"/>
    </row>
    <row r="328" spans="1:18" s="24" customFormat="1" ht="12.75">
      <c r="A328" s="183"/>
      <c r="B328" s="186"/>
      <c r="C328" s="177"/>
      <c r="D328" s="29"/>
      <c r="E328" s="39"/>
      <c r="F328" s="27" t="s">
        <v>25</v>
      </c>
      <c r="G328" s="112">
        <f t="shared" si="67"/>
        <v>0</v>
      </c>
      <c r="H328" s="112">
        <f t="shared" si="67"/>
        <v>0</v>
      </c>
      <c r="I328" s="28">
        <v>0</v>
      </c>
      <c r="J328" s="28">
        <v>0</v>
      </c>
      <c r="K328" s="112">
        <v>0</v>
      </c>
      <c r="L328" s="112">
        <v>0</v>
      </c>
      <c r="M328" s="112">
        <v>0</v>
      </c>
      <c r="N328" s="112">
        <v>0</v>
      </c>
      <c r="O328" s="112">
        <v>0</v>
      </c>
      <c r="P328" s="112">
        <v>0</v>
      </c>
      <c r="Q328" s="288"/>
      <c r="R328" s="289"/>
    </row>
    <row r="329" spans="1:18" s="24" customFormat="1" ht="12.75">
      <c r="A329" s="183"/>
      <c r="B329" s="186"/>
      <c r="C329" s="177"/>
      <c r="D329" s="29"/>
      <c r="E329" s="30"/>
      <c r="F329" s="27" t="s">
        <v>220</v>
      </c>
      <c r="G329" s="112">
        <f t="shared" si="67"/>
        <v>0</v>
      </c>
      <c r="H329" s="112">
        <f t="shared" si="67"/>
        <v>0</v>
      </c>
      <c r="I329" s="28">
        <v>0</v>
      </c>
      <c r="J329" s="28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12">
        <v>0</v>
      </c>
      <c r="Q329" s="288"/>
      <c r="R329" s="289"/>
    </row>
    <row r="330" spans="1:18" s="24" customFormat="1" ht="12.75">
      <c r="A330" s="183"/>
      <c r="B330" s="186"/>
      <c r="C330" s="177"/>
      <c r="D330" s="29"/>
      <c r="E330" s="30"/>
      <c r="F330" s="27" t="s">
        <v>226</v>
      </c>
      <c r="G330" s="112">
        <f t="shared" si="67"/>
        <v>0</v>
      </c>
      <c r="H330" s="112">
        <f t="shared" si="67"/>
        <v>0</v>
      </c>
      <c r="I330" s="28">
        <v>0</v>
      </c>
      <c r="J330" s="28">
        <v>0</v>
      </c>
      <c r="K330" s="28">
        <v>0</v>
      </c>
      <c r="L330" s="112">
        <v>0</v>
      </c>
      <c r="M330" s="28">
        <v>0</v>
      </c>
      <c r="N330" s="28">
        <v>0</v>
      </c>
      <c r="O330" s="28">
        <v>0</v>
      </c>
      <c r="P330" s="112">
        <v>0</v>
      </c>
      <c r="Q330" s="288"/>
      <c r="R330" s="289"/>
    </row>
    <row r="331" spans="1:18" s="24" customFormat="1" ht="12.75">
      <c r="A331" s="183"/>
      <c r="B331" s="186"/>
      <c r="C331" s="177"/>
      <c r="D331" s="29"/>
      <c r="E331" s="37"/>
      <c r="F331" s="27" t="s">
        <v>227</v>
      </c>
      <c r="G331" s="112">
        <f t="shared" si="67"/>
        <v>0</v>
      </c>
      <c r="H331" s="112">
        <f t="shared" si="67"/>
        <v>0</v>
      </c>
      <c r="I331" s="28">
        <v>0</v>
      </c>
      <c r="J331" s="28">
        <v>0</v>
      </c>
      <c r="K331" s="28">
        <v>0</v>
      </c>
      <c r="L331" s="112">
        <v>0</v>
      </c>
      <c r="M331" s="28">
        <v>0</v>
      </c>
      <c r="N331" s="28">
        <v>0</v>
      </c>
      <c r="O331" s="28">
        <v>0</v>
      </c>
      <c r="P331" s="112">
        <v>0</v>
      </c>
      <c r="Q331" s="288"/>
      <c r="R331" s="289"/>
    </row>
    <row r="332" spans="1:18" s="24" customFormat="1" ht="12.75">
      <c r="A332" s="183"/>
      <c r="B332" s="186"/>
      <c r="C332" s="177"/>
      <c r="D332" s="29"/>
      <c r="E332" s="37" t="s">
        <v>20</v>
      </c>
      <c r="F332" s="27" t="s">
        <v>228</v>
      </c>
      <c r="G332" s="112">
        <f t="shared" si="67"/>
        <v>14406.8</v>
      </c>
      <c r="H332" s="112">
        <f t="shared" si="67"/>
        <v>0</v>
      </c>
      <c r="I332" s="28">
        <v>14406.8</v>
      </c>
      <c r="J332" s="28">
        <v>0</v>
      </c>
      <c r="K332" s="28">
        <v>0</v>
      </c>
      <c r="L332" s="112">
        <v>0</v>
      </c>
      <c r="M332" s="28">
        <v>0</v>
      </c>
      <c r="N332" s="28">
        <v>0</v>
      </c>
      <c r="O332" s="28">
        <v>0</v>
      </c>
      <c r="P332" s="112">
        <v>0</v>
      </c>
      <c r="Q332" s="288"/>
      <c r="R332" s="289"/>
    </row>
    <row r="333" spans="1:18" s="24" customFormat="1" ht="12.75">
      <c r="A333" s="183"/>
      <c r="B333" s="186"/>
      <c r="C333" s="177"/>
      <c r="D333" s="29"/>
      <c r="E333" s="39" t="s">
        <v>20</v>
      </c>
      <c r="F333" s="27" t="s">
        <v>229</v>
      </c>
      <c r="G333" s="112">
        <f t="shared" si="67"/>
        <v>16797.1</v>
      </c>
      <c r="H333" s="112">
        <f t="shared" si="67"/>
        <v>0</v>
      </c>
      <c r="I333" s="28">
        <v>16797.1</v>
      </c>
      <c r="J333" s="28">
        <v>0</v>
      </c>
      <c r="K333" s="28">
        <v>0</v>
      </c>
      <c r="L333" s="112">
        <v>0</v>
      </c>
      <c r="M333" s="28">
        <v>0</v>
      </c>
      <c r="N333" s="28">
        <v>0</v>
      </c>
      <c r="O333" s="28">
        <v>0</v>
      </c>
      <c r="P333" s="112">
        <v>0</v>
      </c>
      <c r="Q333" s="288"/>
      <c r="R333" s="289"/>
    </row>
    <row r="334" spans="1:18" s="24" customFormat="1" ht="13.5" thickBot="1">
      <c r="A334" s="184"/>
      <c r="B334" s="187"/>
      <c r="C334" s="178"/>
      <c r="D334" s="33"/>
      <c r="E334" s="34"/>
      <c r="F334" s="35" t="s">
        <v>230</v>
      </c>
      <c r="G334" s="113">
        <f t="shared" si="67"/>
        <v>0</v>
      </c>
      <c r="H334" s="113">
        <f t="shared" si="67"/>
        <v>0</v>
      </c>
      <c r="I334" s="36">
        <v>0</v>
      </c>
      <c r="J334" s="36">
        <v>0</v>
      </c>
      <c r="K334" s="36">
        <v>0</v>
      </c>
      <c r="L334" s="113">
        <v>0</v>
      </c>
      <c r="M334" s="36">
        <v>0</v>
      </c>
      <c r="N334" s="36">
        <v>0</v>
      </c>
      <c r="O334" s="36">
        <v>0</v>
      </c>
      <c r="P334" s="113">
        <v>0</v>
      </c>
      <c r="Q334" s="290"/>
      <c r="R334" s="291"/>
    </row>
    <row r="335" spans="1:18" s="24" customFormat="1" ht="12.75">
      <c r="A335" s="182" t="s">
        <v>265</v>
      </c>
      <c r="B335" s="185" t="s">
        <v>438</v>
      </c>
      <c r="C335" s="176">
        <v>4184</v>
      </c>
      <c r="D335" s="21"/>
      <c r="E335" s="22"/>
      <c r="F335" s="129" t="s">
        <v>238</v>
      </c>
      <c r="G335" s="23">
        <f aca="true" t="shared" si="68" ref="G335:P335">SUM(G336:G346)</f>
        <v>4000</v>
      </c>
      <c r="H335" s="23">
        <f t="shared" si="68"/>
        <v>0</v>
      </c>
      <c r="I335" s="23">
        <f t="shared" si="68"/>
        <v>4000</v>
      </c>
      <c r="J335" s="23">
        <f t="shared" si="68"/>
        <v>0</v>
      </c>
      <c r="K335" s="23">
        <f t="shared" si="68"/>
        <v>0</v>
      </c>
      <c r="L335" s="23">
        <f t="shared" si="68"/>
        <v>0</v>
      </c>
      <c r="M335" s="23">
        <f t="shared" si="68"/>
        <v>0</v>
      </c>
      <c r="N335" s="23">
        <f t="shared" si="68"/>
        <v>0</v>
      </c>
      <c r="O335" s="23">
        <f t="shared" si="68"/>
        <v>0</v>
      </c>
      <c r="P335" s="23">
        <f t="shared" si="68"/>
        <v>0</v>
      </c>
      <c r="Q335" s="286" t="s">
        <v>17</v>
      </c>
      <c r="R335" s="287"/>
    </row>
    <row r="336" spans="1:18" s="24" customFormat="1" ht="12.75">
      <c r="A336" s="183"/>
      <c r="B336" s="186"/>
      <c r="C336" s="177"/>
      <c r="D336" s="29"/>
      <c r="E336" s="26"/>
      <c r="F336" s="27" t="s">
        <v>19</v>
      </c>
      <c r="G336" s="112">
        <f aca="true" t="shared" si="69" ref="G336:H346">I336+K336+M336+O336</f>
        <v>0</v>
      </c>
      <c r="H336" s="112">
        <f t="shared" si="69"/>
        <v>0</v>
      </c>
      <c r="I336" s="28">
        <v>0</v>
      </c>
      <c r="J336" s="28">
        <v>0</v>
      </c>
      <c r="K336" s="112">
        <v>0</v>
      </c>
      <c r="L336" s="112">
        <v>0</v>
      </c>
      <c r="M336" s="112">
        <v>0</v>
      </c>
      <c r="N336" s="112">
        <v>0</v>
      </c>
      <c r="O336" s="112">
        <v>0</v>
      </c>
      <c r="P336" s="112">
        <v>0</v>
      </c>
      <c r="Q336" s="288"/>
      <c r="R336" s="289"/>
    </row>
    <row r="337" spans="1:18" s="24" customFormat="1" ht="12.75">
      <c r="A337" s="183"/>
      <c r="B337" s="186"/>
      <c r="C337" s="177"/>
      <c r="D337" s="29"/>
      <c r="E337" s="30"/>
      <c r="F337" s="27" t="s">
        <v>22</v>
      </c>
      <c r="G337" s="112">
        <f t="shared" si="69"/>
        <v>0</v>
      </c>
      <c r="H337" s="112">
        <f t="shared" si="69"/>
        <v>0</v>
      </c>
      <c r="I337" s="28">
        <v>0</v>
      </c>
      <c r="J337" s="28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0</v>
      </c>
      <c r="Q337" s="288"/>
      <c r="R337" s="289"/>
    </row>
    <row r="338" spans="1:18" s="24" customFormat="1" ht="12.75">
      <c r="A338" s="183"/>
      <c r="B338" s="186"/>
      <c r="C338" s="177"/>
      <c r="D338" s="29"/>
      <c r="E338" s="37"/>
      <c r="F338" s="27" t="s">
        <v>23</v>
      </c>
      <c r="G338" s="112">
        <f t="shared" si="69"/>
        <v>0</v>
      </c>
      <c r="H338" s="112">
        <f t="shared" si="69"/>
        <v>0</v>
      </c>
      <c r="I338" s="28">
        <v>0</v>
      </c>
      <c r="J338" s="28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12">
        <v>0</v>
      </c>
      <c r="Q338" s="288"/>
      <c r="R338" s="289"/>
    </row>
    <row r="339" spans="1:18" s="24" customFormat="1" ht="12.75">
      <c r="A339" s="183"/>
      <c r="B339" s="186"/>
      <c r="C339" s="177"/>
      <c r="D339" s="29"/>
      <c r="E339" s="37"/>
      <c r="F339" s="27" t="s">
        <v>239</v>
      </c>
      <c r="G339" s="112">
        <f t="shared" si="69"/>
        <v>0</v>
      </c>
      <c r="H339" s="112">
        <f t="shared" si="69"/>
        <v>0</v>
      </c>
      <c r="I339" s="28">
        <v>0</v>
      </c>
      <c r="J339" s="28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12">
        <v>0</v>
      </c>
      <c r="Q339" s="288"/>
      <c r="R339" s="289"/>
    </row>
    <row r="340" spans="1:18" s="24" customFormat="1" ht="12.75">
      <c r="A340" s="183"/>
      <c r="B340" s="186"/>
      <c r="C340" s="177"/>
      <c r="D340" s="29"/>
      <c r="E340" s="30"/>
      <c r="F340" s="27" t="s">
        <v>25</v>
      </c>
      <c r="G340" s="112">
        <f t="shared" si="69"/>
        <v>0</v>
      </c>
      <c r="H340" s="112">
        <f t="shared" si="69"/>
        <v>0</v>
      </c>
      <c r="I340" s="28">
        <v>0</v>
      </c>
      <c r="J340" s="28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12">
        <v>0</v>
      </c>
      <c r="Q340" s="288"/>
      <c r="R340" s="289"/>
    </row>
    <row r="341" spans="1:18" s="24" customFormat="1" ht="12.75">
      <c r="A341" s="183"/>
      <c r="B341" s="186"/>
      <c r="C341" s="177"/>
      <c r="D341" s="29"/>
      <c r="E341" s="30"/>
      <c r="F341" s="27" t="s">
        <v>220</v>
      </c>
      <c r="G341" s="112">
        <f t="shared" si="69"/>
        <v>0</v>
      </c>
      <c r="H341" s="112">
        <f t="shared" si="69"/>
        <v>0</v>
      </c>
      <c r="I341" s="28">
        <v>0</v>
      </c>
      <c r="J341" s="28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12">
        <v>0</v>
      </c>
      <c r="Q341" s="288"/>
      <c r="R341" s="289"/>
    </row>
    <row r="342" spans="1:18" s="24" customFormat="1" ht="12.75">
      <c r="A342" s="183"/>
      <c r="B342" s="186"/>
      <c r="C342" s="177"/>
      <c r="D342" s="29"/>
      <c r="E342" s="30"/>
      <c r="F342" s="27" t="s">
        <v>226</v>
      </c>
      <c r="G342" s="112">
        <f t="shared" si="69"/>
        <v>0</v>
      </c>
      <c r="H342" s="112">
        <f t="shared" si="69"/>
        <v>0</v>
      </c>
      <c r="I342" s="28">
        <v>0</v>
      </c>
      <c r="J342" s="28">
        <v>0</v>
      </c>
      <c r="K342" s="28">
        <v>0</v>
      </c>
      <c r="L342" s="112">
        <v>0</v>
      </c>
      <c r="M342" s="28">
        <v>0</v>
      </c>
      <c r="N342" s="28">
        <v>0</v>
      </c>
      <c r="O342" s="28">
        <v>0</v>
      </c>
      <c r="P342" s="112">
        <v>0</v>
      </c>
      <c r="Q342" s="288"/>
      <c r="R342" s="289"/>
    </row>
    <row r="343" spans="1:18" s="24" customFormat="1" ht="12.75">
      <c r="A343" s="183"/>
      <c r="B343" s="186"/>
      <c r="C343" s="177"/>
      <c r="D343" s="29"/>
      <c r="E343" s="37"/>
      <c r="F343" s="27" t="s">
        <v>227</v>
      </c>
      <c r="G343" s="112">
        <f t="shared" si="69"/>
        <v>0</v>
      </c>
      <c r="H343" s="112">
        <f t="shared" si="69"/>
        <v>0</v>
      </c>
      <c r="I343" s="28">
        <v>0</v>
      </c>
      <c r="J343" s="28">
        <v>0</v>
      </c>
      <c r="K343" s="28">
        <v>0</v>
      </c>
      <c r="L343" s="112">
        <v>0</v>
      </c>
      <c r="M343" s="28">
        <v>0</v>
      </c>
      <c r="N343" s="28">
        <v>0</v>
      </c>
      <c r="O343" s="28">
        <v>0</v>
      </c>
      <c r="P343" s="112">
        <v>0</v>
      </c>
      <c r="Q343" s="288"/>
      <c r="R343" s="289"/>
    </row>
    <row r="344" spans="1:18" s="24" customFormat="1" ht="12.75">
      <c r="A344" s="183"/>
      <c r="B344" s="186"/>
      <c r="C344" s="177"/>
      <c r="D344" s="29"/>
      <c r="E344" s="37" t="s">
        <v>192</v>
      </c>
      <c r="F344" s="27" t="s">
        <v>228</v>
      </c>
      <c r="G344" s="112">
        <f t="shared" si="69"/>
        <v>4000</v>
      </c>
      <c r="H344" s="112">
        <f t="shared" si="69"/>
        <v>0</v>
      </c>
      <c r="I344" s="28">
        <v>4000</v>
      </c>
      <c r="J344" s="28">
        <v>0</v>
      </c>
      <c r="K344" s="28">
        <v>0</v>
      </c>
      <c r="L344" s="112">
        <v>0</v>
      </c>
      <c r="M344" s="28">
        <v>0</v>
      </c>
      <c r="N344" s="28">
        <v>0</v>
      </c>
      <c r="O344" s="28">
        <v>0</v>
      </c>
      <c r="P344" s="112">
        <v>0</v>
      </c>
      <c r="Q344" s="288"/>
      <c r="R344" s="289"/>
    </row>
    <row r="345" spans="1:18" s="24" customFormat="1" ht="12.75">
      <c r="A345" s="183"/>
      <c r="B345" s="186"/>
      <c r="C345" s="177"/>
      <c r="D345" s="29"/>
      <c r="E345" s="30"/>
      <c r="F345" s="27" t="s">
        <v>229</v>
      </c>
      <c r="G345" s="112">
        <f t="shared" si="69"/>
        <v>0</v>
      </c>
      <c r="H345" s="112">
        <f t="shared" si="69"/>
        <v>0</v>
      </c>
      <c r="I345" s="28">
        <v>0</v>
      </c>
      <c r="J345" s="28">
        <v>0</v>
      </c>
      <c r="K345" s="28">
        <v>0</v>
      </c>
      <c r="L345" s="112">
        <v>0</v>
      </c>
      <c r="M345" s="28">
        <v>0</v>
      </c>
      <c r="N345" s="28">
        <v>0</v>
      </c>
      <c r="O345" s="28">
        <v>0</v>
      </c>
      <c r="P345" s="112">
        <v>0</v>
      </c>
      <c r="Q345" s="288"/>
      <c r="R345" s="289"/>
    </row>
    <row r="346" spans="1:18" s="24" customFormat="1" ht="13.5" thickBot="1">
      <c r="A346" s="184"/>
      <c r="B346" s="187"/>
      <c r="C346" s="178"/>
      <c r="D346" s="33"/>
      <c r="E346" s="34"/>
      <c r="F346" s="35" t="s">
        <v>230</v>
      </c>
      <c r="G346" s="113">
        <f t="shared" si="69"/>
        <v>0</v>
      </c>
      <c r="H346" s="113">
        <f t="shared" si="69"/>
        <v>0</v>
      </c>
      <c r="I346" s="36">
        <v>0</v>
      </c>
      <c r="J346" s="36">
        <v>0</v>
      </c>
      <c r="K346" s="36">
        <v>0</v>
      </c>
      <c r="L346" s="113">
        <v>0</v>
      </c>
      <c r="M346" s="36">
        <v>0</v>
      </c>
      <c r="N346" s="36">
        <v>0</v>
      </c>
      <c r="O346" s="36">
        <v>0</v>
      </c>
      <c r="P346" s="113">
        <v>0</v>
      </c>
      <c r="Q346" s="290"/>
      <c r="R346" s="291"/>
    </row>
    <row r="347" spans="1:18" s="24" customFormat="1" ht="12.75">
      <c r="A347" s="182" t="s">
        <v>266</v>
      </c>
      <c r="B347" s="185" t="s">
        <v>439</v>
      </c>
      <c r="C347" s="176">
        <v>1100</v>
      </c>
      <c r="D347" s="21"/>
      <c r="E347" s="22"/>
      <c r="F347" s="129" t="s">
        <v>238</v>
      </c>
      <c r="G347" s="23">
        <f aca="true" t="shared" si="70" ref="G347:P347">SUM(G348:G358)</f>
        <v>1700</v>
      </c>
      <c r="H347" s="23">
        <f t="shared" si="70"/>
        <v>0</v>
      </c>
      <c r="I347" s="23">
        <f t="shared" si="70"/>
        <v>1700</v>
      </c>
      <c r="J347" s="23">
        <f t="shared" si="70"/>
        <v>0</v>
      </c>
      <c r="K347" s="23">
        <f t="shared" si="70"/>
        <v>0</v>
      </c>
      <c r="L347" s="23">
        <f t="shared" si="70"/>
        <v>0</v>
      </c>
      <c r="M347" s="23">
        <f t="shared" si="70"/>
        <v>0</v>
      </c>
      <c r="N347" s="23">
        <f t="shared" si="70"/>
        <v>0</v>
      </c>
      <c r="O347" s="23">
        <f t="shared" si="70"/>
        <v>0</v>
      </c>
      <c r="P347" s="23">
        <f t="shared" si="70"/>
        <v>0</v>
      </c>
      <c r="Q347" s="286" t="s">
        <v>17</v>
      </c>
      <c r="R347" s="287"/>
    </row>
    <row r="348" spans="1:18" s="24" customFormat="1" ht="12.75">
      <c r="A348" s="183"/>
      <c r="B348" s="186"/>
      <c r="C348" s="177"/>
      <c r="D348" s="29"/>
      <c r="E348" s="26"/>
      <c r="F348" s="27" t="s">
        <v>19</v>
      </c>
      <c r="G348" s="112">
        <f aca="true" t="shared" si="71" ref="G348:H358">I348+K348+M348+O348</f>
        <v>0</v>
      </c>
      <c r="H348" s="112">
        <f t="shared" si="71"/>
        <v>0</v>
      </c>
      <c r="I348" s="28">
        <v>0</v>
      </c>
      <c r="J348" s="28">
        <v>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12">
        <v>0</v>
      </c>
      <c r="Q348" s="288"/>
      <c r="R348" s="289"/>
    </row>
    <row r="349" spans="1:18" s="24" customFormat="1" ht="12.75">
      <c r="A349" s="183"/>
      <c r="B349" s="186"/>
      <c r="C349" s="177"/>
      <c r="D349" s="29"/>
      <c r="E349" s="30"/>
      <c r="F349" s="27" t="s">
        <v>22</v>
      </c>
      <c r="G349" s="112">
        <f t="shared" si="71"/>
        <v>0</v>
      </c>
      <c r="H349" s="112">
        <f t="shared" si="71"/>
        <v>0</v>
      </c>
      <c r="I349" s="28">
        <v>0</v>
      </c>
      <c r="J349" s="28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12">
        <v>0</v>
      </c>
      <c r="Q349" s="288"/>
      <c r="R349" s="289"/>
    </row>
    <row r="350" spans="1:18" s="24" customFormat="1" ht="12.75">
      <c r="A350" s="183"/>
      <c r="B350" s="186"/>
      <c r="C350" s="177"/>
      <c r="D350" s="29"/>
      <c r="E350" s="37"/>
      <c r="F350" s="27" t="s">
        <v>23</v>
      </c>
      <c r="G350" s="112">
        <f t="shared" si="71"/>
        <v>0</v>
      </c>
      <c r="H350" s="112">
        <f t="shared" si="71"/>
        <v>0</v>
      </c>
      <c r="I350" s="28">
        <v>0</v>
      </c>
      <c r="J350" s="28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12">
        <v>0</v>
      </c>
      <c r="Q350" s="288"/>
      <c r="R350" s="289"/>
    </row>
    <row r="351" spans="1:18" s="24" customFormat="1" ht="12.75">
      <c r="A351" s="183"/>
      <c r="B351" s="186"/>
      <c r="C351" s="177"/>
      <c r="D351" s="29"/>
      <c r="E351" s="37"/>
      <c r="F351" s="27" t="s">
        <v>239</v>
      </c>
      <c r="G351" s="112">
        <f t="shared" si="71"/>
        <v>0</v>
      </c>
      <c r="H351" s="112">
        <f t="shared" si="71"/>
        <v>0</v>
      </c>
      <c r="I351" s="28">
        <v>0</v>
      </c>
      <c r="J351" s="28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12">
        <v>0</v>
      </c>
      <c r="Q351" s="288"/>
      <c r="R351" s="289"/>
    </row>
    <row r="352" spans="1:18" s="24" customFormat="1" ht="12.75">
      <c r="A352" s="183"/>
      <c r="B352" s="186"/>
      <c r="C352" s="177"/>
      <c r="D352" s="29"/>
      <c r="E352" s="30"/>
      <c r="F352" s="27" t="s">
        <v>25</v>
      </c>
      <c r="G352" s="112">
        <f t="shared" si="71"/>
        <v>0</v>
      </c>
      <c r="H352" s="112">
        <f t="shared" si="71"/>
        <v>0</v>
      </c>
      <c r="I352" s="28">
        <v>0</v>
      </c>
      <c r="J352" s="28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12">
        <v>0</v>
      </c>
      <c r="Q352" s="288"/>
      <c r="R352" s="289"/>
    </row>
    <row r="353" spans="1:18" s="24" customFormat="1" ht="12.75">
      <c r="A353" s="183"/>
      <c r="B353" s="186"/>
      <c r="C353" s="177"/>
      <c r="D353" s="29"/>
      <c r="E353" s="30"/>
      <c r="F353" s="27" t="s">
        <v>220</v>
      </c>
      <c r="G353" s="112">
        <f t="shared" si="71"/>
        <v>0</v>
      </c>
      <c r="H353" s="112">
        <f t="shared" si="71"/>
        <v>0</v>
      </c>
      <c r="I353" s="28">
        <v>0</v>
      </c>
      <c r="J353" s="28">
        <v>0</v>
      </c>
      <c r="K353" s="112">
        <v>0</v>
      </c>
      <c r="L353" s="112">
        <v>0</v>
      </c>
      <c r="M353" s="112">
        <v>0</v>
      </c>
      <c r="N353" s="112">
        <v>0</v>
      </c>
      <c r="O353" s="112">
        <v>0</v>
      </c>
      <c r="P353" s="112">
        <v>0</v>
      </c>
      <c r="Q353" s="288"/>
      <c r="R353" s="289"/>
    </row>
    <row r="354" spans="1:18" s="24" customFormat="1" ht="12.75">
      <c r="A354" s="183"/>
      <c r="B354" s="186"/>
      <c r="C354" s="177"/>
      <c r="D354" s="29"/>
      <c r="E354" s="30"/>
      <c r="F354" s="27" t="s">
        <v>226</v>
      </c>
      <c r="G354" s="112">
        <f t="shared" si="71"/>
        <v>0</v>
      </c>
      <c r="H354" s="112">
        <f t="shared" si="71"/>
        <v>0</v>
      </c>
      <c r="I354" s="28">
        <v>0</v>
      </c>
      <c r="J354" s="28">
        <v>0</v>
      </c>
      <c r="K354" s="28">
        <v>0</v>
      </c>
      <c r="L354" s="112">
        <v>0</v>
      </c>
      <c r="M354" s="28">
        <v>0</v>
      </c>
      <c r="N354" s="28">
        <v>0</v>
      </c>
      <c r="O354" s="28">
        <v>0</v>
      </c>
      <c r="P354" s="112">
        <v>0</v>
      </c>
      <c r="Q354" s="288"/>
      <c r="R354" s="289"/>
    </row>
    <row r="355" spans="1:18" s="24" customFormat="1" ht="12.75">
      <c r="A355" s="183"/>
      <c r="B355" s="186"/>
      <c r="C355" s="177"/>
      <c r="D355" s="29"/>
      <c r="E355" s="37"/>
      <c r="F355" s="27" t="s">
        <v>227</v>
      </c>
      <c r="G355" s="112">
        <f t="shared" si="71"/>
        <v>0</v>
      </c>
      <c r="H355" s="112">
        <f t="shared" si="71"/>
        <v>0</v>
      </c>
      <c r="I355" s="28">
        <v>0</v>
      </c>
      <c r="J355" s="28">
        <v>0</v>
      </c>
      <c r="K355" s="28">
        <v>0</v>
      </c>
      <c r="L355" s="112">
        <v>0</v>
      </c>
      <c r="M355" s="28">
        <v>0</v>
      </c>
      <c r="N355" s="28">
        <v>0</v>
      </c>
      <c r="O355" s="28">
        <v>0</v>
      </c>
      <c r="P355" s="112">
        <v>0</v>
      </c>
      <c r="Q355" s="288"/>
      <c r="R355" s="289"/>
    </row>
    <row r="356" spans="1:18" s="24" customFormat="1" ht="12.75">
      <c r="A356" s="183"/>
      <c r="B356" s="186"/>
      <c r="C356" s="177"/>
      <c r="D356" s="29"/>
      <c r="E356" s="37" t="s">
        <v>192</v>
      </c>
      <c r="F356" s="27" t="s">
        <v>228</v>
      </c>
      <c r="G356" s="112">
        <f t="shared" si="71"/>
        <v>1700</v>
      </c>
      <c r="H356" s="112">
        <f t="shared" si="71"/>
        <v>0</v>
      </c>
      <c r="I356" s="28">
        <v>1700</v>
      </c>
      <c r="J356" s="28">
        <v>0</v>
      </c>
      <c r="K356" s="28">
        <v>0</v>
      </c>
      <c r="L356" s="112">
        <v>0</v>
      </c>
      <c r="M356" s="28">
        <v>0</v>
      </c>
      <c r="N356" s="28">
        <v>0</v>
      </c>
      <c r="O356" s="28">
        <v>0</v>
      </c>
      <c r="P356" s="112">
        <v>0</v>
      </c>
      <c r="Q356" s="288"/>
      <c r="R356" s="289"/>
    </row>
    <row r="357" spans="1:18" s="24" customFormat="1" ht="12.75">
      <c r="A357" s="183"/>
      <c r="B357" s="186"/>
      <c r="C357" s="177"/>
      <c r="D357" s="29"/>
      <c r="E357" s="30"/>
      <c r="F357" s="27" t="s">
        <v>229</v>
      </c>
      <c r="G357" s="112">
        <f t="shared" si="71"/>
        <v>0</v>
      </c>
      <c r="H357" s="112">
        <f t="shared" si="71"/>
        <v>0</v>
      </c>
      <c r="I357" s="28">
        <v>0</v>
      </c>
      <c r="J357" s="28">
        <v>0</v>
      </c>
      <c r="K357" s="28">
        <v>0</v>
      </c>
      <c r="L357" s="112">
        <v>0</v>
      </c>
      <c r="M357" s="28">
        <v>0</v>
      </c>
      <c r="N357" s="28">
        <v>0</v>
      </c>
      <c r="O357" s="28">
        <v>0</v>
      </c>
      <c r="P357" s="112">
        <v>0</v>
      </c>
      <c r="Q357" s="288"/>
      <c r="R357" s="289"/>
    </row>
    <row r="358" spans="1:18" s="24" customFormat="1" ht="13.5" thickBot="1">
      <c r="A358" s="184"/>
      <c r="B358" s="187"/>
      <c r="C358" s="178"/>
      <c r="D358" s="33"/>
      <c r="E358" s="34"/>
      <c r="F358" s="35" t="s">
        <v>230</v>
      </c>
      <c r="G358" s="113">
        <f t="shared" si="71"/>
        <v>0</v>
      </c>
      <c r="H358" s="113">
        <f t="shared" si="71"/>
        <v>0</v>
      </c>
      <c r="I358" s="36">
        <v>0</v>
      </c>
      <c r="J358" s="36">
        <v>0</v>
      </c>
      <c r="K358" s="36">
        <v>0</v>
      </c>
      <c r="L358" s="113">
        <v>0</v>
      </c>
      <c r="M358" s="36">
        <v>0</v>
      </c>
      <c r="N358" s="36">
        <v>0</v>
      </c>
      <c r="O358" s="36">
        <v>0</v>
      </c>
      <c r="P358" s="113">
        <v>0</v>
      </c>
      <c r="Q358" s="290"/>
      <c r="R358" s="291"/>
    </row>
    <row r="359" spans="1:18" s="24" customFormat="1" ht="12.75" customHeight="1">
      <c r="A359" s="182" t="s">
        <v>267</v>
      </c>
      <c r="B359" s="185" t="s">
        <v>440</v>
      </c>
      <c r="C359" s="176">
        <v>12000</v>
      </c>
      <c r="D359" s="21"/>
      <c r="E359" s="22"/>
      <c r="F359" s="129" t="s">
        <v>238</v>
      </c>
      <c r="G359" s="23">
        <f aca="true" t="shared" si="72" ref="G359:P359">SUM(G360:G370)</f>
        <v>5760</v>
      </c>
      <c r="H359" s="23">
        <f t="shared" si="72"/>
        <v>0</v>
      </c>
      <c r="I359" s="23">
        <f t="shared" si="72"/>
        <v>5760</v>
      </c>
      <c r="J359" s="23">
        <f t="shared" si="72"/>
        <v>0</v>
      </c>
      <c r="K359" s="23">
        <f t="shared" si="72"/>
        <v>0</v>
      </c>
      <c r="L359" s="23">
        <f t="shared" si="72"/>
        <v>0</v>
      </c>
      <c r="M359" s="23">
        <f t="shared" si="72"/>
        <v>0</v>
      </c>
      <c r="N359" s="23">
        <f t="shared" si="72"/>
        <v>0</v>
      </c>
      <c r="O359" s="23">
        <f t="shared" si="72"/>
        <v>0</v>
      </c>
      <c r="P359" s="23">
        <f t="shared" si="72"/>
        <v>0</v>
      </c>
      <c r="Q359" s="286" t="s">
        <v>17</v>
      </c>
      <c r="R359" s="287"/>
    </row>
    <row r="360" spans="1:18" s="24" customFormat="1" ht="12.75">
      <c r="A360" s="183"/>
      <c r="B360" s="186"/>
      <c r="C360" s="177"/>
      <c r="D360" s="29"/>
      <c r="E360" s="26"/>
      <c r="F360" s="27" t="s">
        <v>19</v>
      </c>
      <c r="G360" s="112">
        <f aca="true" t="shared" si="73" ref="G360:H370">I360+K360+M360+O360</f>
        <v>0</v>
      </c>
      <c r="H360" s="112">
        <f t="shared" si="73"/>
        <v>0</v>
      </c>
      <c r="I360" s="28">
        <v>0</v>
      </c>
      <c r="J360" s="28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0</v>
      </c>
      <c r="Q360" s="288"/>
      <c r="R360" s="289"/>
    </row>
    <row r="361" spans="1:18" s="24" customFormat="1" ht="12.75">
      <c r="A361" s="183"/>
      <c r="B361" s="186"/>
      <c r="C361" s="177"/>
      <c r="D361" s="29"/>
      <c r="E361" s="30"/>
      <c r="F361" s="27" t="s">
        <v>22</v>
      </c>
      <c r="G361" s="112">
        <f t="shared" si="73"/>
        <v>0</v>
      </c>
      <c r="H361" s="112">
        <f t="shared" si="73"/>
        <v>0</v>
      </c>
      <c r="I361" s="28">
        <v>0</v>
      </c>
      <c r="J361" s="28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12">
        <v>0</v>
      </c>
      <c r="Q361" s="288"/>
      <c r="R361" s="289"/>
    </row>
    <row r="362" spans="1:18" s="24" customFormat="1" ht="12.75">
      <c r="A362" s="183"/>
      <c r="B362" s="186"/>
      <c r="C362" s="177"/>
      <c r="D362" s="29"/>
      <c r="E362" s="37"/>
      <c r="F362" s="27" t="s">
        <v>23</v>
      </c>
      <c r="G362" s="112">
        <f t="shared" si="73"/>
        <v>0</v>
      </c>
      <c r="H362" s="112">
        <f t="shared" si="73"/>
        <v>0</v>
      </c>
      <c r="I362" s="28">
        <v>0</v>
      </c>
      <c r="J362" s="28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12">
        <v>0</v>
      </c>
      <c r="Q362" s="288"/>
      <c r="R362" s="289"/>
    </row>
    <row r="363" spans="1:18" s="24" customFormat="1" ht="12.75">
      <c r="A363" s="183"/>
      <c r="B363" s="186"/>
      <c r="C363" s="177"/>
      <c r="D363" s="29"/>
      <c r="E363" s="37"/>
      <c r="F363" s="27" t="s">
        <v>239</v>
      </c>
      <c r="G363" s="112">
        <f t="shared" si="73"/>
        <v>0</v>
      </c>
      <c r="H363" s="112">
        <f t="shared" si="73"/>
        <v>0</v>
      </c>
      <c r="I363" s="28">
        <v>0</v>
      </c>
      <c r="J363" s="28">
        <v>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12">
        <v>0</v>
      </c>
      <c r="Q363" s="288"/>
      <c r="R363" s="289"/>
    </row>
    <row r="364" spans="1:18" s="24" customFormat="1" ht="12.75">
      <c r="A364" s="183"/>
      <c r="B364" s="186"/>
      <c r="C364" s="177"/>
      <c r="D364" s="29"/>
      <c r="E364" s="37"/>
      <c r="F364" s="27" t="s">
        <v>25</v>
      </c>
      <c r="G364" s="112">
        <f t="shared" si="73"/>
        <v>0</v>
      </c>
      <c r="H364" s="112">
        <f t="shared" si="73"/>
        <v>0</v>
      </c>
      <c r="I364" s="28">
        <v>0</v>
      </c>
      <c r="J364" s="28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12">
        <v>0</v>
      </c>
      <c r="Q364" s="288"/>
      <c r="R364" s="289"/>
    </row>
    <row r="365" spans="1:18" s="24" customFormat="1" ht="12.75">
      <c r="A365" s="183"/>
      <c r="B365" s="186"/>
      <c r="C365" s="177"/>
      <c r="D365" s="29"/>
      <c r="E365" s="30"/>
      <c r="F365" s="27" t="s">
        <v>220</v>
      </c>
      <c r="G365" s="112">
        <f t="shared" si="73"/>
        <v>0</v>
      </c>
      <c r="H365" s="112">
        <f t="shared" si="73"/>
        <v>0</v>
      </c>
      <c r="I365" s="28">
        <v>0</v>
      </c>
      <c r="J365" s="28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0</v>
      </c>
      <c r="Q365" s="288"/>
      <c r="R365" s="289"/>
    </row>
    <row r="366" spans="1:18" s="24" customFormat="1" ht="12.75">
      <c r="A366" s="183"/>
      <c r="B366" s="186"/>
      <c r="C366" s="177"/>
      <c r="D366" s="29"/>
      <c r="E366" s="4"/>
      <c r="F366" s="27" t="s">
        <v>226</v>
      </c>
      <c r="G366" s="112">
        <f t="shared" si="73"/>
        <v>0</v>
      </c>
      <c r="H366" s="112">
        <f t="shared" si="73"/>
        <v>0</v>
      </c>
      <c r="I366" s="28">
        <v>0</v>
      </c>
      <c r="J366" s="28">
        <v>0</v>
      </c>
      <c r="K366" s="28">
        <v>0</v>
      </c>
      <c r="L366" s="112">
        <v>0</v>
      </c>
      <c r="M366" s="28">
        <v>0</v>
      </c>
      <c r="N366" s="28">
        <v>0</v>
      </c>
      <c r="O366" s="28">
        <v>0</v>
      </c>
      <c r="P366" s="112">
        <v>0</v>
      </c>
      <c r="Q366" s="288"/>
      <c r="R366" s="289"/>
    </row>
    <row r="367" spans="1:18" s="24" customFormat="1" ht="12.75">
      <c r="A367" s="183"/>
      <c r="B367" s="186"/>
      <c r="C367" s="177"/>
      <c r="D367" s="29"/>
      <c r="E367" s="40"/>
      <c r="F367" s="27" t="s">
        <v>227</v>
      </c>
      <c r="G367" s="112">
        <f t="shared" si="73"/>
        <v>0</v>
      </c>
      <c r="H367" s="112">
        <f t="shared" si="73"/>
        <v>0</v>
      </c>
      <c r="I367" s="28">
        <v>0</v>
      </c>
      <c r="J367" s="28">
        <v>0</v>
      </c>
      <c r="K367" s="28">
        <v>0</v>
      </c>
      <c r="L367" s="112">
        <v>0</v>
      </c>
      <c r="M367" s="28">
        <v>0</v>
      </c>
      <c r="N367" s="28">
        <v>0</v>
      </c>
      <c r="O367" s="28">
        <v>0</v>
      </c>
      <c r="P367" s="112">
        <v>0</v>
      </c>
      <c r="Q367" s="288"/>
      <c r="R367" s="289"/>
    </row>
    <row r="368" spans="1:18" s="24" customFormat="1" ht="12.75">
      <c r="A368" s="183"/>
      <c r="B368" s="186"/>
      <c r="C368" s="177"/>
      <c r="D368" s="29"/>
      <c r="E368" s="40" t="s">
        <v>192</v>
      </c>
      <c r="F368" s="27" t="s">
        <v>228</v>
      </c>
      <c r="G368" s="112">
        <f>I368+K368+M368+O368</f>
        <v>760</v>
      </c>
      <c r="H368" s="112">
        <f>J368+L368+N368+P368</f>
        <v>0</v>
      </c>
      <c r="I368" s="28">
        <v>760</v>
      </c>
      <c r="J368" s="28">
        <v>0</v>
      </c>
      <c r="K368" s="28">
        <v>0</v>
      </c>
      <c r="L368" s="112">
        <v>0</v>
      </c>
      <c r="M368" s="28">
        <v>0</v>
      </c>
      <c r="N368" s="28">
        <v>0</v>
      </c>
      <c r="O368" s="28">
        <v>0</v>
      </c>
      <c r="P368" s="112">
        <v>0</v>
      </c>
      <c r="Q368" s="288"/>
      <c r="R368" s="289"/>
    </row>
    <row r="369" spans="1:18" s="24" customFormat="1" ht="12.75">
      <c r="A369" s="183"/>
      <c r="B369" s="186"/>
      <c r="C369" s="177"/>
      <c r="D369" s="29"/>
      <c r="E369" s="40" t="s">
        <v>20</v>
      </c>
      <c r="F369" s="27" t="s">
        <v>229</v>
      </c>
      <c r="G369" s="112">
        <f>I369+K369+M369+O369</f>
        <v>5000</v>
      </c>
      <c r="H369" s="112">
        <f>J369+L369+N369+P369</f>
        <v>0</v>
      </c>
      <c r="I369" s="28">
        <v>5000</v>
      </c>
      <c r="J369" s="28">
        <v>0</v>
      </c>
      <c r="K369" s="28">
        <v>0</v>
      </c>
      <c r="L369" s="112">
        <v>0</v>
      </c>
      <c r="M369" s="28">
        <v>0</v>
      </c>
      <c r="N369" s="28">
        <v>0</v>
      </c>
      <c r="O369" s="28">
        <v>0</v>
      </c>
      <c r="P369" s="112">
        <v>0</v>
      </c>
      <c r="Q369" s="288"/>
      <c r="R369" s="289"/>
    </row>
    <row r="370" spans="1:18" s="24" customFormat="1" ht="54" customHeight="1" thickBot="1">
      <c r="A370" s="184"/>
      <c r="B370" s="187"/>
      <c r="C370" s="178"/>
      <c r="D370" s="33"/>
      <c r="E370" s="34"/>
      <c r="F370" s="35" t="s">
        <v>230</v>
      </c>
      <c r="G370" s="113">
        <f t="shared" si="73"/>
        <v>0</v>
      </c>
      <c r="H370" s="113">
        <f t="shared" si="73"/>
        <v>0</v>
      </c>
      <c r="I370" s="36">
        <v>0</v>
      </c>
      <c r="J370" s="36">
        <v>0</v>
      </c>
      <c r="K370" s="36">
        <v>0</v>
      </c>
      <c r="L370" s="113">
        <v>0</v>
      </c>
      <c r="M370" s="36">
        <v>0</v>
      </c>
      <c r="N370" s="36">
        <v>0</v>
      </c>
      <c r="O370" s="36">
        <v>0</v>
      </c>
      <c r="P370" s="113">
        <v>0</v>
      </c>
      <c r="Q370" s="290"/>
      <c r="R370" s="291"/>
    </row>
    <row r="371" spans="1:18" s="24" customFormat="1" ht="12.75" customHeight="1">
      <c r="A371" s="182" t="s">
        <v>268</v>
      </c>
      <c r="B371" s="185" t="s">
        <v>405</v>
      </c>
      <c r="C371" s="176">
        <v>4900</v>
      </c>
      <c r="D371" s="21"/>
      <c r="E371" s="22"/>
      <c r="F371" s="129" t="s">
        <v>238</v>
      </c>
      <c r="G371" s="23">
        <f aca="true" t="shared" si="74" ref="G371:P371">SUM(G372:G382)</f>
        <v>30195</v>
      </c>
      <c r="H371" s="23">
        <f t="shared" si="74"/>
        <v>0</v>
      </c>
      <c r="I371" s="23">
        <f t="shared" si="74"/>
        <v>7548.8</v>
      </c>
      <c r="J371" s="23">
        <f t="shared" si="74"/>
        <v>0</v>
      </c>
      <c r="K371" s="23">
        <f t="shared" si="74"/>
        <v>0</v>
      </c>
      <c r="L371" s="23">
        <f t="shared" si="74"/>
        <v>0</v>
      </c>
      <c r="M371" s="23">
        <f t="shared" si="74"/>
        <v>22646.2</v>
      </c>
      <c r="N371" s="23">
        <f t="shared" si="74"/>
        <v>0</v>
      </c>
      <c r="O371" s="23">
        <f t="shared" si="74"/>
        <v>0</v>
      </c>
      <c r="P371" s="23">
        <f t="shared" si="74"/>
        <v>0</v>
      </c>
      <c r="Q371" s="286" t="s">
        <v>17</v>
      </c>
      <c r="R371" s="287"/>
    </row>
    <row r="372" spans="1:18" s="24" customFormat="1" ht="12.75">
      <c r="A372" s="183"/>
      <c r="B372" s="186"/>
      <c r="C372" s="177"/>
      <c r="D372" s="29"/>
      <c r="E372" s="26"/>
      <c r="F372" s="27" t="s">
        <v>19</v>
      </c>
      <c r="G372" s="112">
        <f aca="true" t="shared" si="75" ref="G372:H382">I372+K372+M372+O372</f>
        <v>0</v>
      </c>
      <c r="H372" s="112">
        <f t="shared" si="75"/>
        <v>0</v>
      </c>
      <c r="I372" s="28">
        <v>0</v>
      </c>
      <c r="J372" s="28">
        <v>0</v>
      </c>
      <c r="K372" s="112">
        <v>0</v>
      </c>
      <c r="L372" s="112">
        <v>0</v>
      </c>
      <c r="M372" s="28">
        <v>0</v>
      </c>
      <c r="N372" s="28">
        <v>0</v>
      </c>
      <c r="O372" s="112">
        <v>0</v>
      </c>
      <c r="P372" s="112">
        <v>0</v>
      </c>
      <c r="Q372" s="288"/>
      <c r="R372" s="289"/>
    </row>
    <row r="373" spans="1:18" s="24" customFormat="1" ht="12.75">
      <c r="A373" s="183"/>
      <c r="B373" s="186"/>
      <c r="C373" s="177"/>
      <c r="D373" s="29"/>
      <c r="E373" s="30"/>
      <c r="F373" s="27" t="s">
        <v>22</v>
      </c>
      <c r="G373" s="112">
        <f t="shared" si="75"/>
        <v>0</v>
      </c>
      <c r="H373" s="112">
        <f t="shared" si="75"/>
        <v>0</v>
      </c>
      <c r="I373" s="28">
        <v>0</v>
      </c>
      <c r="J373" s="28">
        <v>0</v>
      </c>
      <c r="K373" s="112">
        <v>0</v>
      </c>
      <c r="L373" s="112">
        <v>0</v>
      </c>
      <c r="M373" s="28">
        <v>0</v>
      </c>
      <c r="N373" s="28">
        <v>0</v>
      </c>
      <c r="O373" s="112">
        <v>0</v>
      </c>
      <c r="P373" s="112">
        <v>0</v>
      </c>
      <c r="Q373" s="288"/>
      <c r="R373" s="289"/>
    </row>
    <row r="374" spans="1:18" s="24" customFormat="1" ht="12.75">
      <c r="A374" s="183"/>
      <c r="B374" s="186"/>
      <c r="C374" s="177"/>
      <c r="D374" s="29"/>
      <c r="E374" s="37"/>
      <c r="F374" s="27" t="s">
        <v>23</v>
      </c>
      <c r="G374" s="112">
        <f t="shared" si="75"/>
        <v>0</v>
      </c>
      <c r="H374" s="112">
        <f t="shared" si="75"/>
        <v>0</v>
      </c>
      <c r="I374" s="28">
        <v>0</v>
      </c>
      <c r="J374" s="28">
        <v>0</v>
      </c>
      <c r="K374" s="112">
        <v>0</v>
      </c>
      <c r="L374" s="112">
        <v>0</v>
      </c>
      <c r="M374" s="28">
        <v>0</v>
      </c>
      <c r="N374" s="28">
        <v>0</v>
      </c>
      <c r="O374" s="112">
        <v>0</v>
      </c>
      <c r="P374" s="112">
        <v>0</v>
      </c>
      <c r="Q374" s="288"/>
      <c r="R374" s="289"/>
    </row>
    <row r="375" spans="1:18" s="24" customFormat="1" ht="12.75">
      <c r="A375" s="183"/>
      <c r="B375" s="186"/>
      <c r="C375" s="177"/>
      <c r="D375" s="29"/>
      <c r="E375" s="37"/>
      <c r="F375" s="27" t="s">
        <v>239</v>
      </c>
      <c r="G375" s="112">
        <f t="shared" si="75"/>
        <v>0</v>
      </c>
      <c r="H375" s="112">
        <f t="shared" si="75"/>
        <v>0</v>
      </c>
      <c r="I375" s="28">
        <v>0</v>
      </c>
      <c r="J375" s="28">
        <v>0</v>
      </c>
      <c r="K375" s="112">
        <v>0</v>
      </c>
      <c r="L375" s="112">
        <v>0</v>
      </c>
      <c r="M375" s="28">
        <v>0</v>
      </c>
      <c r="N375" s="28">
        <v>0</v>
      </c>
      <c r="O375" s="112">
        <v>0</v>
      </c>
      <c r="P375" s="112">
        <v>0</v>
      </c>
      <c r="Q375" s="288"/>
      <c r="R375" s="289"/>
    </row>
    <row r="376" spans="1:18" s="24" customFormat="1" ht="12.75">
      <c r="A376" s="183"/>
      <c r="B376" s="186"/>
      <c r="C376" s="177"/>
      <c r="D376" s="29"/>
      <c r="E376" s="37"/>
      <c r="F376" s="27" t="s">
        <v>25</v>
      </c>
      <c r="G376" s="112">
        <f t="shared" si="75"/>
        <v>0</v>
      </c>
      <c r="H376" s="112">
        <f t="shared" si="75"/>
        <v>0</v>
      </c>
      <c r="I376" s="28">
        <f>294.5-294.5</f>
        <v>0</v>
      </c>
      <c r="J376" s="28">
        <f>294.5-294.5</f>
        <v>0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12">
        <v>0</v>
      </c>
      <c r="Q376" s="288"/>
      <c r="R376" s="289"/>
    </row>
    <row r="377" spans="1:18" s="24" customFormat="1" ht="12.75">
      <c r="A377" s="183"/>
      <c r="B377" s="186"/>
      <c r="C377" s="177"/>
      <c r="D377" s="29"/>
      <c r="E377" s="30"/>
      <c r="F377" s="27" t="s">
        <v>220</v>
      </c>
      <c r="G377" s="112">
        <f t="shared" si="75"/>
        <v>0</v>
      </c>
      <c r="H377" s="112">
        <f t="shared" si="75"/>
        <v>0</v>
      </c>
      <c r="I377" s="28">
        <v>0</v>
      </c>
      <c r="J377" s="28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12">
        <v>0</v>
      </c>
      <c r="Q377" s="288"/>
      <c r="R377" s="289"/>
    </row>
    <row r="378" spans="1:18" s="24" customFormat="1" ht="12.75">
      <c r="A378" s="183"/>
      <c r="B378" s="186"/>
      <c r="C378" s="177"/>
      <c r="D378" s="29"/>
      <c r="E378" s="37" t="s">
        <v>192</v>
      </c>
      <c r="F378" s="27" t="s">
        <v>226</v>
      </c>
      <c r="G378" s="112">
        <f t="shared" si="75"/>
        <v>30195</v>
      </c>
      <c r="H378" s="112">
        <f t="shared" si="75"/>
        <v>0</v>
      </c>
      <c r="I378" s="28">
        <v>7548.8</v>
      </c>
      <c r="J378" s="28">
        <v>0</v>
      </c>
      <c r="K378" s="28">
        <v>0</v>
      </c>
      <c r="L378" s="112">
        <v>0</v>
      </c>
      <c r="M378" s="28">
        <v>22646.2</v>
      </c>
      <c r="N378" s="28">
        <v>0</v>
      </c>
      <c r="O378" s="28">
        <v>0</v>
      </c>
      <c r="P378" s="112">
        <v>0</v>
      </c>
      <c r="Q378" s="288"/>
      <c r="R378" s="289"/>
    </row>
    <row r="379" spans="1:18" s="24" customFormat="1" ht="12.75">
      <c r="A379" s="183"/>
      <c r="B379" s="186"/>
      <c r="C379" s="177"/>
      <c r="D379" s="29"/>
      <c r="E379" s="37"/>
      <c r="F379" s="27" t="s">
        <v>227</v>
      </c>
      <c r="G379" s="112">
        <f t="shared" si="75"/>
        <v>0</v>
      </c>
      <c r="H379" s="112">
        <f t="shared" si="75"/>
        <v>0</v>
      </c>
      <c r="I379" s="28">
        <v>0</v>
      </c>
      <c r="J379" s="28">
        <v>0</v>
      </c>
      <c r="K379" s="28">
        <v>0</v>
      </c>
      <c r="L379" s="112">
        <v>0</v>
      </c>
      <c r="M379" s="112">
        <v>0</v>
      </c>
      <c r="N379" s="28">
        <v>0</v>
      </c>
      <c r="O379" s="28">
        <v>0</v>
      </c>
      <c r="P379" s="112">
        <v>0</v>
      </c>
      <c r="Q379" s="288"/>
      <c r="R379" s="289"/>
    </row>
    <row r="380" spans="1:18" s="24" customFormat="1" ht="12.75">
      <c r="A380" s="183"/>
      <c r="B380" s="186"/>
      <c r="C380" s="177"/>
      <c r="D380" s="29"/>
      <c r="E380" s="37"/>
      <c r="F380" s="27" t="s">
        <v>228</v>
      </c>
      <c r="G380" s="112">
        <f t="shared" si="75"/>
        <v>0</v>
      </c>
      <c r="H380" s="112">
        <f t="shared" si="75"/>
        <v>0</v>
      </c>
      <c r="I380" s="28">
        <v>0</v>
      </c>
      <c r="J380" s="28">
        <v>0</v>
      </c>
      <c r="K380" s="28">
        <v>0</v>
      </c>
      <c r="L380" s="112">
        <v>0</v>
      </c>
      <c r="M380" s="28">
        <v>0</v>
      </c>
      <c r="N380" s="28">
        <v>0</v>
      </c>
      <c r="O380" s="28">
        <v>0</v>
      </c>
      <c r="P380" s="112">
        <v>0</v>
      </c>
      <c r="Q380" s="288"/>
      <c r="R380" s="289"/>
    </row>
    <row r="381" spans="1:18" s="24" customFormat="1" ht="12.75">
      <c r="A381" s="183"/>
      <c r="B381" s="186"/>
      <c r="C381" s="177"/>
      <c r="D381" s="29"/>
      <c r="E381" s="30"/>
      <c r="F381" s="27" t="s">
        <v>229</v>
      </c>
      <c r="G381" s="112">
        <f t="shared" si="75"/>
        <v>0</v>
      </c>
      <c r="H381" s="112">
        <f t="shared" si="75"/>
        <v>0</v>
      </c>
      <c r="I381" s="28">
        <v>0</v>
      </c>
      <c r="J381" s="28">
        <v>0</v>
      </c>
      <c r="K381" s="28">
        <v>0</v>
      </c>
      <c r="L381" s="112">
        <v>0</v>
      </c>
      <c r="M381" s="28">
        <v>0</v>
      </c>
      <c r="N381" s="28">
        <v>0</v>
      </c>
      <c r="O381" s="28">
        <v>0</v>
      </c>
      <c r="P381" s="112">
        <v>0</v>
      </c>
      <c r="Q381" s="288"/>
      <c r="R381" s="289"/>
    </row>
    <row r="382" spans="1:18" s="24" customFormat="1" ht="13.5" thickBot="1">
      <c r="A382" s="184"/>
      <c r="B382" s="187"/>
      <c r="C382" s="178"/>
      <c r="D382" s="33"/>
      <c r="E382" s="34"/>
      <c r="F382" s="35" t="s">
        <v>230</v>
      </c>
      <c r="G382" s="113">
        <f t="shared" si="75"/>
        <v>0</v>
      </c>
      <c r="H382" s="113">
        <f t="shared" si="75"/>
        <v>0</v>
      </c>
      <c r="I382" s="36">
        <v>0</v>
      </c>
      <c r="J382" s="36">
        <v>0</v>
      </c>
      <c r="K382" s="36">
        <v>0</v>
      </c>
      <c r="L382" s="113">
        <v>0</v>
      </c>
      <c r="M382" s="36">
        <v>0</v>
      </c>
      <c r="N382" s="36">
        <v>0</v>
      </c>
      <c r="O382" s="36">
        <v>0</v>
      </c>
      <c r="P382" s="113">
        <v>0</v>
      </c>
      <c r="Q382" s="290"/>
      <c r="R382" s="291"/>
    </row>
    <row r="383" spans="1:18" s="24" customFormat="1" ht="12.75">
      <c r="A383" s="182" t="s">
        <v>269</v>
      </c>
      <c r="B383" s="185" t="s">
        <v>441</v>
      </c>
      <c r="C383" s="176">
        <v>200</v>
      </c>
      <c r="D383" s="21"/>
      <c r="E383" s="22"/>
      <c r="F383" s="129" t="s">
        <v>238</v>
      </c>
      <c r="G383" s="23">
        <f aca="true" t="shared" si="76" ref="G383:P383">SUM(G384:G394)</f>
        <v>1400</v>
      </c>
      <c r="H383" s="23">
        <f t="shared" si="76"/>
        <v>0</v>
      </c>
      <c r="I383" s="23">
        <f t="shared" si="76"/>
        <v>1400</v>
      </c>
      <c r="J383" s="23">
        <f t="shared" si="76"/>
        <v>0</v>
      </c>
      <c r="K383" s="23">
        <f t="shared" si="76"/>
        <v>0</v>
      </c>
      <c r="L383" s="23">
        <f t="shared" si="76"/>
        <v>0</v>
      </c>
      <c r="M383" s="23">
        <f t="shared" si="76"/>
        <v>0</v>
      </c>
      <c r="N383" s="23">
        <f t="shared" si="76"/>
        <v>0</v>
      </c>
      <c r="O383" s="23">
        <f t="shared" si="76"/>
        <v>0</v>
      </c>
      <c r="P383" s="23">
        <f t="shared" si="76"/>
        <v>0</v>
      </c>
      <c r="Q383" s="286" t="s">
        <v>17</v>
      </c>
      <c r="R383" s="287"/>
    </row>
    <row r="384" spans="1:18" s="24" customFormat="1" ht="12.75">
      <c r="A384" s="183"/>
      <c r="B384" s="186"/>
      <c r="C384" s="177"/>
      <c r="D384" s="29"/>
      <c r="E384" s="26"/>
      <c r="F384" s="27" t="s">
        <v>19</v>
      </c>
      <c r="G384" s="112">
        <f aca="true" t="shared" si="77" ref="G384:H394">I384+K384+M384+O384</f>
        <v>0</v>
      </c>
      <c r="H384" s="112">
        <f t="shared" si="77"/>
        <v>0</v>
      </c>
      <c r="I384" s="28">
        <v>0</v>
      </c>
      <c r="J384" s="28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12">
        <v>0</v>
      </c>
      <c r="Q384" s="288"/>
      <c r="R384" s="289"/>
    </row>
    <row r="385" spans="1:18" s="24" customFormat="1" ht="12.75">
      <c r="A385" s="183"/>
      <c r="B385" s="186"/>
      <c r="C385" s="177"/>
      <c r="D385" s="29"/>
      <c r="E385" s="30"/>
      <c r="F385" s="27" t="s">
        <v>22</v>
      </c>
      <c r="G385" s="112">
        <f t="shared" si="77"/>
        <v>0</v>
      </c>
      <c r="H385" s="112">
        <f t="shared" si="77"/>
        <v>0</v>
      </c>
      <c r="I385" s="28">
        <v>0</v>
      </c>
      <c r="J385" s="28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12">
        <v>0</v>
      </c>
      <c r="Q385" s="288"/>
      <c r="R385" s="289"/>
    </row>
    <row r="386" spans="1:18" s="24" customFormat="1" ht="12.75">
      <c r="A386" s="183"/>
      <c r="B386" s="186"/>
      <c r="C386" s="177"/>
      <c r="D386" s="29"/>
      <c r="E386" s="37"/>
      <c r="F386" s="27" t="s">
        <v>23</v>
      </c>
      <c r="G386" s="112">
        <f t="shared" si="77"/>
        <v>0</v>
      </c>
      <c r="H386" s="112">
        <f t="shared" si="77"/>
        <v>0</v>
      </c>
      <c r="I386" s="28">
        <v>0</v>
      </c>
      <c r="J386" s="28">
        <v>0</v>
      </c>
      <c r="K386" s="112">
        <v>0</v>
      </c>
      <c r="L386" s="112">
        <v>0</v>
      </c>
      <c r="M386" s="112">
        <v>0</v>
      </c>
      <c r="N386" s="112">
        <v>0</v>
      </c>
      <c r="O386" s="112">
        <v>0</v>
      </c>
      <c r="P386" s="112">
        <v>0</v>
      </c>
      <c r="Q386" s="288"/>
      <c r="R386" s="289"/>
    </row>
    <row r="387" spans="1:18" s="24" customFormat="1" ht="12.75">
      <c r="A387" s="183"/>
      <c r="B387" s="186"/>
      <c r="C387" s="177"/>
      <c r="D387" s="29"/>
      <c r="E387" s="37"/>
      <c r="F387" s="27" t="s">
        <v>239</v>
      </c>
      <c r="G387" s="112">
        <f t="shared" si="77"/>
        <v>0</v>
      </c>
      <c r="H387" s="112">
        <f t="shared" si="77"/>
        <v>0</v>
      </c>
      <c r="I387" s="28">
        <v>0</v>
      </c>
      <c r="J387" s="28">
        <v>0</v>
      </c>
      <c r="K387" s="112">
        <v>0</v>
      </c>
      <c r="L387" s="112">
        <v>0</v>
      </c>
      <c r="M387" s="112">
        <v>0</v>
      </c>
      <c r="N387" s="112">
        <v>0</v>
      </c>
      <c r="O387" s="112">
        <v>0</v>
      </c>
      <c r="P387" s="112">
        <v>0</v>
      </c>
      <c r="Q387" s="288"/>
      <c r="R387" s="289"/>
    </row>
    <row r="388" spans="1:18" s="24" customFormat="1" ht="12.75">
      <c r="A388" s="183"/>
      <c r="B388" s="186"/>
      <c r="C388" s="177"/>
      <c r="D388" s="29"/>
      <c r="E388" s="39"/>
      <c r="F388" s="27" t="s">
        <v>25</v>
      </c>
      <c r="G388" s="112">
        <f t="shared" si="77"/>
        <v>0</v>
      </c>
      <c r="H388" s="112">
        <f t="shared" si="77"/>
        <v>0</v>
      </c>
      <c r="I388" s="28">
        <v>0</v>
      </c>
      <c r="J388" s="28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12">
        <v>0</v>
      </c>
      <c r="Q388" s="288"/>
      <c r="R388" s="289"/>
    </row>
    <row r="389" spans="1:18" s="24" customFormat="1" ht="12.75">
      <c r="A389" s="183"/>
      <c r="B389" s="186"/>
      <c r="C389" s="177"/>
      <c r="D389" s="29"/>
      <c r="E389" s="30"/>
      <c r="F389" s="27" t="s">
        <v>220</v>
      </c>
      <c r="G389" s="112">
        <f t="shared" si="77"/>
        <v>0</v>
      </c>
      <c r="H389" s="112">
        <f t="shared" si="77"/>
        <v>0</v>
      </c>
      <c r="I389" s="28">
        <v>0</v>
      </c>
      <c r="J389" s="28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12">
        <v>0</v>
      </c>
      <c r="Q389" s="288"/>
      <c r="R389" s="289"/>
    </row>
    <row r="390" spans="1:18" s="24" customFormat="1" ht="12.75">
      <c r="A390" s="183"/>
      <c r="B390" s="186"/>
      <c r="C390" s="177"/>
      <c r="D390" s="29"/>
      <c r="E390" s="30"/>
      <c r="F390" s="27" t="s">
        <v>226</v>
      </c>
      <c r="G390" s="112">
        <f t="shared" si="77"/>
        <v>0</v>
      </c>
      <c r="H390" s="112">
        <f t="shared" si="77"/>
        <v>0</v>
      </c>
      <c r="I390" s="28">
        <v>0</v>
      </c>
      <c r="J390" s="28">
        <v>0</v>
      </c>
      <c r="K390" s="28">
        <v>0</v>
      </c>
      <c r="L390" s="112">
        <v>0</v>
      </c>
      <c r="M390" s="28">
        <v>0</v>
      </c>
      <c r="N390" s="28">
        <v>0</v>
      </c>
      <c r="O390" s="28">
        <v>0</v>
      </c>
      <c r="P390" s="112">
        <v>0</v>
      </c>
      <c r="Q390" s="288"/>
      <c r="R390" s="289"/>
    </row>
    <row r="391" spans="1:18" s="24" customFormat="1" ht="12.75">
      <c r="A391" s="183"/>
      <c r="B391" s="186"/>
      <c r="C391" s="177"/>
      <c r="D391" s="29"/>
      <c r="E391" s="30"/>
      <c r="F391" s="27" t="s">
        <v>227</v>
      </c>
      <c r="G391" s="112">
        <f t="shared" si="77"/>
        <v>0</v>
      </c>
      <c r="H391" s="112">
        <f t="shared" si="77"/>
        <v>0</v>
      </c>
      <c r="I391" s="28">
        <v>0</v>
      </c>
      <c r="J391" s="28">
        <v>0</v>
      </c>
      <c r="K391" s="28">
        <v>0</v>
      </c>
      <c r="L391" s="112">
        <v>0</v>
      </c>
      <c r="M391" s="28">
        <v>0</v>
      </c>
      <c r="N391" s="28">
        <v>0</v>
      </c>
      <c r="O391" s="28">
        <v>0</v>
      </c>
      <c r="P391" s="112">
        <v>0</v>
      </c>
      <c r="Q391" s="288"/>
      <c r="R391" s="289"/>
    </row>
    <row r="392" spans="1:18" s="24" customFormat="1" ht="12.75">
      <c r="A392" s="183"/>
      <c r="B392" s="186"/>
      <c r="C392" s="177"/>
      <c r="D392" s="29"/>
      <c r="E392" s="4"/>
      <c r="F392" s="27" t="s">
        <v>228</v>
      </c>
      <c r="G392" s="112">
        <f t="shared" si="77"/>
        <v>0</v>
      </c>
      <c r="H392" s="112">
        <f t="shared" si="77"/>
        <v>0</v>
      </c>
      <c r="I392" s="28">
        <v>0</v>
      </c>
      <c r="J392" s="28">
        <v>0</v>
      </c>
      <c r="K392" s="28">
        <v>0</v>
      </c>
      <c r="L392" s="112">
        <v>0</v>
      </c>
      <c r="M392" s="28">
        <v>0</v>
      </c>
      <c r="N392" s="28">
        <v>0</v>
      </c>
      <c r="O392" s="28">
        <v>0</v>
      </c>
      <c r="P392" s="112">
        <v>0</v>
      </c>
      <c r="Q392" s="288"/>
      <c r="R392" s="289"/>
    </row>
    <row r="393" spans="1:18" s="24" customFormat="1" ht="12.75">
      <c r="A393" s="183"/>
      <c r="B393" s="186"/>
      <c r="C393" s="177"/>
      <c r="D393" s="29"/>
      <c r="E393" s="39" t="s">
        <v>192</v>
      </c>
      <c r="F393" s="27" t="s">
        <v>229</v>
      </c>
      <c r="G393" s="112">
        <f t="shared" si="77"/>
        <v>1400</v>
      </c>
      <c r="H393" s="112">
        <f t="shared" si="77"/>
        <v>0</v>
      </c>
      <c r="I393" s="28">
        <v>1400</v>
      </c>
      <c r="J393" s="28">
        <v>0</v>
      </c>
      <c r="K393" s="28">
        <v>0</v>
      </c>
      <c r="L393" s="112">
        <v>0</v>
      </c>
      <c r="M393" s="28">
        <v>0</v>
      </c>
      <c r="N393" s="28">
        <v>0</v>
      </c>
      <c r="O393" s="28">
        <v>0</v>
      </c>
      <c r="P393" s="112">
        <v>0</v>
      </c>
      <c r="Q393" s="288"/>
      <c r="R393" s="289"/>
    </row>
    <row r="394" spans="1:18" s="24" customFormat="1" ht="13.5" thickBot="1">
      <c r="A394" s="184"/>
      <c r="B394" s="187"/>
      <c r="C394" s="178"/>
      <c r="D394" s="33"/>
      <c r="E394" s="34"/>
      <c r="F394" s="35" t="s">
        <v>230</v>
      </c>
      <c r="G394" s="113">
        <f t="shared" si="77"/>
        <v>0</v>
      </c>
      <c r="H394" s="113">
        <f t="shared" si="77"/>
        <v>0</v>
      </c>
      <c r="I394" s="36">
        <v>0</v>
      </c>
      <c r="J394" s="36">
        <v>0</v>
      </c>
      <c r="K394" s="36">
        <v>0</v>
      </c>
      <c r="L394" s="113">
        <v>0</v>
      </c>
      <c r="M394" s="36">
        <v>0</v>
      </c>
      <c r="N394" s="36">
        <v>0</v>
      </c>
      <c r="O394" s="36">
        <v>0</v>
      </c>
      <c r="P394" s="113">
        <v>0</v>
      </c>
      <c r="Q394" s="290"/>
      <c r="R394" s="291"/>
    </row>
    <row r="395" spans="1:18" s="24" customFormat="1" ht="12.75" customHeight="1">
      <c r="A395" s="183" t="s">
        <v>270</v>
      </c>
      <c r="B395" s="186" t="s">
        <v>442</v>
      </c>
      <c r="C395" s="177">
        <v>500</v>
      </c>
      <c r="D395" s="75"/>
      <c r="E395" s="133"/>
      <c r="F395" s="76" t="s">
        <v>238</v>
      </c>
      <c r="G395" s="77">
        <f aca="true" t="shared" si="78" ref="G395:P395">SUM(G396:G406)</f>
        <v>3750</v>
      </c>
      <c r="H395" s="77">
        <f t="shared" si="78"/>
        <v>0</v>
      </c>
      <c r="I395" s="77">
        <f t="shared" si="78"/>
        <v>3750</v>
      </c>
      <c r="J395" s="77">
        <f t="shared" si="78"/>
        <v>0</v>
      </c>
      <c r="K395" s="77">
        <f t="shared" si="78"/>
        <v>0</v>
      </c>
      <c r="L395" s="77">
        <f t="shared" si="78"/>
        <v>0</v>
      </c>
      <c r="M395" s="77">
        <f t="shared" si="78"/>
        <v>0</v>
      </c>
      <c r="N395" s="77">
        <f t="shared" si="78"/>
        <v>0</v>
      </c>
      <c r="O395" s="77">
        <f t="shared" si="78"/>
        <v>0</v>
      </c>
      <c r="P395" s="77">
        <f t="shared" si="78"/>
        <v>0</v>
      </c>
      <c r="Q395" s="288" t="s">
        <v>17</v>
      </c>
      <c r="R395" s="289"/>
    </row>
    <row r="396" spans="1:18" s="24" customFormat="1" ht="12.75">
      <c r="A396" s="183"/>
      <c r="B396" s="186"/>
      <c r="C396" s="177"/>
      <c r="D396" s="29"/>
      <c r="E396" s="26"/>
      <c r="F396" s="27" t="s">
        <v>19</v>
      </c>
      <c r="G396" s="112">
        <f aca="true" t="shared" si="79" ref="G396:H406">I396+K396+M396+O396</f>
        <v>0</v>
      </c>
      <c r="H396" s="112">
        <f t="shared" si="79"/>
        <v>0</v>
      </c>
      <c r="I396" s="28">
        <v>0</v>
      </c>
      <c r="J396" s="28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12">
        <v>0</v>
      </c>
      <c r="Q396" s="288"/>
      <c r="R396" s="289"/>
    </row>
    <row r="397" spans="1:18" s="24" customFormat="1" ht="12.75">
      <c r="A397" s="183"/>
      <c r="B397" s="186"/>
      <c r="C397" s="177"/>
      <c r="D397" s="29"/>
      <c r="E397" s="30"/>
      <c r="F397" s="27" t="s">
        <v>22</v>
      </c>
      <c r="G397" s="112">
        <f t="shared" si="79"/>
        <v>0</v>
      </c>
      <c r="H397" s="112">
        <f t="shared" si="79"/>
        <v>0</v>
      </c>
      <c r="I397" s="28">
        <v>0</v>
      </c>
      <c r="J397" s="28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12">
        <v>0</v>
      </c>
      <c r="Q397" s="288"/>
      <c r="R397" s="289"/>
    </row>
    <row r="398" spans="1:18" s="24" customFormat="1" ht="12.75">
      <c r="A398" s="183"/>
      <c r="B398" s="186"/>
      <c r="C398" s="177"/>
      <c r="D398" s="29"/>
      <c r="E398" s="37"/>
      <c r="F398" s="27" t="s">
        <v>23</v>
      </c>
      <c r="G398" s="112">
        <f t="shared" si="79"/>
        <v>0</v>
      </c>
      <c r="H398" s="112">
        <f t="shared" si="79"/>
        <v>0</v>
      </c>
      <c r="I398" s="28">
        <v>0</v>
      </c>
      <c r="J398" s="28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12">
        <v>0</v>
      </c>
      <c r="Q398" s="288"/>
      <c r="R398" s="289"/>
    </row>
    <row r="399" spans="1:18" s="24" customFormat="1" ht="12.75">
      <c r="A399" s="183"/>
      <c r="B399" s="186"/>
      <c r="C399" s="177"/>
      <c r="D399" s="29"/>
      <c r="E399" s="37"/>
      <c r="F399" s="27" t="s">
        <v>239</v>
      </c>
      <c r="G399" s="112">
        <f t="shared" si="79"/>
        <v>0</v>
      </c>
      <c r="H399" s="112">
        <f t="shared" si="79"/>
        <v>0</v>
      </c>
      <c r="I399" s="28">
        <v>0</v>
      </c>
      <c r="J399" s="28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0</v>
      </c>
      <c r="Q399" s="288"/>
      <c r="R399" s="289"/>
    </row>
    <row r="400" spans="1:18" s="24" customFormat="1" ht="12.75">
      <c r="A400" s="183"/>
      <c r="B400" s="186"/>
      <c r="C400" s="177"/>
      <c r="D400" s="29"/>
      <c r="E400" s="39"/>
      <c r="F400" s="27" t="s">
        <v>25</v>
      </c>
      <c r="G400" s="112">
        <f t="shared" si="79"/>
        <v>0</v>
      </c>
      <c r="H400" s="112">
        <f t="shared" si="79"/>
        <v>0</v>
      </c>
      <c r="I400" s="28">
        <v>0</v>
      </c>
      <c r="J400" s="28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0</v>
      </c>
      <c r="Q400" s="288"/>
      <c r="R400" s="289"/>
    </row>
    <row r="401" spans="1:18" s="24" customFormat="1" ht="12.75">
      <c r="A401" s="183"/>
      <c r="B401" s="186"/>
      <c r="C401" s="177"/>
      <c r="D401" s="29"/>
      <c r="E401" s="39"/>
      <c r="F401" s="27" t="s">
        <v>220</v>
      </c>
      <c r="G401" s="112">
        <f t="shared" si="79"/>
        <v>0</v>
      </c>
      <c r="H401" s="112">
        <f t="shared" si="79"/>
        <v>0</v>
      </c>
      <c r="I401" s="28">
        <v>0</v>
      </c>
      <c r="J401" s="28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12">
        <v>0</v>
      </c>
      <c r="Q401" s="288"/>
      <c r="R401" s="289"/>
    </row>
    <row r="402" spans="1:18" s="24" customFormat="1" ht="12.75">
      <c r="A402" s="183"/>
      <c r="B402" s="186"/>
      <c r="C402" s="177"/>
      <c r="D402" s="29"/>
      <c r="E402" s="30"/>
      <c r="F402" s="27" t="s">
        <v>226</v>
      </c>
      <c r="G402" s="112">
        <f t="shared" si="79"/>
        <v>0</v>
      </c>
      <c r="H402" s="112">
        <f t="shared" si="79"/>
        <v>0</v>
      </c>
      <c r="I402" s="28">
        <v>0</v>
      </c>
      <c r="J402" s="28">
        <v>0</v>
      </c>
      <c r="K402" s="28">
        <v>0</v>
      </c>
      <c r="L402" s="112">
        <v>0</v>
      </c>
      <c r="M402" s="28">
        <v>0</v>
      </c>
      <c r="N402" s="28">
        <v>0</v>
      </c>
      <c r="O402" s="28">
        <v>0</v>
      </c>
      <c r="P402" s="112">
        <v>0</v>
      </c>
      <c r="Q402" s="288"/>
      <c r="R402" s="289"/>
    </row>
    <row r="403" spans="1:18" s="24" customFormat="1" ht="12.75">
      <c r="A403" s="183"/>
      <c r="B403" s="186"/>
      <c r="C403" s="177"/>
      <c r="D403" s="29"/>
      <c r="E403" s="30"/>
      <c r="F403" s="27" t="s">
        <v>227</v>
      </c>
      <c r="G403" s="112">
        <f t="shared" si="79"/>
        <v>0</v>
      </c>
      <c r="H403" s="112">
        <f t="shared" si="79"/>
        <v>0</v>
      </c>
      <c r="I403" s="28">
        <v>0</v>
      </c>
      <c r="J403" s="28">
        <v>0</v>
      </c>
      <c r="K403" s="28">
        <v>0</v>
      </c>
      <c r="L403" s="112">
        <v>0</v>
      </c>
      <c r="M403" s="28">
        <v>0</v>
      </c>
      <c r="N403" s="28">
        <v>0</v>
      </c>
      <c r="O403" s="28">
        <v>0</v>
      </c>
      <c r="P403" s="112">
        <v>0</v>
      </c>
      <c r="Q403" s="288"/>
      <c r="R403" s="289"/>
    </row>
    <row r="404" spans="1:18" s="24" customFormat="1" ht="12.75">
      <c r="A404" s="183"/>
      <c r="B404" s="186"/>
      <c r="C404" s="177"/>
      <c r="D404" s="29"/>
      <c r="E404" s="39"/>
      <c r="F404" s="27" t="s">
        <v>228</v>
      </c>
      <c r="G404" s="112">
        <f t="shared" si="79"/>
        <v>0</v>
      </c>
      <c r="H404" s="112">
        <f t="shared" si="79"/>
        <v>0</v>
      </c>
      <c r="I404" s="28">
        <v>0</v>
      </c>
      <c r="J404" s="28">
        <v>0</v>
      </c>
      <c r="K404" s="28">
        <v>0</v>
      </c>
      <c r="L404" s="112">
        <v>0</v>
      </c>
      <c r="M404" s="28">
        <v>0</v>
      </c>
      <c r="N404" s="28">
        <v>0</v>
      </c>
      <c r="O404" s="28">
        <v>0</v>
      </c>
      <c r="P404" s="112">
        <v>0</v>
      </c>
      <c r="Q404" s="288"/>
      <c r="R404" s="289"/>
    </row>
    <row r="405" spans="1:18" s="24" customFormat="1" ht="12.75">
      <c r="A405" s="183"/>
      <c r="B405" s="186"/>
      <c r="C405" s="177"/>
      <c r="D405" s="29"/>
      <c r="E405" s="39" t="s">
        <v>192</v>
      </c>
      <c r="F405" s="27" t="s">
        <v>229</v>
      </c>
      <c r="G405" s="112">
        <f t="shared" si="79"/>
        <v>500</v>
      </c>
      <c r="H405" s="112">
        <f t="shared" si="79"/>
        <v>0</v>
      </c>
      <c r="I405" s="28">
        <v>500</v>
      </c>
      <c r="J405" s="28">
        <v>0</v>
      </c>
      <c r="K405" s="28">
        <v>0</v>
      </c>
      <c r="L405" s="112">
        <v>0</v>
      </c>
      <c r="M405" s="28">
        <v>0</v>
      </c>
      <c r="N405" s="28">
        <v>0</v>
      </c>
      <c r="O405" s="28">
        <v>0</v>
      </c>
      <c r="P405" s="112">
        <v>0</v>
      </c>
      <c r="Q405" s="288"/>
      <c r="R405" s="289"/>
    </row>
    <row r="406" spans="1:18" s="24" customFormat="1" ht="13.5" thickBot="1">
      <c r="A406" s="184"/>
      <c r="B406" s="187"/>
      <c r="C406" s="178"/>
      <c r="D406" s="33"/>
      <c r="E406" s="39" t="s">
        <v>20</v>
      </c>
      <c r="F406" s="35" t="s">
        <v>230</v>
      </c>
      <c r="G406" s="113">
        <f t="shared" si="79"/>
        <v>3250</v>
      </c>
      <c r="H406" s="113">
        <f t="shared" si="79"/>
        <v>0</v>
      </c>
      <c r="I406" s="28">
        <v>3250</v>
      </c>
      <c r="J406" s="36">
        <v>0</v>
      </c>
      <c r="K406" s="36">
        <v>0</v>
      </c>
      <c r="L406" s="113">
        <v>0</v>
      </c>
      <c r="M406" s="36">
        <v>0</v>
      </c>
      <c r="N406" s="36">
        <v>0</v>
      </c>
      <c r="O406" s="36">
        <v>0</v>
      </c>
      <c r="P406" s="113">
        <v>0</v>
      </c>
      <c r="Q406" s="290"/>
      <c r="R406" s="291"/>
    </row>
    <row r="407" spans="1:18" s="24" customFormat="1" ht="12.75">
      <c r="A407" s="182" t="s">
        <v>271</v>
      </c>
      <c r="B407" s="185" t="s">
        <v>443</v>
      </c>
      <c r="C407" s="176">
        <v>2100</v>
      </c>
      <c r="D407" s="21"/>
      <c r="E407" s="22"/>
      <c r="F407" s="129" t="s">
        <v>238</v>
      </c>
      <c r="G407" s="23">
        <f aca="true" t="shared" si="80" ref="G407:P407">SUM(G408:G418)</f>
        <v>16170</v>
      </c>
      <c r="H407" s="23">
        <f t="shared" si="80"/>
        <v>0</v>
      </c>
      <c r="I407" s="23">
        <f t="shared" si="80"/>
        <v>16170</v>
      </c>
      <c r="J407" s="23">
        <f t="shared" si="80"/>
        <v>0</v>
      </c>
      <c r="K407" s="23">
        <f t="shared" si="80"/>
        <v>0</v>
      </c>
      <c r="L407" s="23">
        <f t="shared" si="80"/>
        <v>0</v>
      </c>
      <c r="M407" s="23">
        <f t="shared" si="80"/>
        <v>0</v>
      </c>
      <c r="N407" s="23">
        <f t="shared" si="80"/>
        <v>0</v>
      </c>
      <c r="O407" s="23">
        <f t="shared" si="80"/>
        <v>0</v>
      </c>
      <c r="P407" s="23">
        <f t="shared" si="80"/>
        <v>0</v>
      </c>
      <c r="Q407" s="286" t="s">
        <v>17</v>
      </c>
      <c r="R407" s="287"/>
    </row>
    <row r="408" spans="1:18" s="24" customFormat="1" ht="12.75">
      <c r="A408" s="183"/>
      <c r="B408" s="186"/>
      <c r="C408" s="177"/>
      <c r="D408" s="29"/>
      <c r="E408" s="26"/>
      <c r="F408" s="27" t="s">
        <v>19</v>
      </c>
      <c r="G408" s="112">
        <f aca="true" t="shared" si="81" ref="G408:H418">I408+K408+M408+O408</f>
        <v>0</v>
      </c>
      <c r="H408" s="112">
        <f t="shared" si="81"/>
        <v>0</v>
      </c>
      <c r="I408" s="28">
        <v>0</v>
      </c>
      <c r="J408" s="28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0</v>
      </c>
      <c r="Q408" s="288"/>
      <c r="R408" s="289"/>
    </row>
    <row r="409" spans="1:18" s="24" customFormat="1" ht="12.75">
      <c r="A409" s="183"/>
      <c r="B409" s="186"/>
      <c r="C409" s="177"/>
      <c r="D409" s="29"/>
      <c r="E409" s="30"/>
      <c r="F409" s="27" t="s">
        <v>22</v>
      </c>
      <c r="G409" s="112">
        <f t="shared" si="81"/>
        <v>0</v>
      </c>
      <c r="H409" s="112">
        <f t="shared" si="81"/>
        <v>0</v>
      </c>
      <c r="I409" s="28">
        <v>0</v>
      </c>
      <c r="J409" s="28">
        <v>0</v>
      </c>
      <c r="K409" s="112">
        <v>0</v>
      </c>
      <c r="L409" s="112">
        <v>0</v>
      </c>
      <c r="M409" s="112">
        <v>0</v>
      </c>
      <c r="N409" s="112">
        <v>0</v>
      </c>
      <c r="O409" s="112">
        <v>0</v>
      </c>
      <c r="P409" s="112">
        <v>0</v>
      </c>
      <c r="Q409" s="288"/>
      <c r="R409" s="289"/>
    </row>
    <row r="410" spans="1:18" s="24" customFormat="1" ht="12.75">
      <c r="A410" s="183"/>
      <c r="B410" s="186"/>
      <c r="C410" s="177"/>
      <c r="D410" s="29"/>
      <c r="E410" s="37"/>
      <c r="F410" s="27" t="s">
        <v>23</v>
      </c>
      <c r="G410" s="112">
        <f t="shared" si="81"/>
        <v>0</v>
      </c>
      <c r="H410" s="112">
        <f t="shared" si="81"/>
        <v>0</v>
      </c>
      <c r="I410" s="28">
        <v>0</v>
      </c>
      <c r="J410" s="28">
        <v>0</v>
      </c>
      <c r="K410" s="112">
        <v>0</v>
      </c>
      <c r="L410" s="112">
        <v>0</v>
      </c>
      <c r="M410" s="112">
        <v>0</v>
      </c>
      <c r="N410" s="112">
        <v>0</v>
      </c>
      <c r="O410" s="112">
        <v>0</v>
      </c>
      <c r="P410" s="112">
        <v>0</v>
      </c>
      <c r="Q410" s="288"/>
      <c r="R410" s="289"/>
    </row>
    <row r="411" spans="1:18" s="24" customFormat="1" ht="12.75">
      <c r="A411" s="183"/>
      <c r="B411" s="186"/>
      <c r="C411" s="177"/>
      <c r="D411" s="29"/>
      <c r="E411" s="37"/>
      <c r="F411" s="27" t="s">
        <v>239</v>
      </c>
      <c r="G411" s="112">
        <f t="shared" si="81"/>
        <v>0</v>
      </c>
      <c r="H411" s="112">
        <f t="shared" si="81"/>
        <v>0</v>
      </c>
      <c r="I411" s="28">
        <v>0</v>
      </c>
      <c r="J411" s="28">
        <v>0</v>
      </c>
      <c r="K411" s="112">
        <v>0</v>
      </c>
      <c r="L411" s="112">
        <v>0</v>
      </c>
      <c r="M411" s="112">
        <v>0</v>
      </c>
      <c r="N411" s="112">
        <v>0</v>
      </c>
      <c r="O411" s="112">
        <v>0</v>
      </c>
      <c r="P411" s="112">
        <v>0</v>
      </c>
      <c r="Q411" s="288"/>
      <c r="R411" s="289"/>
    </row>
    <row r="412" spans="1:18" s="24" customFormat="1" ht="12.75">
      <c r="A412" s="183"/>
      <c r="B412" s="186"/>
      <c r="C412" s="177"/>
      <c r="D412" s="29"/>
      <c r="E412" s="39"/>
      <c r="F412" s="27" t="s">
        <v>25</v>
      </c>
      <c r="G412" s="112">
        <f t="shared" si="81"/>
        <v>0</v>
      </c>
      <c r="H412" s="112">
        <f t="shared" si="81"/>
        <v>0</v>
      </c>
      <c r="I412" s="28">
        <v>0</v>
      </c>
      <c r="J412" s="28">
        <v>0</v>
      </c>
      <c r="K412" s="112">
        <v>0</v>
      </c>
      <c r="L412" s="112">
        <v>0</v>
      </c>
      <c r="M412" s="112">
        <v>0</v>
      </c>
      <c r="N412" s="112">
        <v>0</v>
      </c>
      <c r="O412" s="112">
        <v>0</v>
      </c>
      <c r="P412" s="112">
        <v>0</v>
      </c>
      <c r="Q412" s="288"/>
      <c r="R412" s="289"/>
    </row>
    <row r="413" spans="1:18" s="24" customFormat="1" ht="12.75">
      <c r="A413" s="183"/>
      <c r="B413" s="186"/>
      <c r="C413" s="177"/>
      <c r="D413" s="29"/>
      <c r="E413" s="39"/>
      <c r="F413" s="27" t="s">
        <v>220</v>
      </c>
      <c r="G413" s="112">
        <f t="shared" si="81"/>
        <v>0</v>
      </c>
      <c r="H413" s="112">
        <f t="shared" si="81"/>
        <v>0</v>
      </c>
      <c r="I413" s="28">
        <v>0</v>
      </c>
      <c r="J413" s="28">
        <v>0</v>
      </c>
      <c r="K413" s="112">
        <v>0</v>
      </c>
      <c r="L413" s="112">
        <v>0</v>
      </c>
      <c r="M413" s="112">
        <v>0</v>
      </c>
      <c r="N413" s="112">
        <v>0</v>
      </c>
      <c r="O413" s="112">
        <v>0</v>
      </c>
      <c r="P413" s="112">
        <v>0</v>
      </c>
      <c r="Q413" s="288"/>
      <c r="R413" s="289"/>
    </row>
    <row r="414" spans="1:18" s="24" customFormat="1" ht="12.75">
      <c r="A414" s="183"/>
      <c r="B414" s="186"/>
      <c r="C414" s="177"/>
      <c r="D414" s="29"/>
      <c r="E414" s="30"/>
      <c r="F414" s="27" t="s">
        <v>226</v>
      </c>
      <c r="G414" s="112">
        <f t="shared" si="81"/>
        <v>0</v>
      </c>
      <c r="H414" s="112">
        <f t="shared" si="81"/>
        <v>0</v>
      </c>
      <c r="I414" s="28">
        <v>0</v>
      </c>
      <c r="J414" s="28">
        <v>0</v>
      </c>
      <c r="K414" s="28">
        <v>0</v>
      </c>
      <c r="L414" s="112">
        <v>0</v>
      </c>
      <c r="M414" s="28">
        <v>0</v>
      </c>
      <c r="N414" s="28">
        <v>0</v>
      </c>
      <c r="O414" s="28">
        <v>0</v>
      </c>
      <c r="P414" s="112">
        <v>0</v>
      </c>
      <c r="Q414" s="288"/>
      <c r="R414" s="289"/>
    </row>
    <row r="415" spans="1:18" s="24" customFormat="1" ht="12.75">
      <c r="A415" s="183"/>
      <c r="B415" s="186"/>
      <c r="C415" s="177"/>
      <c r="D415" s="29"/>
      <c r="E415" s="30"/>
      <c r="F415" s="27" t="s">
        <v>227</v>
      </c>
      <c r="G415" s="112">
        <f t="shared" si="81"/>
        <v>0</v>
      </c>
      <c r="H415" s="112">
        <f t="shared" si="81"/>
        <v>0</v>
      </c>
      <c r="I415" s="28">
        <v>0</v>
      </c>
      <c r="J415" s="28">
        <v>0</v>
      </c>
      <c r="K415" s="28">
        <v>0</v>
      </c>
      <c r="L415" s="112">
        <v>0</v>
      </c>
      <c r="M415" s="28">
        <v>0</v>
      </c>
      <c r="N415" s="28">
        <v>0</v>
      </c>
      <c r="O415" s="28">
        <v>0</v>
      </c>
      <c r="P415" s="112">
        <v>0</v>
      </c>
      <c r="Q415" s="288"/>
      <c r="R415" s="289"/>
    </row>
    <row r="416" spans="1:18" s="24" customFormat="1" ht="12.75">
      <c r="A416" s="183"/>
      <c r="B416" s="186"/>
      <c r="C416" s="177"/>
      <c r="D416" s="29"/>
      <c r="E416" s="39"/>
      <c r="F416" s="27" t="s">
        <v>228</v>
      </c>
      <c r="G416" s="112">
        <f t="shared" si="81"/>
        <v>0</v>
      </c>
      <c r="H416" s="112">
        <f t="shared" si="81"/>
        <v>0</v>
      </c>
      <c r="I416" s="28">
        <v>0</v>
      </c>
      <c r="J416" s="28">
        <v>0</v>
      </c>
      <c r="K416" s="28">
        <v>0</v>
      </c>
      <c r="L416" s="112">
        <v>0</v>
      </c>
      <c r="M416" s="28">
        <v>0</v>
      </c>
      <c r="N416" s="28">
        <v>0</v>
      </c>
      <c r="O416" s="28">
        <v>0</v>
      </c>
      <c r="P416" s="112">
        <v>0</v>
      </c>
      <c r="Q416" s="288"/>
      <c r="R416" s="289"/>
    </row>
    <row r="417" spans="1:18" s="24" customFormat="1" ht="12.75">
      <c r="A417" s="183"/>
      <c r="B417" s="186"/>
      <c r="C417" s="177"/>
      <c r="D417" s="29"/>
      <c r="E417" s="39" t="s">
        <v>192</v>
      </c>
      <c r="F417" s="27" t="s">
        <v>229</v>
      </c>
      <c r="G417" s="112">
        <f t="shared" si="81"/>
        <v>1470</v>
      </c>
      <c r="H417" s="112">
        <f t="shared" si="81"/>
        <v>0</v>
      </c>
      <c r="I417" s="28">
        <v>1470</v>
      </c>
      <c r="J417" s="28">
        <v>0</v>
      </c>
      <c r="K417" s="28">
        <v>0</v>
      </c>
      <c r="L417" s="112">
        <v>0</v>
      </c>
      <c r="M417" s="28">
        <v>0</v>
      </c>
      <c r="N417" s="28">
        <v>0</v>
      </c>
      <c r="O417" s="28">
        <v>0</v>
      </c>
      <c r="P417" s="112">
        <v>0</v>
      </c>
      <c r="Q417" s="288"/>
      <c r="R417" s="289"/>
    </row>
    <row r="418" spans="1:18" s="24" customFormat="1" ht="13.5" thickBot="1">
      <c r="A418" s="184"/>
      <c r="B418" s="187"/>
      <c r="C418" s="178"/>
      <c r="D418" s="33"/>
      <c r="E418" s="39" t="s">
        <v>20</v>
      </c>
      <c r="F418" s="35" t="s">
        <v>230</v>
      </c>
      <c r="G418" s="113">
        <f t="shared" si="81"/>
        <v>14700</v>
      </c>
      <c r="H418" s="113">
        <f t="shared" si="81"/>
        <v>0</v>
      </c>
      <c r="I418" s="28">
        <v>14700</v>
      </c>
      <c r="J418" s="36">
        <v>0</v>
      </c>
      <c r="K418" s="36">
        <v>0</v>
      </c>
      <c r="L418" s="113">
        <v>0</v>
      </c>
      <c r="M418" s="36">
        <v>0</v>
      </c>
      <c r="N418" s="36">
        <v>0</v>
      </c>
      <c r="O418" s="36">
        <v>0</v>
      </c>
      <c r="P418" s="113">
        <v>0</v>
      </c>
      <c r="Q418" s="290"/>
      <c r="R418" s="291"/>
    </row>
    <row r="419" spans="1:18" s="24" customFormat="1" ht="12.75" customHeight="1">
      <c r="A419" s="182" t="s">
        <v>272</v>
      </c>
      <c r="B419" s="185" t="s">
        <v>444</v>
      </c>
      <c r="C419" s="176">
        <v>5000</v>
      </c>
      <c r="D419" s="21"/>
      <c r="E419" s="22"/>
      <c r="F419" s="129" t="s">
        <v>238</v>
      </c>
      <c r="G419" s="23">
        <f aca="true" t="shared" si="82" ref="G419:P419">SUM(G420:G430)</f>
        <v>38500</v>
      </c>
      <c r="H419" s="23">
        <f t="shared" si="82"/>
        <v>0</v>
      </c>
      <c r="I419" s="23">
        <f t="shared" si="82"/>
        <v>38500</v>
      </c>
      <c r="J419" s="23">
        <f t="shared" si="82"/>
        <v>0</v>
      </c>
      <c r="K419" s="23">
        <f t="shared" si="82"/>
        <v>0</v>
      </c>
      <c r="L419" s="23">
        <f t="shared" si="82"/>
        <v>0</v>
      </c>
      <c r="M419" s="23">
        <f t="shared" si="82"/>
        <v>0</v>
      </c>
      <c r="N419" s="23">
        <f t="shared" si="82"/>
        <v>0</v>
      </c>
      <c r="O419" s="23">
        <f t="shared" si="82"/>
        <v>0</v>
      </c>
      <c r="P419" s="23">
        <f t="shared" si="82"/>
        <v>0</v>
      </c>
      <c r="Q419" s="286" t="s">
        <v>17</v>
      </c>
      <c r="R419" s="287"/>
    </row>
    <row r="420" spans="1:18" s="24" customFormat="1" ht="12.75">
      <c r="A420" s="183"/>
      <c r="B420" s="186"/>
      <c r="C420" s="177"/>
      <c r="D420" s="29"/>
      <c r="E420" s="26"/>
      <c r="F420" s="27" t="s">
        <v>19</v>
      </c>
      <c r="G420" s="112">
        <f aca="true" t="shared" si="83" ref="G420:H430">I420+K420+M420+O420</f>
        <v>0</v>
      </c>
      <c r="H420" s="112">
        <f t="shared" si="83"/>
        <v>0</v>
      </c>
      <c r="I420" s="28">
        <v>0</v>
      </c>
      <c r="J420" s="28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12">
        <v>0</v>
      </c>
      <c r="Q420" s="288"/>
      <c r="R420" s="289"/>
    </row>
    <row r="421" spans="1:18" s="24" customFormat="1" ht="12.75">
      <c r="A421" s="183"/>
      <c r="B421" s="186"/>
      <c r="C421" s="177"/>
      <c r="D421" s="29"/>
      <c r="E421" s="30"/>
      <c r="F421" s="27" t="s">
        <v>22</v>
      </c>
      <c r="G421" s="112">
        <f t="shared" si="83"/>
        <v>0</v>
      </c>
      <c r="H421" s="112">
        <f t="shared" si="83"/>
        <v>0</v>
      </c>
      <c r="I421" s="28">
        <v>0</v>
      </c>
      <c r="J421" s="28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12">
        <v>0</v>
      </c>
      <c r="Q421" s="288"/>
      <c r="R421" s="289"/>
    </row>
    <row r="422" spans="1:18" s="24" customFormat="1" ht="12.75">
      <c r="A422" s="183"/>
      <c r="B422" s="186"/>
      <c r="C422" s="177"/>
      <c r="D422" s="29"/>
      <c r="E422" s="37"/>
      <c r="F422" s="27" t="s">
        <v>23</v>
      </c>
      <c r="G422" s="112">
        <f t="shared" si="83"/>
        <v>0</v>
      </c>
      <c r="H422" s="112">
        <f t="shared" si="83"/>
        <v>0</v>
      </c>
      <c r="I422" s="28">
        <v>0</v>
      </c>
      <c r="J422" s="28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12">
        <v>0</v>
      </c>
      <c r="Q422" s="288"/>
      <c r="R422" s="289"/>
    </row>
    <row r="423" spans="1:18" s="24" customFormat="1" ht="12.75">
      <c r="A423" s="183"/>
      <c r="B423" s="186"/>
      <c r="C423" s="177"/>
      <c r="D423" s="29"/>
      <c r="E423" s="37"/>
      <c r="F423" s="27" t="s">
        <v>239</v>
      </c>
      <c r="G423" s="112">
        <f t="shared" si="83"/>
        <v>0</v>
      </c>
      <c r="H423" s="112">
        <f t="shared" si="83"/>
        <v>0</v>
      </c>
      <c r="I423" s="28">
        <v>0</v>
      </c>
      <c r="J423" s="28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12">
        <v>0</v>
      </c>
      <c r="Q423" s="288"/>
      <c r="R423" s="289"/>
    </row>
    <row r="424" spans="1:18" s="24" customFormat="1" ht="12.75">
      <c r="A424" s="183"/>
      <c r="B424" s="186"/>
      <c r="C424" s="177"/>
      <c r="D424" s="29"/>
      <c r="E424" s="39"/>
      <c r="F424" s="27" t="s">
        <v>25</v>
      </c>
      <c r="G424" s="112">
        <f t="shared" si="83"/>
        <v>0</v>
      </c>
      <c r="H424" s="112">
        <f t="shared" si="83"/>
        <v>0</v>
      </c>
      <c r="I424" s="28">
        <v>0</v>
      </c>
      <c r="J424" s="28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12">
        <v>0</v>
      </c>
      <c r="Q424" s="288"/>
      <c r="R424" s="289"/>
    </row>
    <row r="425" spans="1:18" s="24" customFormat="1" ht="12.75">
      <c r="A425" s="183"/>
      <c r="B425" s="186"/>
      <c r="C425" s="177"/>
      <c r="D425" s="29"/>
      <c r="E425" s="39"/>
      <c r="F425" s="27" t="s">
        <v>220</v>
      </c>
      <c r="G425" s="112">
        <f t="shared" si="83"/>
        <v>0</v>
      </c>
      <c r="H425" s="112">
        <f t="shared" si="83"/>
        <v>0</v>
      </c>
      <c r="I425" s="28">
        <v>0</v>
      </c>
      <c r="J425" s="28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12">
        <v>0</v>
      </c>
      <c r="Q425" s="288"/>
      <c r="R425" s="289"/>
    </row>
    <row r="426" spans="1:18" s="24" customFormat="1" ht="12.75">
      <c r="A426" s="183"/>
      <c r="B426" s="186"/>
      <c r="C426" s="177"/>
      <c r="D426" s="29"/>
      <c r="E426" s="30"/>
      <c r="F426" s="27" t="s">
        <v>226</v>
      </c>
      <c r="G426" s="112">
        <f t="shared" si="83"/>
        <v>0</v>
      </c>
      <c r="H426" s="112">
        <f t="shared" si="83"/>
        <v>0</v>
      </c>
      <c r="I426" s="28">
        <v>0</v>
      </c>
      <c r="J426" s="28">
        <v>0</v>
      </c>
      <c r="K426" s="28">
        <v>0</v>
      </c>
      <c r="L426" s="112">
        <v>0</v>
      </c>
      <c r="M426" s="28">
        <v>0</v>
      </c>
      <c r="N426" s="28">
        <v>0</v>
      </c>
      <c r="O426" s="28">
        <v>0</v>
      </c>
      <c r="P426" s="112">
        <v>0</v>
      </c>
      <c r="Q426" s="288"/>
      <c r="R426" s="289"/>
    </row>
    <row r="427" spans="1:18" s="24" customFormat="1" ht="12.75">
      <c r="A427" s="183"/>
      <c r="B427" s="186"/>
      <c r="C427" s="177"/>
      <c r="D427" s="29"/>
      <c r="E427" s="30"/>
      <c r="F427" s="27" t="s">
        <v>227</v>
      </c>
      <c r="G427" s="112">
        <f t="shared" si="83"/>
        <v>0</v>
      </c>
      <c r="H427" s="112">
        <f t="shared" si="83"/>
        <v>0</v>
      </c>
      <c r="I427" s="28">
        <v>0</v>
      </c>
      <c r="J427" s="28">
        <v>0</v>
      </c>
      <c r="K427" s="28">
        <v>0</v>
      </c>
      <c r="L427" s="112">
        <v>0</v>
      </c>
      <c r="M427" s="28">
        <v>0</v>
      </c>
      <c r="N427" s="28">
        <v>0</v>
      </c>
      <c r="O427" s="28">
        <v>0</v>
      </c>
      <c r="P427" s="112">
        <v>0</v>
      </c>
      <c r="Q427" s="288"/>
      <c r="R427" s="289"/>
    </row>
    <row r="428" spans="1:18" s="24" customFormat="1" ht="12.75">
      <c r="A428" s="183"/>
      <c r="B428" s="186"/>
      <c r="C428" s="177"/>
      <c r="D428" s="29"/>
      <c r="E428" s="39"/>
      <c r="F428" s="27" t="s">
        <v>228</v>
      </c>
      <c r="G428" s="112">
        <f t="shared" si="83"/>
        <v>0</v>
      </c>
      <c r="H428" s="112">
        <f t="shared" si="83"/>
        <v>0</v>
      </c>
      <c r="I428" s="28">
        <v>0</v>
      </c>
      <c r="J428" s="28">
        <v>0</v>
      </c>
      <c r="K428" s="28">
        <v>0</v>
      </c>
      <c r="L428" s="112">
        <v>0</v>
      </c>
      <c r="M428" s="28">
        <v>0</v>
      </c>
      <c r="N428" s="28">
        <v>0</v>
      </c>
      <c r="O428" s="28">
        <v>0</v>
      </c>
      <c r="P428" s="112">
        <v>0</v>
      </c>
      <c r="Q428" s="288"/>
      <c r="R428" s="289"/>
    </row>
    <row r="429" spans="1:18" s="24" customFormat="1" ht="12.75">
      <c r="A429" s="183"/>
      <c r="B429" s="186"/>
      <c r="C429" s="177"/>
      <c r="D429" s="29"/>
      <c r="E429" s="39" t="s">
        <v>192</v>
      </c>
      <c r="F429" s="27" t="s">
        <v>229</v>
      </c>
      <c r="G429" s="112">
        <f t="shared" si="83"/>
        <v>3500</v>
      </c>
      <c r="H429" s="112">
        <f t="shared" si="83"/>
        <v>0</v>
      </c>
      <c r="I429" s="28">
        <v>3500</v>
      </c>
      <c r="J429" s="28">
        <v>0</v>
      </c>
      <c r="K429" s="28">
        <v>0</v>
      </c>
      <c r="L429" s="112">
        <v>0</v>
      </c>
      <c r="M429" s="28">
        <v>0</v>
      </c>
      <c r="N429" s="28">
        <v>0</v>
      </c>
      <c r="O429" s="28">
        <v>0</v>
      </c>
      <c r="P429" s="112">
        <v>0</v>
      </c>
      <c r="Q429" s="288"/>
      <c r="R429" s="289"/>
    </row>
    <row r="430" spans="1:18" s="24" customFormat="1" ht="13.5" thickBot="1">
      <c r="A430" s="184"/>
      <c r="B430" s="187"/>
      <c r="C430" s="178"/>
      <c r="D430" s="33"/>
      <c r="E430" s="39" t="s">
        <v>20</v>
      </c>
      <c r="F430" s="35" t="s">
        <v>230</v>
      </c>
      <c r="G430" s="113">
        <f t="shared" si="83"/>
        <v>35000</v>
      </c>
      <c r="H430" s="113">
        <f t="shared" si="83"/>
        <v>0</v>
      </c>
      <c r="I430" s="28">
        <v>35000</v>
      </c>
      <c r="J430" s="36">
        <v>0</v>
      </c>
      <c r="K430" s="36">
        <v>0</v>
      </c>
      <c r="L430" s="113">
        <v>0</v>
      </c>
      <c r="M430" s="36">
        <v>0</v>
      </c>
      <c r="N430" s="36">
        <v>0</v>
      </c>
      <c r="O430" s="36">
        <v>0</v>
      </c>
      <c r="P430" s="113">
        <v>0</v>
      </c>
      <c r="Q430" s="290"/>
      <c r="R430" s="291"/>
    </row>
    <row r="431" spans="1:18" s="24" customFormat="1" ht="12.75">
      <c r="A431" s="182" t="s">
        <v>273</v>
      </c>
      <c r="B431" s="185" t="s">
        <v>445</v>
      </c>
      <c r="C431" s="176">
        <v>300</v>
      </c>
      <c r="D431" s="21"/>
      <c r="E431" s="22"/>
      <c r="F431" s="129" t="s">
        <v>238</v>
      </c>
      <c r="G431" s="23">
        <f aca="true" t="shared" si="84" ref="G431:P431">SUM(G432:G442)</f>
        <v>2047.5</v>
      </c>
      <c r="H431" s="23">
        <f t="shared" si="84"/>
        <v>0</v>
      </c>
      <c r="I431" s="23">
        <f t="shared" si="84"/>
        <v>2047.5</v>
      </c>
      <c r="J431" s="23">
        <f t="shared" si="84"/>
        <v>0</v>
      </c>
      <c r="K431" s="23">
        <f t="shared" si="84"/>
        <v>0</v>
      </c>
      <c r="L431" s="23">
        <f t="shared" si="84"/>
        <v>0</v>
      </c>
      <c r="M431" s="23">
        <f t="shared" si="84"/>
        <v>0</v>
      </c>
      <c r="N431" s="23">
        <f t="shared" si="84"/>
        <v>0</v>
      </c>
      <c r="O431" s="23">
        <f t="shared" si="84"/>
        <v>0</v>
      </c>
      <c r="P431" s="23">
        <f t="shared" si="84"/>
        <v>0</v>
      </c>
      <c r="Q431" s="286" t="s">
        <v>17</v>
      </c>
      <c r="R431" s="287"/>
    </row>
    <row r="432" spans="1:18" s="24" customFormat="1" ht="12.75">
      <c r="A432" s="183"/>
      <c r="B432" s="186"/>
      <c r="C432" s="177"/>
      <c r="D432" s="29"/>
      <c r="E432" s="26"/>
      <c r="F432" s="27" t="s">
        <v>19</v>
      </c>
      <c r="G432" s="112">
        <f aca="true" t="shared" si="85" ref="G432:H442">I432+K432+M432+O432</f>
        <v>0</v>
      </c>
      <c r="H432" s="112">
        <f t="shared" si="85"/>
        <v>0</v>
      </c>
      <c r="I432" s="28">
        <v>0</v>
      </c>
      <c r="J432" s="28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12">
        <v>0</v>
      </c>
      <c r="Q432" s="288"/>
      <c r="R432" s="289"/>
    </row>
    <row r="433" spans="1:18" s="24" customFormat="1" ht="12.75">
      <c r="A433" s="183"/>
      <c r="B433" s="186"/>
      <c r="C433" s="177"/>
      <c r="D433" s="29"/>
      <c r="E433" s="30"/>
      <c r="F433" s="27" t="s">
        <v>22</v>
      </c>
      <c r="G433" s="112">
        <f t="shared" si="85"/>
        <v>0</v>
      </c>
      <c r="H433" s="112">
        <f t="shared" si="85"/>
        <v>0</v>
      </c>
      <c r="I433" s="28">
        <v>0</v>
      </c>
      <c r="J433" s="28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12">
        <v>0</v>
      </c>
      <c r="Q433" s="288"/>
      <c r="R433" s="289"/>
    </row>
    <row r="434" spans="1:18" s="24" customFormat="1" ht="12.75">
      <c r="A434" s="183"/>
      <c r="B434" s="186"/>
      <c r="C434" s="177"/>
      <c r="D434" s="29"/>
      <c r="E434" s="37"/>
      <c r="F434" s="27" t="s">
        <v>23</v>
      </c>
      <c r="G434" s="112">
        <f t="shared" si="85"/>
        <v>0</v>
      </c>
      <c r="H434" s="112">
        <f t="shared" si="85"/>
        <v>0</v>
      </c>
      <c r="I434" s="28">
        <v>0</v>
      </c>
      <c r="J434" s="28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12">
        <v>0</v>
      </c>
      <c r="Q434" s="288"/>
      <c r="R434" s="289"/>
    </row>
    <row r="435" spans="1:18" s="24" customFormat="1" ht="12.75">
      <c r="A435" s="183"/>
      <c r="B435" s="186"/>
      <c r="C435" s="177"/>
      <c r="D435" s="29"/>
      <c r="E435" s="37"/>
      <c r="F435" s="27" t="s">
        <v>239</v>
      </c>
      <c r="G435" s="112">
        <f t="shared" si="85"/>
        <v>0</v>
      </c>
      <c r="H435" s="112">
        <f t="shared" si="85"/>
        <v>0</v>
      </c>
      <c r="I435" s="28">
        <v>0</v>
      </c>
      <c r="J435" s="28">
        <v>0</v>
      </c>
      <c r="K435" s="112">
        <v>0</v>
      </c>
      <c r="L435" s="112">
        <v>0</v>
      </c>
      <c r="M435" s="112">
        <v>0</v>
      </c>
      <c r="N435" s="112">
        <v>0</v>
      </c>
      <c r="O435" s="112">
        <v>0</v>
      </c>
      <c r="P435" s="112">
        <v>0</v>
      </c>
      <c r="Q435" s="288"/>
      <c r="R435" s="289"/>
    </row>
    <row r="436" spans="1:18" s="24" customFormat="1" ht="12.75">
      <c r="A436" s="183"/>
      <c r="B436" s="186"/>
      <c r="C436" s="177"/>
      <c r="D436" s="29"/>
      <c r="E436" s="39"/>
      <c r="F436" s="27" t="s">
        <v>25</v>
      </c>
      <c r="G436" s="112">
        <f t="shared" si="85"/>
        <v>0</v>
      </c>
      <c r="H436" s="112">
        <f t="shared" si="85"/>
        <v>0</v>
      </c>
      <c r="I436" s="28">
        <v>0</v>
      </c>
      <c r="J436" s="28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12">
        <v>0</v>
      </c>
      <c r="Q436" s="288"/>
      <c r="R436" s="289"/>
    </row>
    <row r="437" spans="1:18" s="24" customFormat="1" ht="12.75">
      <c r="A437" s="183"/>
      <c r="B437" s="186"/>
      <c r="C437" s="177"/>
      <c r="D437" s="29"/>
      <c r="E437" s="39"/>
      <c r="F437" s="27" t="s">
        <v>220</v>
      </c>
      <c r="G437" s="112">
        <f t="shared" si="85"/>
        <v>0</v>
      </c>
      <c r="H437" s="112">
        <f t="shared" si="85"/>
        <v>0</v>
      </c>
      <c r="I437" s="28">
        <v>0</v>
      </c>
      <c r="J437" s="28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12">
        <v>0</v>
      </c>
      <c r="Q437" s="288"/>
      <c r="R437" s="289"/>
    </row>
    <row r="438" spans="1:18" s="24" customFormat="1" ht="12.75">
      <c r="A438" s="183"/>
      <c r="B438" s="186"/>
      <c r="C438" s="177"/>
      <c r="D438" s="29"/>
      <c r="E438" s="30"/>
      <c r="F438" s="27" t="s">
        <v>226</v>
      </c>
      <c r="G438" s="112">
        <f t="shared" si="85"/>
        <v>0</v>
      </c>
      <c r="H438" s="112">
        <f t="shared" si="85"/>
        <v>0</v>
      </c>
      <c r="I438" s="28">
        <v>0</v>
      </c>
      <c r="J438" s="28">
        <v>0</v>
      </c>
      <c r="K438" s="28">
        <v>0</v>
      </c>
      <c r="L438" s="112">
        <v>0</v>
      </c>
      <c r="M438" s="28">
        <v>0</v>
      </c>
      <c r="N438" s="28">
        <v>0</v>
      </c>
      <c r="O438" s="28">
        <v>0</v>
      </c>
      <c r="P438" s="112">
        <v>0</v>
      </c>
      <c r="Q438" s="288"/>
      <c r="R438" s="289"/>
    </row>
    <row r="439" spans="1:18" s="24" customFormat="1" ht="12.75">
      <c r="A439" s="183"/>
      <c r="B439" s="186"/>
      <c r="C439" s="177"/>
      <c r="D439" s="29"/>
      <c r="E439" s="30"/>
      <c r="F439" s="27" t="s">
        <v>227</v>
      </c>
      <c r="G439" s="112">
        <f t="shared" si="85"/>
        <v>0</v>
      </c>
      <c r="H439" s="112">
        <f t="shared" si="85"/>
        <v>0</v>
      </c>
      <c r="I439" s="28">
        <v>0</v>
      </c>
      <c r="J439" s="28">
        <v>0</v>
      </c>
      <c r="K439" s="28">
        <v>0</v>
      </c>
      <c r="L439" s="112">
        <v>0</v>
      </c>
      <c r="M439" s="28">
        <v>0</v>
      </c>
      <c r="N439" s="28">
        <v>0</v>
      </c>
      <c r="O439" s="28">
        <v>0</v>
      </c>
      <c r="P439" s="112">
        <v>0</v>
      </c>
      <c r="Q439" s="288"/>
      <c r="R439" s="289"/>
    </row>
    <row r="440" spans="1:18" s="24" customFormat="1" ht="12.75">
      <c r="A440" s="183"/>
      <c r="B440" s="186"/>
      <c r="C440" s="177"/>
      <c r="D440" s="29"/>
      <c r="E440" s="39"/>
      <c r="F440" s="27" t="s">
        <v>228</v>
      </c>
      <c r="G440" s="112">
        <f t="shared" si="85"/>
        <v>0</v>
      </c>
      <c r="H440" s="112">
        <f t="shared" si="85"/>
        <v>0</v>
      </c>
      <c r="I440" s="28">
        <v>0</v>
      </c>
      <c r="J440" s="28">
        <v>0</v>
      </c>
      <c r="K440" s="28">
        <v>0</v>
      </c>
      <c r="L440" s="112">
        <v>0</v>
      </c>
      <c r="M440" s="28">
        <v>0</v>
      </c>
      <c r="N440" s="28">
        <v>0</v>
      </c>
      <c r="O440" s="28">
        <v>0</v>
      </c>
      <c r="P440" s="112">
        <v>0</v>
      </c>
      <c r="Q440" s="288"/>
      <c r="R440" s="289"/>
    </row>
    <row r="441" spans="1:18" s="24" customFormat="1" ht="12.75">
      <c r="A441" s="183"/>
      <c r="B441" s="186"/>
      <c r="C441" s="177"/>
      <c r="D441" s="29"/>
      <c r="E441" s="39" t="s">
        <v>192</v>
      </c>
      <c r="F441" s="27" t="s">
        <v>229</v>
      </c>
      <c r="G441" s="112">
        <f t="shared" si="85"/>
        <v>97.5</v>
      </c>
      <c r="H441" s="112">
        <f t="shared" si="85"/>
        <v>0</v>
      </c>
      <c r="I441" s="28">
        <v>97.5</v>
      </c>
      <c r="J441" s="28">
        <v>0</v>
      </c>
      <c r="K441" s="28">
        <v>0</v>
      </c>
      <c r="L441" s="112">
        <v>0</v>
      </c>
      <c r="M441" s="28">
        <v>0</v>
      </c>
      <c r="N441" s="28">
        <v>0</v>
      </c>
      <c r="O441" s="28">
        <v>0</v>
      </c>
      <c r="P441" s="112">
        <v>0</v>
      </c>
      <c r="Q441" s="288"/>
      <c r="R441" s="289"/>
    </row>
    <row r="442" spans="1:18" s="24" customFormat="1" ht="13.5" thickBot="1">
      <c r="A442" s="184"/>
      <c r="B442" s="187"/>
      <c r="C442" s="178"/>
      <c r="D442" s="33"/>
      <c r="E442" s="39" t="s">
        <v>20</v>
      </c>
      <c r="F442" s="35" t="s">
        <v>230</v>
      </c>
      <c r="G442" s="113">
        <f t="shared" si="85"/>
        <v>1950</v>
      </c>
      <c r="H442" s="113">
        <f t="shared" si="85"/>
        <v>0</v>
      </c>
      <c r="I442" s="28">
        <v>1950</v>
      </c>
      <c r="J442" s="36">
        <v>0</v>
      </c>
      <c r="K442" s="36">
        <v>0</v>
      </c>
      <c r="L442" s="113">
        <v>0</v>
      </c>
      <c r="M442" s="36">
        <v>0</v>
      </c>
      <c r="N442" s="36">
        <v>0</v>
      </c>
      <c r="O442" s="36">
        <v>0</v>
      </c>
      <c r="P442" s="113">
        <v>0</v>
      </c>
      <c r="Q442" s="290"/>
      <c r="R442" s="291"/>
    </row>
    <row r="443" spans="1:18" s="24" customFormat="1" ht="12.75">
      <c r="A443" s="182" t="s">
        <v>274</v>
      </c>
      <c r="B443" s="185" t="s">
        <v>446</v>
      </c>
      <c r="C443" s="176">
        <v>210</v>
      </c>
      <c r="D443" s="21"/>
      <c r="E443" s="22"/>
      <c r="F443" s="129" t="s">
        <v>238</v>
      </c>
      <c r="G443" s="23">
        <f aca="true" t="shared" si="86" ref="G443:P443">SUM(G444:G454)</f>
        <v>1962.6999999999998</v>
      </c>
      <c r="H443" s="23">
        <f t="shared" si="86"/>
        <v>0</v>
      </c>
      <c r="I443" s="23">
        <f t="shared" si="86"/>
        <v>1962.6999999999998</v>
      </c>
      <c r="J443" s="23">
        <f t="shared" si="86"/>
        <v>0</v>
      </c>
      <c r="K443" s="23">
        <f t="shared" si="86"/>
        <v>0</v>
      </c>
      <c r="L443" s="23">
        <f t="shared" si="86"/>
        <v>0</v>
      </c>
      <c r="M443" s="23">
        <f t="shared" si="86"/>
        <v>0</v>
      </c>
      <c r="N443" s="23">
        <f t="shared" si="86"/>
        <v>0</v>
      </c>
      <c r="O443" s="23">
        <f t="shared" si="86"/>
        <v>0</v>
      </c>
      <c r="P443" s="23">
        <f t="shared" si="86"/>
        <v>0</v>
      </c>
      <c r="Q443" s="286" t="s">
        <v>17</v>
      </c>
      <c r="R443" s="287"/>
    </row>
    <row r="444" spans="1:18" s="24" customFormat="1" ht="12.75">
      <c r="A444" s="183"/>
      <c r="B444" s="186"/>
      <c r="C444" s="177"/>
      <c r="D444" s="29"/>
      <c r="E444" s="26"/>
      <c r="F444" s="27" t="s">
        <v>19</v>
      </c>
      <c r="G444" s="112">
        <f aca="true" t="shared" si="87" ref="G444:H454">I444+K444+M444+O444</f>
        <v>0</v>
      </c>
      <c r="H444" s="112">
        <f t="shared" si="87"/>
        <v>0</v>
      </c>
      <c r="I444" s="28">
        <v>0</v>
      </c>
      <c r="J444" s="28">
        <v>0</v>
      </c>
      <c r="K444" s="112">
        <v>0</v>
      </c>
      <c r="L444" s="112">
        <v>0</v>
      </c>
      <c r="M444" s="112">
        <v>0</v>
      </c>
      <c r="N444" s="112">
        <v>0</v>
      </c>
      <c r="O444" s="112">
        <v>0</v>
      </c>
      <c r="P444" s="112">
        <v>0</v>
      </c>
      <c r="Q444" s="288"/>
      <c r="R444" s="289"/>
    </row>
    <row r="445" spans="1:18" s="24" customFormat="1" ht="12.75">
      <c r="A445" s="183"/>
      <c r="B445" s="186"/>
      <c r="C445" s="177"/>
      <c r="D445" s="29"/>
      <c r="E445" s="30"/>
      <c r="F445" s="27" t="s">
        <v>22</v>
      </c>
      <c r="G445" s="112">
        <f t="shared" si="87"/>
        <v>0</v>
      </c>
      <c r="H445" s="112">
        <f t="shared" si="87"/>
        <v>0</v>
      </c>
      <c r="I445" s="28">
        <v>0</v>
      </c>
      <c r="J445" s="28">
        <v>0</v>
      </c>
      <c r="K445" s="112">
        <v>0</v>
      </c>
      <c r="L445" s="112">
        <v>0</v>
      </c>
      <c r="M445" s="112">
        <v>0</v>
      </c>
      <c r="N445" s="112">
        <v>0</v>
      </c>
      <c r="O445" s="112">
        <v>0</v>
      </c>
      <c r="P445" s="112">
        <v>0</v>
      </c>
      <c r="Q445" s="288"/>
      <c r="R445" s="289"/>
    </row>
    <row r="446" spans="1:18" s="24" customFormat="1" ht="12.75">
      <c r="A446" s="183"/>
      <c r="B446" s="186"/>
      <c r="C446" s="177"/>
      <c r="D446" s="29"/>
      <c r="E446" s="37"/>
      <c r="F446" s="27" t="s">
        <v>23</v>
      </c>
      <c r="G446" s="112">
        <f t="shared" si="87"/>
        <v>0</v>
      </c>
      <c r="H446" s="112">
        <f t="shared" si="87"/>
        <v>0</v>
      </c>
      <c r="I446" s="28">
        <v>0</v>
      </c>
      <c r="J446" s="28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12">
        <v>0</v>
      </c>
      <c r="Q446" s="288"/>
      <c r="R446" s="289"/>
    </row>
    <row r="447" spans="1:18" s="24" customFormat="1" ht="12.75">
      <c r="A447" s="183"/>
      <c r="B447" s="186"/>
      <c r="C447" s="177"/>
      <c r="D447" s="29"/>
      <c r="E447" s="37"/>
      <c r="F447" s="27" t="s">
        <v>239</v>
      </c>
      <c r="G447" s="112">
        <f t="shared" si="87"/>
        <v>0</v>
      </c>
      <c r="H447" s="112">
        <f t="shared" si="87"/>
        <v>0</v>
      </c>
      <c r="I447" s="28">
        <v>0</v>
      </c>
      <c r="J447" s="28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12">
        <v>0</v>
      </c>
      <c r="Q447" s="288"/>
      <c r="R447" s="289"/>
    </row>
    <row r="448" spans="1:18" s="24" customFormat="1" ht="12.75">
      <c r="A448" s="183"/>
      <c r="B448" s="186"/>
      <c r="C448" s="177"/>
      <c r="D448" s="29"/>
      <c r="E448" s="39"/>
      <c r="F448" s="27" t="s">
        <v>25</v>
      </c>
      <c r="G448" s="112">
        <f t="shared" si="87"/>
        <v>0</v>
      </c>
      <c r="H448" s="112">
        <f t="shared" si="87"/>
        <v>0</v>
      </c>
      <c r="I448" s="28">
        <v>0</v>
      </c>
      <c r="J448" s="28">
        <v>0</v>
      </c>
      <c r="K448" s="112">
        <v>0</v>
      </c>
      <c r="L448" s="112">
        <v>0</v>
      </c>
      <c r="M448" s="112">
        <v>0</v>
      </c>
      <c r="N448" s="112">
        <v>0</v>
      </c>
      <c r="O448" s="112">
        <v>0</v>
      </c>
      <c r="P448" s="112">
        <v>0</v>
      </c>
      <c r="Q448" s="288"/>
      <c r="R448" s="289"/>
    </row>
    <row r="449" spans="1:18" s="24" customFormat="1" ht="12.75">
      <c r="A449" s="183"/>
      <c r="B449" s="186"/>
      <c r="C449" s="177"/>
      <c r="D449" s="29"/>
      <c r="E449" s="39"/>
      <c r="F449" s="27" t="s">
        <v>220</v>
      </c>
      <c r="G449" s="112">
        <f t="shared" si="87"/>
        <v>0</v>
      </c>
      <c r="H449" s="112">
        <f t="shared" si="87"/>
        <v>0</v>
      </c>
      <c r="I449" s="28">
        <v>0</v>
      </c>
      <c r="J449" s="28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12">
        <v>0</v>
      </c>
      <c r="Q449" s="288"/>
      <c r="R449" s="289"/>
    </row>
    <row r="450" spans="1:18" s="24" customFormat="1" ht="12.75">
      <c r="A450" s="183"/>
      <c r="B450" s="186"/>
      <c r="C450" s="177"/>
      <c r="D450" s="29"/>
      <c r="E450" s="30"/>
      <c r="F450" s="27" t="s">
        <v>226</v>
      </c>
      <c r="G450" s="112">
        <f t="shared" si="87"/>
        <v>0</v>
      </c>
      <c r="H450" s="112">
        <f t="shared" si="87"/>
        <v>0</v>
      </c>
      <c r="I450" s="28">
        <v>0</v>
      </c>
      <c r="J450" s="28">
        <v>0</v>
      </c>
      <c r="K450" s="28">
        <v>0</v>
      </c>
      <c r="L450" s="112">
        <v>0</v>
      </c>
      <c r="M450" s="28">
        <v>0</v>
      </c>
      <c r="N450" s="28">
        <v>0</v>
      </c>
      <c r="O450" s="28">
        <v>0</v>
      </c>
      <c r="P450" s="112">
        <v>0</v>
      </c>
      <c r="Q450" s="288"/>
      <c r="R450" s="289"/>
    </row>
    <row r="451" spans="1:18" s="24" customFormat="1" ht="12.75">
      <c r="A451" s="183"/>
      <c r="B451" s="186"/>
      <c r="C451" s="177"/>
      <c r="D451" s="29"/>
      <c r="E451" s="30"/>
      <c r="F451" s="27" t="s">
        <v>227</v>
      </c>
      <c r="G451" s="112">
        <f t="shared" si="87"/>
        <v>0</v>
      </c>
      <c r="H451" s="112">
        <f t="shared" si="87"/>
        <v>0</v>
      </c>
      <c r="I451" s="28">
        <v>0</v>
      </c>
      <c r="J451" s="28">
        <v>0</v>
      </c>
      <c r="K451" s="28">
        <v>0</v>
      </c>
      <c r="L451" s="112">
        <v>0</v>
      </c>
      <c r="M451" s="28">
        <v>0</v>
      </c>
      <c r="N451" s="28">
        <v>0</v>
      </c>
      <c r="O451" s="28">
        <v>0</v>
      </c>
      <c r="P451" s="112">
        <v>0</v>
      </c>
      <c r="Q451" s="288"/>
      <c r="R451" s="289"/>
    </row>
    <row r="452" spans="1:18" s="24" customFormat="1" ht="12.75">
      <c r="A452" s="183"/>
      <c r="B452" s="186"/>
      <c r="C452" s="177"/>
      <c r="D452" s="29"/>
      <c r="E452" s="30"/>
      <c r="F452" s="27" t="s">
        <v>228</v>
      </c>
      <c r="G452" s="112">
        <f t="shared" si="87"/>
        <v>0</v>
      </c>
      <c r="H452" s="112">
        <f t="shared" si="87"/>
        <v>0</v>
      </c>
      <c r="I452" s="28">
        <v>0</v>
      </c>
      <c r="J452" s="28">
        <v>0</v>
      </c>
      <c r="K452" s="28">
        <v>0</v>
      </c>
      <c r="L452" s="112">
        <v>0</v>
      </c>
      <c r="M452" s="28">
        <v>0</v>
      </c>
      <c r="N452" s="28">
        <v>0</v>
      </c>
      <c r="O452" s="28">
        <v>0</v>
      </c>
      <c r="P452" s="112">
        <v>0</v>
      </c>
      <c r="Q452" s="288"/>
      <c r="R452" s="289"/>
    </row>
    <row r="453" spans="1:18" s="24" customFormat="1" ht="12.75">
      <c r="A453" s="183"/>
      <c r="B453" s="186"/>
      <c r="C453" s="177"/>
      <c r="D453" s="29"/>
      <c r="E453" s="39" t="s">
        <v>192</v>
      </c>
      <c r="F453" s="27" t="s">
        <v>229</v>
      </c>
      <c r="G453" s="112">
        <f t="shared" si="87"/>
        <v>83.1</v>
      </c>
      <c r="H453" s="112">
        <f t="shared" si="87"/>
        <v>0</v>
      </c>
      <c r="I453" s="28">
        <v>83.1</v>
      </c>
      <c r="J453" s="28">
        <v>0</v>
      </c>
      <c r="K453" s="28">
        <v>0</v>
      </c>
      <c r="L453" s="112">
        <v>0</v>
      </c>
      <c r="M453" s="28">
        <v>0</v>
      </c>
      <c r="N453" s="28">
        <v>0</v>
      </c>
      <c r="O453" s="28">
        <v>0</v>
      </c>
      <c r="P453" s="112">
        <v>0</v>
      </c>
      <c r="Q453" s="288"/>
      <c r="R453" s="289"/>
    </row>
    <row r="454" spans="1:18" s="24" customFormat="1" ht="13.5" thickBot="1">
      <c r="A454" s="184"/>
      <c r="B454" s="187"/>
      <c r="C454" s="178"/>
      <c r="D454" s="33"/>
      <c r="E454" s="78" t="s">
        <v>20</v>
      </c>
      <c r="F454" s="35" t="s">
        <v>230</v>
      </c>
      <c r="G454" s="113">
        <f t="shared" si="87"/>
        <v>1879.6</v>
      </c>
      <c r="H454" s="113">
        <f t="shared" si="87"/>
        <v>0</v>
      </c>
      <c r="I454" s="36">
        <v>1879.6</v>
      </c>
      <c r="J454" s="36">
        <v>0</v>
      </c>
      <c r="K454" s="36">
        <v>0</v>
      </c>
      <c r="L454" s="113">
        <v>0</v>
      </c>
      <c r="M454" s="36">
        <v>0</v>
      </c>
      <c r="N454" s="36">
        <v>0</v>
      </c>
      <c r="O454" s="36">
        <v>0</v>
      </c>
      <c r="P454" s="113">
        <v>0</v>
      </c>
      <c r="Q454" s="290"/>
      <c r="R454" s="291"/>
    </row>
    <row r="455" spans="1:18" s="24" customFormat="1" ht="12.75" customHeight="1">
      <c r="A455" s="182" t="s">
        <v>275</v>
      </c>
      <c r="B455" s="185" t="s">
        <v>447</v>
      </c>
      <c r="C455" s="176">
        <v>1300</v>
      </c>
      <c r="D455" s="21"/>
      <c r="E455" s="22"/>
      <c r="F455" s="129" t="s">
        <v>238</v>
      </c>
      <c r="G455" s="23">
        <f aca="true" t="shared" si="88" ref="G455:P455">SUM(G456:G466)</f>
        <v>8872.5</v>
      </c>
      <c r="H455" s="23">
        <f t="shared" si="88"/>
        <v>0</v>
      </c>
      <c r="I455" s="23">
        <f t="shared" si="88"/>
        <v>8872.5</v>
      </c>
      <c r="J455" s="23">
        <f t="shared" si="88"/>
        <v>0</v>
      </c>
      <c r="K455" s="23">
        <f t="shared" si="88"/>
        <v>0</v>
      </c>
      <c r="L455" s="23">
        <f t="shared" si="88"/>
        <v>0</v>
      </c>
      <c r="M455" s="23">
        <f t="shared" si="88"/>
        <v>0</v>
      </c>
      <c r="N455" s="23">
        <f t="shared" si="88"/>
        <v>0</v>
      </c>
      <c r="O455" s="23">
        <f t="shared" si="88"/>
        <v>0</v>
      </c>
      <c r="P455" s="23">
        <f t="shared" si="88"/>
        <v>0</v>
      </c>
      <c r="Q455" s="286" t="s">
        <v>17</v>
      </c>
      <c r="R455" s="287"/>
    </row>
    <row r="456" spans="1:18" s="24" customFormat="1" ht="12.75">
      <c r="A456" s="183"/>
      <c r="B456" s="186"/>
      <c r="C456" s="177"/>
      <c r="D456" s="29"/>
      <c r="E456" s="26"/>
      <c r="F456" s="27" t="s">
        <v>19</v>
      </c>
      <c r="G456" s="112">
        <f aca="true" t="shared" si="89" ref="G456:H466">I456+K456+M456+O456</f>
        <v>0</v>
      </c>
      <c r="H456" s="112">
        <f t="shared" si="89"/>
        <v>0</v>
      </c>
      <c r="I456" s="28">
        <v>0</v>
      </c>
      <c r="J456" s="28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12">
        <v>0</v>
      </c>
      <c r="Q456" s="288"/>
      <c r="R456" s="289"/>
    </row>
    <row r="457" spans="1:18" s="24" customFormat="1" ht="12.75">
      <c r="A457" s="183"/>
      <c r="B457" s="186"/>
      <c r="C457" s="177"/>
      <c r="D457" s="29"/>
      <c r="E457" s="30"/>
      <c r="F457" s="27" t="s">
        <v>22</v>
      </c>
      <c r="G457" s="112">
        <f t="shared" si="89"/>
        <v>0</v>
      </c>
      <c r="H457" s="112">
        <f t="shared" si="89"/>
        <v>0</v>
      </c>
      <c r="I457" s="28">
        <v>0</v>
      </c>
      <c r="J457" s="28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12">
        <v>0</v>
      </c>
      <c r="Q457" s="288"/>
      <c r="R457" s="289"/>
    </row>
    <row r="458" spans="1:18" s="24" customFormat="1" ht="12.75">
      <c r="A458" s="183"/>
      <c r="B458" s="186"/>
      <c r="C458" s="177"/>
      <c r="D458" s="29"/>
      <c r="E458" s="37"/>
      <c r="F458" s="27" t="s">
        <v>23</v>
      </c>
      <c r="G458" s="112">
        <f t="shared" si="89"/>
        <v>0</v>
      </c>
      <c r="H458" s="112">
        <f t="shared" si="89"/>
        <v>0</v>
      </c>
      <c r="I458" s="28">
        <v>0</v>
      </c>
      <c r="J458" s="28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12">
        <v>0</v>
      </c>
      <c r="Q458" s="288"/>
      <c r="R458" s="289"/>
    </row>
    <row r="459" spans="1:18" s="24" customFormat="1" ht="12.75">
      <c r="A459" s="183"/>
      <c r="B459" s="186"/>
      <c r="C459" s="177"/>
      <c r="D459" s="29"/>
      <c r="E459" s="37"/>
      <c r="F459" s="27" t="s">
        <v>239</v>
      </c>
      <c r="G459" s="112">
        <f t="shared" si="89"/>
        <v>0</v>
      </c>
      <c r="H459" s="112">
        <f t="shared" si="89"/>
        <v>0</v>
      </c>
      <c r="I459" s="28">
        <v>0</v>
      </c>
      <c r="J459" s="28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12">
        <v>0</v>
      </c>
      <c r="Q459" s="288"/>
      <c r="R459" s="289"/>
    </row>
    <row r="460" spans="1:18" s="24" customFormat="1" ht="12.75">
      <c r="A460" s="183"/>
      <c r="B460" s="186"/>
      <c r="C460" s="177"/>
      <c r="D460" s="29"/>
      <c r="E460" s="39"/>
      <c r="F460" s="27" t="s">
        <v>25</v>
      </c>
      <c r="G460" s="112">
        <f t="shared" si="89"/>
        <v>0</v>
      </c>
      <c r="H460" s="112">
        <f t="shared" si="89"/>
        <v>0</v>
      </c>
      <c r="I460" s="28">
        <v>0</v>
      </c>
      <c r="J460" s="28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12">
        <v>0</v>
      </c>
      <c r="Q460" s="288"/>
      <c r="R460" s="289"/>
    </row>
    <row r="461" spans="1:18" s="24" customFormat="1" ht="12.75">
      <c r="A461" s="183"/>
      <c r="B461" s="186"/>
      <c r="C461" s="177"/>
      <c r="D461" s="29"/>
      <c r="E461" s="39"/>
      <c r="F461" s="27" t="s">
        <v>220</v>
      </c>
      <c r="G461" s="112">
        <f t="shared" si="89"/>
        <v>0</v>
      </c>
      <c r="H461" s="112">
        <f t="shared" si="89"/>
        <v>0</v>
      </c>
      <c r="I461" s="28">
        <v>0</v>
      </c>
      <c r="J461" s="28">
        <v>0</v>
      </c>
      <c r="K461" s="112">
        <v>0</v>
      </c>
      <c r="L461" s="112">
        <v>0</v>
      </c>
      <c r="M461" s="112">
        <v>0</v>
      </c>
      <c r="N461" s="112">
        <v>0</v>
      </c>
      <c r="O461" s="112">
        <v>0</v>
      </c>
      <c r="P461" s="112">
        <v>0</v>
      </c>
      <c r="Q461" s="288"/>
      <c r="R461" s="289"/>
    </row>
    <row r="462" spans="1:18" s="24" customFormat="1" ht="12.75">
      <c r="A462" s="183"/>
      <c r="B462" s="186"/>
      <c r="C462" s="177"/>
      <c r="D462" s="29"/>
      <c r="E462" s="30"/>
      <c r="F462" s="27" t="s">
        <v>226</v>
      </c>
      <c r="G462" s="112">
        <f t="shared" si="89"/>
        <v>0</v>
      </c>
      <c r="H462" s="112">
        <f t="shared" si="89"/>
        <v>0</v>
      </c>
      <c r="I462" s="28">
        <v>0</v>
      </c>
      <c r="J462" s="28">
        <v>0</v>
      </c>
      <c r="K462" s="28">
        <v>0</v>
      </c>
      <c r="L462" s="112">
        <v>0</v>
      </c>
      <c r="M462" s="28">
        <v>0</v>
      </c>
      <c r="N462" s="28">
        <v>0</v>
      </c>
      <c r="O462" s="28">
        <v>0</v>
      </c>
      <c r="P462" s="112">
        <v>0</v>
      </c>
      <c r="Q462" s="288"/>
      <c r="R462" s="289"/>
    </row>
    <row r="463" spans="1:18" s="24" customFormat="1" ht="12.75">
      <c r="A463" s="183"/>
      <c r="B463" s="186"/>
      <c r="C463" s="177"/>
      <c r="D463" s="29"/>
      <c r="E463" s="30"/>
      <c r="F463" s="27" t="s">
        <v>227</v>
      </c>
      <c r="G463" s="112">
        <f t="shared" si="89"/>
        <v>0</v>
      </c>
      <c r="H463" s="112">
        <f t="shared" si="89"/>
        <v>0</v>
      </c>
      <c r="I463" s="28">
        <v>0</v>
      </c>
      <c r="J463" s="28">
        <v>0</v>
      </c>
      <c r="K463" s="28">
        <v>0</v>
      </c>
      <c r="L463" s="112">
        <v>0</v>
      </c>
      <c r="M463" s="28">
        <v>0</v>
      </c>
      <c r="N463" s="28">
        <v>0</v>
      </c>
      <c r="O463" s="28">
        <v>0</v>
      </c>
      <c r="P463" s="112">
        <v>0</v>
      </c>
      <c r="Q463" s="288"/>
      <c r="R463" s="289"/>
    </row>
    <row r="464" spans="1:18" s="24" customFormat="1" ht="12.75">
      <c r="A464" s="183"/>
      <c r="B464" s="186"/>
      <c r="C464" s="177"/>
      <c r="D464" s="29"/>
      <c r="E464" s="30"/>
      <c r="F464" s="27" t="s">
        <v>228</v>
      </c>
      <c r="G464" s="112">
        <f t="shared" si="89"/>
        <v>0</v>
      </c>
      <c r="H464" s="112">
        <f t="shared" si="89"/>
        <v>0</v>
      </c>
      <c r="I464" s="28">
        <v>0</v>
      </c>
      <c r="J464" s="28">
        <v>0</v>
      </c>
      <c r="K464" s="28">
        <v>0</v>
      </c>
      <c r="L464" s="112">
        <v>0</v>
      </c>
      <c r="M464" s="28">
        <v>0</v>
      </c>
      <c r="N464" s="28">
        <v>0</v>
      </c>
      <c r="O464" s="28">
        <v>0</v>
      </c>
      <c r="P464" s="112">
        <v>0</v>
      </c>
      <c r="Q464" s="288"/>
      <c r="R464" s="289"/>
    </row>
    <row r="465" spans="1:18" s="24" customFormat="1" ht="12.75">
      <c r="A465" s="183"/>
      <c r="B465" s="186"/>
      <c r="C465" s="177"/>
      <c r="D465" s="29"/>
      <c r="E465" s="39" t="s">
        <v>192</v>
      </c>
      <c r="F465" s="27" t="s">
        <v>229</v>
      </c>
      <c r="G465" s="112">
        <f t="shared" si="89"/>
        <v>422.5</v>
      </c>
      <c r="H465" s="112">
        <f t="shared" si="89"/>
        <v>0</v>
      </c>
      <c r="I465" s="28">
        <v>422.5</v>
      </c>
      <c r="J465" s="28">
        <v>0</v>
      </c>
      <c r="K465" s="28">
        <v>0</v>
      </c>
      <c r="L465" s="112">
        <v>0</v>
      </c>
      <c r="M465" s="28">
        <v>0</v>
      </c>
      <c r="N465" s="28">
        <v>0</v>
      </c>
      <c r="O465" s="28">
        <v>0</v>
      </c>
      <c r="P465" s="112">
        <v>0</v>
      </c>
      <c r="Q465" s="288"/>
      <c r="R465" s="289"/>
    </row>
    <row r="466" spans="1:18" s="24" customFormat="1" ht="13.5" thickBot="1">
      <c r="A466" s="184"/>
      <c r="B466" s="187"/>
      <c r="C466" s="178"/>
      <c r="D466" s="33"/>
      <c r="E466" s="78" t="s">
        <v>20</v>
      </c>
      <c r="F466" s="35" t="s">
        <v>230</v>
      </c>
      <c r="G466" s="113">
        <f t="shared" si="89"/>
        <v>8450</v>
      </c>
      <c r="H466" s="113">
        <f t="shared" si="89"/>
        <v>0</v>
      </c>
      <c r="I466" s="36">
        <v>8450</v>
      </c>
      <c r="J466" s="36">
        <v>0</v>
      </c>
      <c r="K466" s="36">
        <v>0</v>
      </c>
      <c r="L466" s="113">
        <v>0</v>
      </c>
      <c r="M466" s="36">
        <v>0</v>
      </c>
      <c r="N466" s="36">
        <v>0</v>
      </c>
      <c r="O466" s="36">
        <v>0</v>
      </c>
      <c r="P466" s="113">
        <v>0</v>
      </c>
      <c r="Q466" s="290"/>
      <c r="R466" s="291"/>
    </row>
    <row r="467" spans="1:18" s="24" customFormat="1" ht="12.75" customHeight="1">
      <c r="A467" s="182" t="s">
        <v>276</v>
      </c>
      <c r="B467" s="185" t="s">
        <v>448</v>
      </c>
      <c r="C467" s="176">
        <v>1700</v>
      </c>
      <c r="D467" s="21"/>
      <c r="E467" s="22"/>
      <c r="F467" s="129" t="s">
        <v>238</v>
      </c>
      <c r="G467" s="23">
        <f aca="true" t="shared" si="90" ref="G467:P467">SUM(G468:G478)</f>
        <v>13275</v>
      </c>
      <c r="H467" s="23">
        <f t="shared" si="90"/>
        <v>0</v>
      </c>
      <c r="I467" s="23">
        <f t="shared" si="90"/>
        <v>13275</v>
      </c>
      <c r="J467" s="23">
        <f t="shared" si="90"/>
        <v>0</v>
      </c>
      <c r="K467" s="23">
        <f t="shared" si="90"/>
        <v>0</v>
      </c>
      <c r="L467" s="23">
        <f t="shared" si="90"/>
        <v>0</v>
      </c>
      <c r="M467" s="23">
        <f t="shared" si="90"/>
        <v>0</v>
      </c>
      <c r="N467" s="23">
        <f t="shared" si="90"/>
        <v>0</v>
      </c>
      <c r="O467" s="23">
        <f t="shared" si="90"/>
        <v>0</v>
      </c>
      <c r="P467" s="23">
        <f t="shared" si="90"/>
        <v>0</v>
      </c>
      <c r="Q467" s="286" t="s">
        <v>17</v>
      </c>
      <c r="R467" s="287"/>
    </row>
    <row r="468" spans="1:18" s="24" customFormat="1" ht="12.75">
      <c r="A468" s="183"/>
      <c r="B468" s="186"/>
      <c r="C468" s="177"/>
      <c r="D468" s="29"/>
      <c r="E468" s="26"/>
      <c r="F468" s="27" t="s">
        <v>19</v>
      </c>
      <c r="G468" s="112">
        <f aca="true" t="shared" si="91" ref="G468:H478">I468+K468+M468+O468</f>
        <v>0</v>
      </c>
      <c r="H468" s="112">
        <f t="shared" si="91"/>
        <v>0</v>
      </c>
      <c r="I468" s="28">
        <v>0</v>
      </c>
      <c r="J468" s="28">
        <v>0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12">
        <v>0</v>
      </c>
      <c r="Q468" s="288"/>
      <c r="R468" s="289"/>
    </row>
    <row r="469" spans="1:18" s="24" customFormat="1" ht="12.75">
      <c r="A469" s="183"/>
      <c r="B469" s="186"/>
      <c r="C469" s="177"/>
      <c r="D469" s="29"/>
      <c r="E469" s="30"/>
      <c r="F469" s="27" t="s">
        <v>22</v>
      </c>
      <c r="G469" s="112">
        <f t="shared" si="91"/>
        <v>0</v>
      </c>
      <c r="H469" s="112">
        <f t="shared" si="91"/>
        <v>0</v>
      </c>
      <c r="I469" s="28">
        <v>0</v>
      </c>
      <c r="J469" s="28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12">
        <v>0</v>
      </c>
      <c r="Q469" s="288"/>
      <c r="R469" s="289"/>
    </row>
    <row r="470" spans="1:18" s="24" customFormat="1" ht="12.75">
      <c r="A470" s="183"/>
      <c r="B470" s="186"/>
      <c r="C470" s="177"/>
      <c r="D470" s="29"/>
      <c r="E470" s="37"/>
      <c r="F470" s="27" t="s">
        <v>23</v>
      </c>
      <c r="G470" s="112">
        <f t="shared" si="91"/>
        <v>0</v>
      </c>
      <c r="H470" s="112">
        <f t="shared" si="91"/>
        <v>0</v>
      </c>
      <c r="I470" s="28">
        <v>0</v>
      </c>
      <c r="J470" s="28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12">
        <v>0</v>
      </c>
      <c r="Q470" s="288"/>
      <c r="R470" s="289"/>
    </row>
    <row r="471" spans="1:18" s="24" customFormat="1" ht="12.75">
      <c r="A471" s="183"/>
      <c r="B471" s="186"/>
      <c r="C471" s="177"/>
      <c r="D471" s="29"/>
      <c r="E471" s="37"/>
      <c r="F471" s="27" t="s">
        <v>239</v>
      </c>
      <c r="G471" s="112">
        <f t="shared" si="91"/>
        <v>0</v>
      </c>
      <c r="H471" s="112">
        <f t="shared" si="91"/>
        <v>0</v>
      </c>
      <c r="I471" s="28">
        <v>0</v>
      </c>
      <c r="J471" s="28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12">
        <v>0</v>
      </c>
      <c r="Q471" s="288"/>
      <c r="R471" s="289"/>
    </row>
    <row r="472" spans="1:18" s="24" customFormat="1" ht="12.75">
      <c r="A472" s="183"/>
      <c r="B472" s="186"/>
      <c r="C472" s="177"/>
      <c r="D472" s="29"/>
      <c r="E472" s="39"/>
      <c r="F472" s="27" t="s">
        <v>25</v>
      </c>
      <c r="G472" s="112">
        <f t="shared" si="91"/>
        <v>0</v>
      </c>
      <c r="H472" s="112">
        <f t="shared" si="91"/>
        <v>0</v>
      </c>
      <c r="I472" s="28">
        <v>0</v>
      </c>
      <c r="J472" s="28">
        <v>0</v>
      </c>
      <c r="K472" s="112">
        <v>0</v>
      </c>
      <c r="L472" s="112">
        <v>0</v>
      </c>
      <c r="M472" s="112">
        <v>0</v>
      </c>
      <c r="N472" s="112">
        <v>0</v>
      </c>
      <c r="O472" s="112">
        <v>0</v>
      </c>
      <c r="P472" s="112">
        <v>0</v>
      </c>
      <c r="Q472" s="288"/>
      <c r="R472" s="289"/>
    </row>
    <row r="473" spans="1:18" s="24" customFormat="1" ht="12.75">
      <c r="A473" s="183"/>
      <c r="B473" s="186"/>
      <c r="C473" s="177"/>
      <c r="D473" s="29"/>
      <c r="E473" s="39"/>
      <c r="F473" s="27" t="s">
        <v>220</v>
      </c>
      <c r="G473" s="112">
        <f t="shared" si="91"/>
        <v>0</v>
      </c>
      <c r="H473" s="112">
        <f t="shared" si="91"/>
        <v>0</v>
      </c>
      <c r="I473" s="28">
        <v>0</v>
      </c>
      <c r="J473" s="28">
        <v>0</v>
      </c>
      <c r="K473" s="112">
        <v>0</v>
      </c>
      <c r="L473" s="112">
        <v>0</v>
      </c>
      <c r="M473" s="112">
        <v>0</v>
      </c>
      <c r="N473" s="112">
        <v>0</v>
      </c>
      <c r="O473" s="112">
        <v>0</v>
      </c>
      <c r="P473" s="112">
        <v>0</v>
      </c>
      <c r="Q473" s="288"/>
      <c r="R473" s="289"/>
    </row>
    <row r="474" spans="1:18" s="24" customFormat="1" ht="12.75">
      <c r="A474" s="183"/>
      <c r="B474" s="186"/>
      <c r="C474" s="177"/>
      <c r="D474" s="29"/>
      <c r="E474" s="30"/>
      <c r="F474" s="27" t="s">
        <v>226</v>
      </c>
      <c r="G474" s="112">
        <f t="shared" si="91"/>
        <v>0</v>
      </c>
      <c r="H474" s="112">
        <f t="shared" si="91"/>
        <v>0</v>
      </c>
      <c r="I474" s="28">
        <v>0</v>
      </c>
      <c r="J474" s="28">
        <v>0</v>
      </c>
      <c r="K474" s="28">
        <v>0</v>
      </c>
      <c r="L474" s="112">
        <v>0</v>
      </c>
      <c r="M474" s="28">
        <v>0</v>
      </c>
      <c r="N474" s="28">
        <v>0</v>
      </c>
      <c r="O474" s="28">
        <v>0</v>
      </c>
      <c r="P474" s="112">
        <v>0</v>
      </c>
      <c r="Q474" s="288"/>
      <c r="R474" s="289"/>
    </row>
    <row r="475" spans="1:18" s="24" customFormat="1" ht="12.75">
      <c r="A475" s="183"/>
      <c r="B475" s="186"/>
      <c r="C475" s="177"/>
      <c r="D475" s="29"/>
      <c r="E475" s="30"/>
      <c r="F475" s="27" t="s">
        <v>227</v>
      </c>
      <c r="G475" s="112">
        <f t="shared" si="91"/>
        <v>0</v>
      </c>
      <c r="H475" s="112">
        <f t="shared" si="91"/>
        <v>0</v>
      </c>
      <c r="I475" s="28">
        <v>0</v>
      </c>
      <c r="J475" s="28">
        <v>0</v>
      </c>
      <c r="K475" s="28">
        <v>0</v>
      </c>
      <c r="L475" s="112">
        <v>0</v>
      </c>
      <c r="M475" s="28">
        <v>0</v>
      </c>
      <c r="N475" s="28">
        <v>0</v>
      </c>
      <c r="O475" s="28">
        <v>0</v>
      </c>
      <c r="P475" s="112">
        <v>0</v>
      </c>
      <c r="Q475" s="288"/>
      <c r="R475" s="289"/>
    </row>
    <row r="476" spans="1:18" s="24" customFormat="1" ht="12.75">
      <c r="A476" s="183"/>
      <c r="B476" s="186"/>
      <c r="C476" s="177"/>
      <c r="D476" s="29"/>
      <c r="E476" s="30"/>
      <c r="F476" s="27" t="s">
        <v>228</v>
      </c>
      <c r="G476" s="112">
        <f t="shared" si="91"/>
        <v>0</v>
      </c>
      <c r="H476" s="112">
        <f t="shared" si="91"/>
        <v>0</v>
      </c>
      <c r="I476" s="28">
        <v>0</v>
      </c>
      <c r="J476" s="28">
        <v>0</v>
      </c>
      <c r="K476" s="28">
        <v>0</v>
      </c>
      <c r="L476" s="112">
        <v>0</v>
      </c>
      <c r="M476" s="28">
        <v>0</v>
      </c>
      <c r="N476" s="28">
        <v>0</v>
      </c>
      <c r="O476" s="28">
        <v>0</v>
      </c>
      <c r="P476" s="112">
        <v>0</v>
      </c>
      <c r="Q476" s="288"/>
      <c r="R476" s="289"/>
    </row>
    <row r="477" spans="1:18" s="24" customFormat="1" ht="12.75">
      <c r="A477" s="183"/>
      <c r="B477" s="186"/>
      <c r="C477" s="177"/>
      <c r="D477" s="29"/>
      <c r="E477" s="39" t="s">
        <v>192</v>
      </c>
      <c r="F477" s="27" t="s">
        <v>229</v>
      </c>
      <c r="G477" s="112">
        <f t="shared" si="91"/>
        <v>1760</v>
      </c>
      <c r="H477" s="112">
        <f t="shared" si="91"/>
        <v>0</v>
      </c>
      <c r="I477" s="28">
        <v>1760</v>
      </c>
      <c r="J477" s="28">
        <v>0</v>
      </c>
      <c r="K477" s="28">
        <v>0</v>
      </c>
      <c r="L477" s="112">
        <v>0</v>
      </c>
      <c r="M477" s="28">
        <v>0</v>
      </c>
      <c r="N477" s="28">
        <v>0</v>
      </c>
      <c r="O477" s="28">
        <v>0</v>
      </c>
      <c r="P477" s="112">
        <v>0</v>
      </c>
      <c r="Q477" s="288"/>
      <c r="R477" s="289"/>
    </row>
    <row r="478" spans="1:18" s="24" customFormat="1" ht="13.5" thickBot="1">
      <c r="A478" s="184"/>
      <c r="B478" s="187"/>
      <c r="C478" s="178"/>
      <c r="D478" s="33"/>
      <c r="E478" s="78" t="s">
        <v>20</v>
      </c>
      <c r="F478" s="35" t="s">
        <v>230</v>
      </c>
      <c r="G478" s="113">
        <f t="shared" si="91"/>
        <v>11515</v>
      </c>
      <c r="H478" s="113">
        <f t="shared" si="91"/>
        <v>0</v>
      </c>
      <c r="I478" s="36">
        <v>11515</v>
      </c>
      <c r="J478" s="36">
        <v>0</v>
      </c>
      <c r="K478" s="36">
        <v>0</v>
      </c>
      <c r="L478" s="113">
        <v>0</v>
      </c>
      <c r="M478" s="36">
        <v>0</v>
      </c>
      <c r="N478" s="36">
        <v>0</v>
      </c>
      <c r="O478" s="36">
        <v>0</v>
      </c>
      <c r="P478" s="113">
        <v>0</v>
      </c>
      <c r="Q478" s="290"/>
      <c r="R478" s="291"/>
    </row>
    <row r="479" spans="1:18" s="24" customFormat="1" ht="12.75" customHeight="1">
      <c r="A479" s="182" t="s">
        <v>277</v>
      </c>
      <c r="B479" s="185" t="s">
        <v>449</v>
      </c>
      <c r="C479" s="176">
        <v>1300</v>
      </c>
      <c r="D479" s="21"/>
      <c r="E479" s="22"/>
      <c r="F479" s="129" t="s">
        <v>238</v>
      </c>
      <c r="G479" s="23">
        <f aca="true" t="shared" si="92" ref="G479:P479">SUM(G480:G490)</f>
        <v>8872.5</v>
      </c>
      <c r="H479" s="23">
        <f t="shared" si="92"/>
        <v>0</v>
      </c>
      <c r="I479" s="23">
        <f t="shared" si="92"/>
        <v>8872.5</v>
      </c>
      <c r="J479" s="23">
        <f t="shared" si="92"/>
        <v>0</v>
      </c>
      <c r="K479" s="23">
        <f t="shared" si="92"/>
        <v>0</v>
      </c>
      <c r="L479" s="23">
        <f t="shared" si="92"/>
        <v>0</v>
      </c>
      <c r="M479" s="23">
        <f t="shared" si="92"/>
        <v>0</v>
      </c>
      <c r="N479" s="23">
        <f t="shared" si="92"/>
        <v>0</v>
      </c>
      <c r="O479" s="23">
        <f t="shared" si="92"/>
        <v>0</v>
      </c>
      <c r="P479" s="23">
        <f t="shared" si="92"/>
        <v>0</v>
      </c>
      <c r="Q479" s="286" t="s">
        <v>17</v>
      </c>
      <c r="R479" s="287"/>
    </row>
    <row r="480" spans="1:18" s="24" customFormat="1" ht="12.75">
      <c r="A480" s="183"/>
      <c r="B480" s="186"/>
      <c r="C480" s="177"/>
      <c r="D480" s="29"/>
      <c r="E480" s="26"/>
      <c r="F480" s="27" t="s">
        <v>19</v>
      </c>
      <c r="G480" s="112">
        <f aca="true" t="shared" si="93" ref="G480:H490">I480+K480+M480+O480</f>
        <v>0</v>
      </c>
      <c r="H480" s="112">
        <f t="shared" si="93"/>
        <v>0</v>
      </c>
      <c r="I480" s="28">
        <v>0</v>
      </c>
      <c r="J480" s="28">
        <v>0</v>
      </c>
      <c r="K480" s="112">
        <v>0</v>
      </c>
      <c r="L480" s="112">
        <v>0</v>
      </c>
      <c r="M480" s="112">
        <v>0</v>
      </c>
      <c r="N480" s="112">
        <v>0</v>
      </c>
      <c r="O480" s="112">
        <v>0</v>
      </c>
      <c r="P480" s="112">
        <v>0</v>
      </c>
      <c r="Q480" s="288"/>
      <c r="R480" s="289"/>
    </row>
    <row r="481" spans="1:18" s="24" customFormat="1" ht="12.75">
      <c r="A481" s="183"/>
      <c r="B481" s="186"/>
      <c r="C481" s="177"/>
      <c r="D481" s="29"/>
      <c r="E481" s="30"/>
      <c r="F481" s="27" t="s">
        <v>22</v>
      </c>
      <c r="G481" s="112">
        <f t="shared" si="93"/>
        <v>0</v>
      </c>
      <c r="H481" s="112">
        <f t="shared" si="93"/>
        <v>0</v>
      </c>
      <c r="I481" s="28">
        <v>0</v>
      </c>
      <c r="J481" s="28">
        <v>0</v>
      </c>
      <c r="K481" s="112">
        <v>0</v>
      </c>
      <c r="L481" s="112">
        <v>0</v>
      </c>
      <c r="M481" s="112">
        <v>0</v>
      </c>
      <c r="N481" s="112">
        <v>0</v>
      </c>
      <c r="O481" s="112">
        <v>0</v>
      </c>
      <c r="P481" s="112">
        <v>0</v>
      </c>
      <c r="Q481" s="288"/>
      <c r="R481" s="289"/>
    </row>
    <row r="482" spans="1:18" s="24" customFormat="1" ht="12.75">
      <c r="A482" s="183"/>
      <c r="B482" s="186"/>
      <c r="C482" s="177"/>
      <c r="D482" s="29"/>
      <c r="E482" s="37"/>
      <c r="F482" s="27" t="s">
        <v>23</v>
      </c>
      <c r="G482" s="112">
        <f t="shared" si="93"/>
        <v>0</v>
      </c>
      <c r="H482" s="112">
        <f t="shared" si="93"/>
        <v>0</v>
      </c>
      <c r="I482" s="28">
        <v>0</v>
      </c>
      <c r="J482" s="28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12">
        <v>0</v>
      </c>
      <c r="Q482" s="288"/>
      <c r="R482" s="289"/>
    </row>
    <row r="483" spans="1:18" s="24" customFormat="1" ht="12.75">
      <c r="A483" s="183"/>
      <c r="B483" s="186"/>
      <c r="C483" s="177"/>
      <c r="D483" s="29"/>
      <c r="E483" s="37"/>
      <c r="F483" s="27" t="s">
        <v>239</v>
      </c>
      <c r="G483" s="112">
        <f t="shared" si="93"/>
        <v>0</v>
      </c>
      <c r="H483" s="112">
        <f t="shared" si="93"/>
        <v>0</v>
      </c>
      <c r="I483" s="28">
        <v>0</v>
      </c>
      <c r="J483" s="28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12">
        <v>0</v>
      </c>
      <c r="Q483" s="288"/>
      <c r="R483" s="289"/>
    </row>
    <row r="484" spans="1:18" s="24" customFormat="1" ht="12.75">
      <c r="A484" s="183"/>
      <c r="B484" s="186"/>
      <c r="C484" s="177"/>
      <c r="D484" s="29"/>
      <c r="E484" s="39"/>
      <c r="F484" s="27" t="s">
        <v>25</v>
      </c>
      <c r="G484" s="112">
        <f t="shared" si="93"/>
        <v>0</v>
      </c>
      <c r="H484" s="112">
        <f t="shared" si="93"/>
        <v>0</v>
      </c>
      <c r="I484" s="28">
        <v>0</v>
      </c>
      <c r="J484" s="28">
        <v>0</v>
      </c>
      <c r="K484" s="112">
        <v>0</v>
      </c>
      <c r="L484" s="112">
        <v>0</v>
      </c>
      <c r="M484" s="112">
        <v>0</v>
      </c>
      <c r="N484" s="112">
        <v>0</v>
      </c>
      <c r="O484" s="112">
        <v>0</v>
      </c>
      <c r="P484" s="112">
        <v>0</v>
      </c>
      <c r="Q484" s="288"/>
      <c r="R484" s="289"/>
    </row>
    <row r="485" spans="1:18" s="24" customFormat="1" ht="12.75">
      <c r="A485" s="183"/>
      <c r="B485" s="186"/>
      <c r="C485" s="177"/>
      <c r="D485" s="29"/>
      <c r="E485" s="39"/>
      <c r="F485" s="27" t="s">
        <v>220</v>
      </c>
      <c r="G485" s="112">
        <f aca="true" t="shared" si="94" ref="G485:H489">I485+K485+M485+O485</f>
        <v>0</v>
      </c>
      <c r="H485" s="112">
        <f t="shared" si="94"/>
        <v>0</v>
      </c>
      <c r="I485" s="28">
        <v>0</v>
      </c>
      <c r="J485" s="28">
        <v>0</v>
      </c>
      <c r="K485" s="112">
        <v>0</v>
      </c>
      <c r="L485" s="112">
        <v>0</v>
      </c>
      <c r="M485" s="112">
        <v>0</v>
      </c>
      <c r="N485" s="112">
        <v>0</v>
      </c>
      <c r="O485" s="112">
        <v>0</v>
      </c>
      <c r="P485" s="112">
        <v>0</v>
      </c>
      <c r="Q485" s="288"/>
      <c r="R485" s="289"/>
    </row>
    <row r="486" spans="1:18" s="24" customFormat="1" ht="12.75">
      <c r="A486" s="183"/>
      <c r="B486" s="186"/>
      <c r="C486" s="177"/>
      <c r="D486" s="29"/>
      <c r="E486" s="30"/>
      <c r="F486" s="27" t="s">
        <v>226</v>
      </c>
      <c r="G486" s="112">
        <f t="shared" si="94"/>
        <v>0</v>
      </c>
      <c r="H486" s="112">
        <f t="shared" si="94"/>
        <v>0</v>
      </c>
      <c r="I486" s="28">
        <v>0</v>
      </c>
      <c r="J486" s="28">
        <v>0</v>
      </c>
      <c r="K486" s="28">
        <v>0</v>
      </c>
      <c r="L486" s="112">
        <v>0</v>
      </c>
      <c r="M486" s="28">
        <v>0</v>
      </c>
      <c r="N486" s="28">
        <v>0</v>
      </c>
      <c r="O486" s="28">
        <v>0</v>
      </c>
      <c r="P486" s="112">
        <v>0</v>
      </c>
      <c r="Q486" s="288"/>
      <c r="R486" s="289"/>
    </row>
    <row r="487" spans="1:18" s="24" customFormat="1" ht="12.75">
      <c r="A487" s="183"/>
      <c r="B487" s="186"/>
      <c r="C487" s="177"/>
      <c r="D487" s="29"/>
      <c r="E487" s="30"/>
      <c r="F487" s="27" t="s">
        <v>227</v>
      </c>
      <c r="G487" s="112">
        <f t="shared" si="94"/>
        <v>0</v>
      </c>
      <c r="H487" s="112">
        <f t="shared" si="94"/>
        <v>0</v>
      </c>
      <c r="I487" s="28">
        <v>0</v>
      </c>
      <c r="J487" s="28">
        <v>0</v>
      </c>
      <c r="K487" s="28">
        <v>0</v>
      </c>
      <c r="L487" s="112">
        <v>0</v>
      </c>
      <c r="M487" s="28">
        <v>0</v>
      </c>
      <c r="N487" s="28">
        <v>0</v>
      </c>
      <c r="O487" s="28">
        <v>0</v>
      </c>
      <c r="P487" s="112">
        <v>0</v>
      </c>
      <c r="Q487" s="288"/>
      <c r="R487" s="289"/>
    </row>
    <row r="488" spans="1:18" s="24" customFormat="1" ht="12.75">
      <c r="A488" s="183"/>
      <c r="B488" s="186"/>
      <c r="C488" s="177"/>
      <c r="D488" s="29"/>
      <c r="E488" s="39" t="s">
        <v>192</v>
      </c>
      <c r="F488" s="27" t="s">
        <v>228</v>
      </c>
      <c r="G488" s="112">
        <f t="shared" si="94"/>
        <v>422.5</v>
      </c>
      <c r="H488" s="112">
        <f t="shared" si="94"/>
        <v>0</v>
      </c>
      <c r="I488" s="28">
        <v>422.5</v>
      </c>
      <c r="J488" s="28">
        <v>0</v>
      </c>
      <c r="K488" s="28">
        <v>0</v>
      </c>
      <c r="L488" s="112">
        <v>0</v>
      </c>
      <c r="M488" s="28">
        <v>0</v>
      </c>
      <c r="N488" s="28">
        <v>0</v>
      </c>
      <c r="O488" s="28">
        <v>0</v>
      </c>
      <c r="P488" s="112">
        <v>0</v>
      </c>
      <c r="Q488" s="288"/>
      <c r="R488" s="289"/>
    </row>
    <row r="489" spans="1:18" s="24" customFormat="1" ht="12.75">
      <c r="A489" s="183"/>
      <c r="B489" s="186"/>
      <c r="C489" s="177"/>
      <c r="D489" s="29"/>
      <c r="E489" s="39" t="s">
        <v>20</v>
      </c>
      <c r="F489" s="27" t="s">
        <v>229</v>
      </c>
      <c r="G489" s="112">
        <f t="shared" si="94"/>
        <v>8450</v>
      </c>
      <c r="H489" s="112">
        <f t="shared" si="94"/>
        <v>0</v>
      </c>
      <c r="I489" s="28">
        <v>8450</v>
      </c>
      <c r="J489" s="28">
        <v>0</v>
      </c>
      <c r="K489" s="28">
        <v>0</v>
      </c>
      <c r="L489" s="112">
        <v>0</v>
      </c>
      <c r="M489" s="28">
        <v>0</v>
      </c>
      <c r="N489" s="28">
        <v>0</v>
      </c>
      <c r="O489" s="28">
        <v>0</v>
      </c>
      <c r="P489" s="112">
        <v>0</v>
      </c>
      <c r="Q489" s="288"/>
      <c r="R489" s="289"/>
    </row>
    <row r="490" spans="1:18" s="24" customFormat="1" ht="13.5" thickBot="1">
      <c r="A490" s="184"/>
      <c r="B490" s="187"/>
      <c r="C490" s="178"/>
      <c r="D490" s="33"/>
      <c r="E490" s="34"/>
      <c r="F490" s="35" t="s">
        <v>230</v>
      </c>
      <c r="G490" s="113">
        <f t="shared" si="93"/>
        <v>0</v>
      </c>
      <c r="H490" s="113">
        <f t="shared" si="93"/>
        <v>0</v>
      </c>
      <c r="I490" s="36">
        <v>0</v>
      </c>
      <c r="J490" s="36">
        <v>0</v>
      </c>
      <c r="K490" s="36">
        <v>0</v>
      </c>
      <c r="L490" s="113">
        <v>0</v>
      </c>
      <c r="M490" s="36">
        <v>0</v>
      </c>
      <c r="N490" s="36">
        <v>0</v>
      </c>
      <c r="O490" s="36">
        <v>0</v>
      </c>
      <c r="P490" s="113">
        <v>0</v>
      </c>
      <c r="Q490" s="290"/>
      <c r="R490" s="291"/>
    </row>
    <row r="491" spans="1:18" s="24" customFormat="1" ht="12.75">
      <c r="A491" s="182" t="s">
        <v>278</v>
      </c>
      <c r="B491" s="185" t="s">
        <v>450</v>
      </c>
      <c r="C491" s="176">
        <v>700</v>
      </c>
      <c r="D491" s="21"/>
      <c r="E491" s="22"/>
      <c r="F491" s="129" t="s">
        <v>238</v>
      </c>
      <c r="G491" s="23">
        <f aca="true" t="shared" si="95" ref="G491:P491">SUM(G492:G502)</f>
        <v>4777.5</v>
      </c>
      <c r="H491" s="23">
        <f t="shared" si="95"/>
        <v>0</v>
      </c>
      <c r="I491" s="23">
        <f t="shared" si="95"/>
        <v>4777.5</v>
      </c>
      <c r="J491" s="23">
        <f t="shared" si="95"/>
        <v>0</v>
      </c>
      <c r="K491" s="23">
        <f t="shared" si="95"/>
        <v>0</v>
      </c>
      <c r="L491" s="23">
        <f t="shared" si="95"/>
        <v>0</v>
      </c>
      <c r="M491" s="23">
        <f t="shared" si="95"/>
        <v>0</v>
      </c>
      <c r="N491" s="23">
        <f t="shared" si="95"/>
        <v>0</v>
      </c>
      <c r="O491" s="23">
        <f t="shared" si="95"/>
        <v>0</v>
      </c>
      <c r="P491" s="23">
        <f t="shared" si="95"/>
        <v>0</v>
      </c>
      <c r="Q491" s="286" t="s">
        <v>17</v>
      </c>
      <c r="R491" s="287"/>
    </row>
    <row r="492" spans="1:18" s="24" customFormat="1" ht="12.75">
      <c r="A492" s="183"/>
      <c r="B492" s="186"/>
      <c r="C492" s="177"/>
      <c r="D492" s="29"/>
      <c r="E492" s="26"/>
      <c r="F492" s="27" t="s">
        <v>19</v>
      </c>
      <c r="G492" s="112">
        <f aca="true" t="shared" si="96" ref="G492:H502">I492+K492+M492+O492</f>
        <v>0</v>
      </c>
      <c r="H492" s="112">
        <f t="shared" si="96"/>
        <v>0</v>
      </c>
      <c r="I492" s="28">
        <v>0</v>
      </c>
      <c r="J492" s="28">
        <v>0</v>
      </c>
      <c r="K492" s="112">
        <v>0</v>
      </c>
      <c r="L492" s="112">
        <v>0</v>
      </c>
      <c r="M492" s="112">
        <v>0</v>
      </c>
      <c r="N492" s="112">
        <v>0</v>
      </c>
      <c r="O492" s="112">
        <v>0</v>
      </c>
      <c r="P492" s="112">
        <v>0</v>
      </c>
      <c r="Q492" s="288"/>
      <c r="R492" s="289"/>
    </row>
    <row r="493" spans="1:18" s="24" customFormat="1" ht="12.75">
      <c r="A493" s="183"/>
      <c r="B493" s="186"/>
      <c r="C493" s="177"/>
      <c r="D493" s="29"/>
      <c r="E493" s="30"/>
      <c r="F493" s="27" t="s">
        <v>22</v>
      </c>
      <c r="G493" s="112">
        <f t="shared" si="96"/>
        <v>0</v>
      </c>
      <c r="H493" s="112">
        <f t="shared" si="96"/>
        <v>0</v>
      </c>
      <c r="I493" s="28">
        <v>0</v>
      </c>
      <c r="J493" s="28">
        <v>0</v>
      </c>
      <c r="K493" s="112">
        <v>0</v>
      </c>
      <c r="L493" s="112">
        <v>0</v>
      </c>
      <c r="M493" s="112">
        <v>0</v>
      </c>
      <c r="N493" s="112">
        <v>0</v>
      </c>
      <c r="O493" s="112">
        <v>0</v>
      </c>
      <c r="P493" s="112">
        <v>0</v>
      </c>
      <c r="Q493" s="288"/>
      <c r="R493" s="289"/>
    </row>
    <row r="494" spans="1:18" s="24" customFormat="1" ht="12.75">
      <c r="A494" s="183"/>
      <c r="B494" s="186"/>
      <c r="C494" s="177"/>
      <c r="D494" s="29"/>
      <c r="E494" s="37"/>
      <c r="F494" s="27" t="s">
        <v>23</v>
      </c>
      <c r="G494" s="112">
        <f t="shared" si="96"/>
        <v>0</v>
      </c>
      <c r="H494" s="112">
        <f t="shared" si="96"/>
        <v>0</v>
      </c>
      <c r="I494" s="28">
        <v>0</v>
      </c>
      <c r="J494" s="28">
        <v>0</v>
      </c>
      <c r="K494" s="112">
        <v>0</v>
      </c>
      <c r="L494" s="112">
        <v>0</v>
      </c>
      <c r="M494" s="112">
        <v>0</v>
      </c>
      <c r="N494" s="112">
        <v>0</v>
      </c>
      <c r="O494" s="112">
        <v>0</v>
      </c>
      <c r="P494" s="112">
        <v>0</v>
      </c>
      <c r="Q494" s="288"/>
      <c r="R494" s="289"/>
    </row>
    <row r="495" spans="1:18" s="24" customFormat="1" ht="12.75">
      <c r="A495" s="183"/>
      <c r="B495" s="186"/>
      <c r="C495" s="177"/>
      <c r="D495" s="29"/>
      <c r="E495" s="37"/>
      <c r="F495" s="27" t="s">
        <v>239</v>
      </c>
      <c r="G495" s="112">
        <f t="shared" si="96"/>
        <v>0</v>
      </c>
      <c r="H495" s="112">
        <f t="shared" si="96"/>
        <v>0</v>
      </c>
      <c r="I495" s="28">
        <v>0</v>
      </c>
      <c r="J495" s="28">
        <v>0</v>
      </c>
      <c r="K495" s="112">
        <v>0</v>
      </c>
      <c r="L495" s="112">
        <v>0</v>
      </c>
      <c r="M495" s="112">
        <v>0</v>
      </c>
      <c r="N495" s="112">
        <v>0</v>
      </c>
      <c r="O495" s="112">
        <v>0</v>
      </c>
      <c r="P495" s="112">
        <v>0</v>
      </c>
      <c r="Q495" s="288"/>
      <c r="R495" s="289"/>
    </row>
    <row r="496" spans="1:18" s="24" customFormat="1" ht="12.75">
      <c r="A496" s="183"/>
      <c r="B496" s="186"/>
      <c r="C496" s="177"/>
      <c r="D496" s="29"/>
      <c r="E496" s="39"/>
      <c r="F496" s="27" t="s">
        <v>25</v>
      </c>
      <c r="G496" s="112">
        <f t="shared" si="96"/>
        <v>0</v>
      </c>
      <c r="H496" s="112">
        <f t="shared" si="96"/>
        <v>0</v>
      </c>
      <c r="I496" s="28">
        <v>0</v>
      </c>
      <c r="J496" s="28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12">
        <v>0</v>
      </c>
      <c r="Q496" s="288"/>
      <c r="R496" s="289"/>
    </row>
    <row r="497" spans="1:18" s="24" customFormat="1" ht="12.75">
      <c r="A497" s="183"/>
      <c r="B497" s="186"/>
      <c r="C497" s="177"/>
      <c r="D497" s="29"/>
      <c r="E497" s="39"/>
      <c r="F497" s="27" t="s">
        <v>220</v>
      </c>
      <c r="G497" s="112">
        <f t="shared" si="96"/>
        <v>0</v>
      </c>
      <c r="H497" s="112">
        <f t="shared" si="96"/>
        <v>0</v>
      </c>
      <c r="I497" s="28">
        <v>0</v>
      </c>
      <c r="J497" s="28">
        <v>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12">
        <v>0</v>
      </c>
      <c r="Q497" s="288"/>
      <c r="R497" s="289"/>
    </row>
    <row r="498" spans="1:18" s="24" customFormat="1" ht="12.75">
      <c r="A498" s="183"/>
      <c r="B498" s="186"/>
      <c r="C498" s="177"/>
      <c r="D498" s="29"/>
      <c r="E498" s="30"/>
      <c r="F498" s="27" t="s">
        <v>226</v>
      </c>
      <c r="G498" s="112">
        <f t="shared" si="96"/>
        <v>0</v>
      </c>
      <c r="H498" s="112">
        <f t="shared" si="96"/>
        <v>0</v>
      </c>
      <c r="I498" s="28">
        <v>0</v>
      </c>
      <c r="J498" s="28">
        <v>0</v>
      </c>
      <c r="K498" s="28">
        <v>0</v>
      </c>
      <c r="L498" s="112">
        <v>0</v>
      </c>
      <c r="M498" s="28">
        <v>0</v>
      </c>
      <c r="N498" s="28">
        <v>0</v>
      </c>
      <c r="O498" s="28">
        <v>0</v>
      </c>
      <c r="P498" s="112">
        <v>0</v>
      </c>
      <c r="Q498" s="288"/>
      <c r="R498" s="289"/>
    </row>
    <row r="499" spans="1:18" s="24" customFormat="1" ht="12.75">
      <c r="A499" s="183"/>
      <c r="B499" s="186"/>
      <c r="C499" s="177"/>
      <c r="D499" s="29"/>
      <c r="E499" s="30"/>
      <c r="F499" s="27" t="s">
        <v>227</v>
      </c>
      <c r="G499" s="112">
        <f t="shared" si="96"/>
        <v>0</v>
      </c>
      <c r="H499" s="112">
        <f t="shared" si="96"/>
        <v>0</v>
      </c>
      <c r="I499" s="28">
        <v>0</v>
      </c>
      <c r="J499" s="28">
        <v>0</v>
      </c>
      <c r="K499" s="28">
        <v>0</v>
      </c>
      <c r="L499" s="112">
        <v>0</v>
      </c>
      <c r="M499" s="28">
        <v>0</v>
      </c>
      <c r="N499" s="28">
        <v>0</v>
      </c>
      <c r="O499" s="28">
        <v>0</v>
      </c>
      <c r="P499" s="112">
        <v>0</v>
      </c>
      <c r="Q499" s="288"/>
      <c r="R499" s="289"/>
    </row>
    <row r="500" spans="1:18" s="24" customFormat="1" ht="12.75">
      <c r="A500" s="183"/>
      <c r="B500" s="186"/>
      <c r="C500" s="177"/>
      <c r="D500" s="29"/>
      <c r="E500" s="30"/>
      <c r="F500" s="27" t="s">
        <v>228</v>
      </c>
      <c r="G500" s="112">
        <f t="shared" si="96"/>
        <v>0</v>
      </c>
      <c r="H500" s="112">
        <f t="shared" si="96"/>
        <v>0</v>
      </c>
      <c r="I500" s="28">
        <v>0</v>
      </c>
      <c r="J500" s="28">
        <v>0</v>
      </c>
      <c r="K500" s="28">
        <v>0</v>
      </c>
      <c r="L500" s="112">
        <v>0</v>
      </c>
      <c r="M500" s="28">
        <v>0</v>
      </c>
      <c r="N500" s="28">
        <v>0</v>
      </c>
      <c r="O500" s="28">
        <v>0</v>
      </c>
      <c r="P500" s="112">
        <v>0</v>
      </c>
      <c r="Q500" s="288"/>
      <c r="R500" s="289"/>
    </row>
    <row r="501" spans="1:18" s="24" customFormat="1" ht="12.75">
      <c r="A501" s="183"/>
      <c r="B501" s="186"/>
      <c r="C501" s="177"/>
      <c r="D501" s="29"/>
      <c r="E501" s="39" t="s">
        <v>192</v>
      </c>
      <c r="F501" s="27" t="s">
        <v>229</v>
      </c>
      <c r="G501" s="112">
        <f t="shared" si="96"/>
        <v>227.5</v>
      </c>
      <c r="H501" s="112">
        <f t="shared" si="96"/>
        <v>0</v>
      </c>
      <c r="I501" s="28">
        <v>227.5</v>
      </c>
      <c r="J501" s="28">
        <v>0</v>
      </c>
      <c r="K501" s="28">
        <v>0</v>
      </c>
      <c r="L501" s="112">
        <v>0</v>
      </c>
      <c r="M501" s="28">
        <v>0</v>
      </c>
      <c r="N501" s="28">
        <v>0</v>
      </c>
      <c r="O501" s="28">
        <v>0</v>
      </c>
      <c r="P501" s="112">
        <v>0</v>
      </c>
      <c r="Q501" s="288"/>
      <c r="R501" s="289"/>
    </row>
    <row r="502" spans="1:18" s="24" customFormat="1" ht="13.5" thickBot="1">
      <c r="A502" s="184"/>
      <c r="B502" s="187"/>
      <c r="C502" s="178"/>
      <c r="D502" s="33"/>
      <c r="E502" s="78" t="s">
        <v>20</v>
      </c>
      <c r="F502" s="35" t="s">
        <v>230</v>
      </c>
      <c r="G502" s="113">
        <f t="shared" si="96"/>
        <v>4550</v>
      </c>
      <c r="H502" s="113">
        <f t="shared" si="96"/>
        <v>0</v>
      </c>
      <c r="I502" s="36">
        <v>4550</v>
      </c>
      <c r="J502" s="36">
        <v>0</v>
      </c>
      <c r="K502" s="36">
        <v>0</v>
      </c>
      <c r="L502" s="113">
        <v>0</v>
      </c>
      <c r="M502" s="36">
        <v>0</v>
      </c>
      <c r="N502" s="36">
        <v>0</v>
      </c>
      <c r="O502" s="36">
        <v>0</v>
      </c>
      <c r="P502" s="113">
        <v>0</v>
      </c>
      <c r="Q502" s="290"/>
      <c r="R502" s="291"/>
    </row>
    <row r="503" spans="1:18" s="24" customFormat="1" ht="12.75" customHeight="1">
      <c r="A503" s="182" t="s">
        <v>279</v>
      </c>
      <c r="B503" s="185" t="s">
        <v>451</v>
      </c>
      <c r="C503" s="176">
        <v>4500</v>
      </c>
      <c r="D503" s="21"/>
      <c r="E503" s="22"/>
      <c r="F503" s="129" t="s">
        <v>238</v>
      </c>
      <c r="G503" s="23">
        <f aca="true" t="shared" si="97" ref="G503:P503">SUM(G504:G514)</f>
        <v>32750</v>
      </c>
      <c r="H503" s="23">
        <f t="shared" si="97"/>
        <v>0</v>
      </c>
      <c r="I503" s="23">
        <f t="shared" si="97"/>
        <v>32750</v>
      </c>
      <c r="J503" s="23">
        <f t="shared" si="97"/>
        <v>0</v>
      </c>
      <c r="K503" s="23">
        <f t="shared" si="97"/>
        <v>0</v>
      </c>
      <c r="L503" s="23">
        <f t="shared" si="97"/>
        <v>0</v>
      </c>
      <c r="M503" s="23">
        <f t="shared" si="97"/>
        <v>0</v>
      </c>
      <c r="N503" s="23">
        <f t="shared" si="97"/>
        <v>0</v>
      </c>
      <c r="O503" s="23">
        <f t="shared" si="97"/>
        <v>0</v>
      </c>
      <c r="P503" s="23">
        <f t="shared" si="97"/>
        <v>0</v>
      </c>
      <c r="Q503" s="286" t="s">
        <v>17</v>
      </c>
      <c r="R503" s="287"/>
    </row>
    <row r="504" spans="1:18" s="24" customFormat="1" ht="12.75">
      <c r="A504" s="183"/>
      <c r="B504" s="186"/>
      <c r="C504" s="177"/>
      <c r="D504" s="29"/>
      <c r="E504" s="26"/>
      <c r="F504" s="27" t="s">
        <v>19</v>
      </c>
      <c r="G504" s="112">
        <f aca="true" t="shared" si="98" ref="G504:H514">I504+K504+M504+O504</f>
        <v>0</v>
      </c>
      <c r="H504" s="112">
        <f t="shared" si="98"/>
        <v>0</v>
      </c>
      <c r="I504" s="28">
        <v>0</v>
      </c>
      <c r="J504" s="28">
        <v>0</v>
      </c>
      <c r="K504" s="112">
        <v>0</v>
      </c>
      <c r="L504" s="112">
        <v>0</v>
      </c>
      <c r="M504" s="112">
        <v>0</v>
      </c>
      <c r="N504" s="112">
        <v>0</v>
      </c>
      <c r="O504" s="112">
        <v>0</v>
      </c>
      <c r="P504" s="112">
        <v>0</v>
      </c>
      <c r="Q504" s="288"/>
      <c r="R504" s="289"/>
    </row>
    <row r="505" spans="1:18" s="24" customFormat="1" ht="12.75">
      <c r="A505" s="183"/>
      <c r="B505" s="186"/>
      <c r="C505" s="177"/>
      <c r="D505" s="29"/>
      <c r="E505" s="30"/>
      <c r="F505" s="27" t="s">
        <v>22</v>
      </c>
      <c r="G505" s="112">
        <f t="shared" si="98"/>
        <v>0</v>
      </c>
      <c r="H505" s="112">
        <f t="shared" si="98"/>
        <v>0</v>
      </c>
      <c r="I505" s="28">
        <v>0</v>
      </c>
      <c r="J505" s="28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12">
        <v>0</v>
      </c>
      <c r="Q505" s="288"/>
      <c r="R505" s="289"/>
    </row>
    <row r="506" spans="1:18" s="24" customFormat="1" ht="12.75">
      <c r="A506" s="183"/>
      <c r="B506" s="186"/>
      <c r="C506" s="177"/>
      <c r="D506" s="29"/>
      <c r="E506" s="37"/>
      <c r="F506" s="27" t="s">
        <v>23</v>
      </c>
      <c r="G506" s="112">
        <f t="shared" si="98"/>
        <v>0</v>
      </c>
      <c r="H506" s="112">
        <f t="shared" si="98"/>
        <v>0</v>
      </c>
      <c r="I506" s="28">
        <v>0</v>
      </c>
      <c r="J506" s="28">
        <v>0</v>
      </c>
      <c r="K506" s="112">
        <v>0</v>
      </c>
      <c r="L506" s="112">
        <v>0</v>
      </c>
      <c r="M506" s="112">
        <v>0</v>
      </c>
      <c r="N506" s="112">
        <v>0</v>
      </c>
      <c r="O506" s="112">
        <v>0</v>
      </c>
      <c r="P506" s="112">
        <v>0</v>
      </c>
      <c r="Q506" s="288"/>
      <c r="R506" s="289"/>
    </row>
    <row r="507" spans="1:18" s="24" customFormat="1" ht="12.75">
      <c r="A507" s="183"/>
      <c r="B507" s="186"/>
      <c r="C507" s="177"/>
      <c r="D507" s="29"/>
      <c r="E507" s="37"/>
      <c r="F507" s="27" t="s">
        <v>239</v>
      </c>
      <c r="G507" s="112">
        <f t="shared" si="98"/>
        <v>0</v>
      </c>
      <c r="H507" s="112">
        <f t="shared" si="98"/>
        <v>0</v>
      </c>
      <c r="I507" s="28">
        <v>0</v>
      </c>
      <c r="J507" s="28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12">
        <v>0</v>
      </c>
      <c r="Q507" s="288"/>
      <c r="R507" s="289"/>
    </row>
    <row r="508" spans="1:18" s="24" customFormat="1" ht="12.75">
      <c r="A508" s="183"/>
      <c r="B508" s="186"/>
      <c r="C508" s="177"/>
      <c r="D508" s="29"/>
      <c r="E508" s="39"/>
      <c r="F508" s="27" t="s">
        <v>25</v>
      </c>
      <c r="G508" s="112">
        <f t="shared" si="98"/>
        <v>0</v>
      </c>
      <c r="H508" s="112">
        <f t="shared" si="98"/>
        <v>0</v>
      </c>
      <c r="I508" s="28">
        <v>0</v>
      </c>
      <c r="J508" s="28">
        <v>0</v>
      </c>
      <c r="K508" s="112">
        <v>0</v>
      </c>
      <c r="L508" s="112">
        <v>0</v>
      </c>
      <c r="M508" s="112">
        <v>0</v>
      </c>
      <c r="N508" s="112">
        <v>0</v>
      </c>
      <c r="O508" s="112">
        <v>0</v>
      </c>
      <c r="P508" s="112">
        <v>0</v>
      </c>
      <c r="Q508" s="288"/>
      <c r="R508" s="289"/>
    </row>
    <row r="509" spans="1:18" s="24" customFormat="1" ht="12.75">
      <c r="A509" s="183"/>
      <c r="B509" s="186"/>
      <c r="C509" s="177"/>
      <c r="D509" s="29"/>
      <c r="E509" s="39"/>
      <c r="F509" s="27" t="s">
        <v>220</v>
      </c>
      <c r="G509" s="112">
        <f aca="true" t="shared" si="99" ref="G509:H513">I509+K509+M509+O509</f>
        <v>0</v>
      </c>
      <c r="H509" s="112">
        <f t="shared" si="99"/>
        <v>0</v>
      </c>
      <c r="I509" s="28">
        <v>0</v>
      </c>
      <c r="J509" s="28">
        <v>0</v>
      </c>
      <c r="K509" s="112">
        <v>0</v>
      </c>
      <c r="L509" s="112">
        <v>0</v>
      </c>
      <c r="M509" s="112">
        <v>0</v>
      </c>
      <c r="N509" s="112">
        <v>0</v>
      </c>
      <c r="O509" s="112">
        <v>0</v>
      </c>
      <c r="P509" s="112">
        <v>0</v>
      </c>
      <c r="Q509" s="288"/>
      <c r="R509" s="289"/>
    </row>
    <row r="510" spans="1:18" s="24" customFormat="1" ht="12.75">
      <c r="A510" s="183"/>
      <c r="B510" s="186"/>
      <c r="C510" s="177"/>
      <c r="D510" s="29"/>
      <c r="E510" s="30"/>
      <c r="F510" s="27" t="s">
        <v>226</v>
      </c>
      <c r="G510" s="112">
        <f t="shared" si="99"/>
        <v>0</v>
      </c>
      <c r="H510" s="112">
        <f t="shared" si="99"/>
        <v>0</v>
      </c>
      <c r="I510" s="28">
        <v>0</v>
      </c>
      <c r="J510" s="28">
        <v>0</v>
      </c>
      <c r="K510" s="28">
        <v>0</v>
      </c>
      <c r="L510" s="112">
        <v>0</v>
      </c>
      <c r="M510" s="28">
        <v>0</v>
      </c>
      <c r="N510" s="28">
        <v>0</v>
      </c>
      <c r="O510" s="28">
        <v>0</v>
      </c>
      <c r="P510" s="112">
        <v>0</v>
      </c>
      <c r="Q510" s="288"/>
      <c r="R510" s="289"/>
    </row>
    <row r="511" spans="1:18" s="24" customFormat="1" ht="12.75">
      <c r="A511" s="183"/>
      <c r="B511" s="186"/>
      <c r="C511" s="177"/>
      <c r="D511" s="29"/>
      <c r="E511" s="30"/>
      <c r="F511" s="27" t="s">
        <v>227</v>
      </c>
      <c r="G511" s="112">
        <f t="shared" si="99"/>
        <v>0</v>
      </c>
      <c r="H511" s="112">
        <f t="shared" si="99"/>
        <v>0</v>
      </c>
      <c r="I511" s="28">
        <v>0</v>
      </c>
      <c r="J511" s="28">
        <v>0</v>
      </c>
      <c r="K511" s="28">
        <v>0</v>
      </c>
      <c r="L511" s="112">
        <v>0</v>
      </c>
      <c r="M511" s="28">
        <v>0</v>
      </c>
      <c r="N511" s="28">
        <v>0</v>
      </c>
      <c r="O511" s="28">
        <v>0</v>
      </c>
      <c r="P511" s="112">
        <v>0</v>
      </c>
      <c r="Q511" s="288"/>
      <c r="R511" s="289"/>
    </row>
    <row r="512" spans="1:18" s="24" customFormat="1" ht="12.75">
      <c r="A512" s="183"/>
      <c r="B512" s="186"/>
      <c r="C512" s="177"/>
      <c r="D512" s="29"/>
      <c r="E512" s="39" t="s">
        <v>192</v>
      </c>
      <c r="F512" s="27" t="s">
        <v>228</v>
      </c>
      <c r="G512" s="112">
        <f t="shared" si="99"/>
        <v>3500</v>
      </c>
      <c r="H512" s="112">
        <f t="shared" si="99"/>
        <v>0</v>
      </c>
      <c r="I512" s="28">
        <v>3500</v>
      </c>
      <c r="J512" s="28">
        <v>0</v>
      </c>
      <c r="K512" s="28">
        <v>0</v>
      </c>
      <c r="L512" s="112">
        <v>0</v>
      </c>
      <c r="M512" s="28">
        <v>0</v>
      </c>
      <c r="N512" s="28">
        <v>0</v>
      </c>
      <c r="O512" s="28">
        <v>0</v>
      </c>
      <c r="P512" s="112">
        <v>0</v>
      </c>
      <c r="Q512" s="288"/>
      <c r="R512" s="289"/>
    </row>
    <row r="513" spans="1:18" s="24" customFormat="1" ht="12.75">
      <c r="A513" s="183"/>
      <c r="B513" s="186"/>
      <c r="C513" s="177"/>
      <c r="D513" s="29"/>
      <c r="E513" s="39" t="s">
        <v>20</v>
      </c>
      <c r="F513" s="27" t="s">
        <v>229</v>
      </c>
      <c r="G513" s="112">
        <f t="shared" si="99"/>
        <v>29250</v>
      </c>
      <c r="H513" s="112">
        <f t="shared" si="99"/>
        <v>0</v>
      </c>
      <c r="I513" s="28">
        <v>29250</v>
      </c>
      <c r="J513" s="28">
        <v>0</v>
      </c>
      <c r="K513" s="28">
        <v>0</v>
      </c>
      <c r="L513" s="112">
        <v>0</v>
      </c>
      <c r="M513" s="28">
        <v>0</v>
      </c>
      <c r="N513" s="28">
        <v>0</v>
      </c>
      <c r="O513" s="28">
        <v>0</v>
      </c>
      <c r="P513" s="112">
        <v>0</v>
      </c>
      <c r="Q513" s="288"/>
      <c r="R513" s="289"/>
    </row>
    <row r="514" spans="1:18" s="24" customFormat="1" ht="36.75" customHeight="1" thickBot="1">
      <c r="A514" s="184"/>
      <c r="B514" s="187"/>
      <c r="C514" s="178"/>
      <c r="D514" s="33"/>
      <c r="E514" s="34"/>
      <c r="F514" s="35" t="s">
        <v>230</v>
      </c>
      <c r="G514" s="113">
        <f t="shared" si="98"/>
        <v>0</v>
      </c>
      <c r="H514" s="113">
        <f t="shared" si="98"/>
        <v>0</v>
      </c>
      <c r="I514" s="36">
        <v>0</v>
      </c>
      <c r="J514" s="36">
        <v>0</v>
      </c>
      <c r="K514" s="36">
        <v>0</v>
      </c>
      <c r="L514" s="113">
        <v>0</v>
      </c>
      <c r="M514" s="36">
        <v>0</v>
      </c>
      <c r="N514" s="36">
        <v>0</v>
      </c>
      <c r="O514" s="36">
        <v>0</v>
      </c>
      <c r="P514" s="113">
        <v>0</v>
      </c>
      <c r="Q514" s="290"/>
      <c r="R514" s="291"/>
    </row>
    <row r="515" spans="1:18" s="24" customFormat="1" ht="12.75">
      <c r="A515" s="182" t="s">
        <v>280</v>
      </c>
      <c r="B515" s="185" t="s">
        <v>452</v>
      </c>
      <c r="C515" s="176">
        <v>3000</v>
      </c>
      <c r="D515" s="21"/>
      <c r="E515" s="22"/>
      <c r="F515" s="129" t="s">
        <v>238</v>
      </c>
      <c r="G515" s="23">
        <f aca="true" t="shared" si="100" ref="G515:P515">SUM(G516:G526)</f>
        <v>22200</v>
      </c>
      <c r="H515" s="23">
        <f t="shared" si="100"/>
        <v>0</v>
      </c>
      <c r="I515" s="23">
        <f t="shared" si="100"/>
        <v>22200</v>
      </c>
      <c r="J515" s="23">
        <f t="shared" si="100"/>
        <v>0</v>
      </c>
      <c r="K515" s="23">
        <f t="shared" si="100"/>
        <v>0</v>
      </c>
      <c r="L515" s="23">
        <f t="shared" si="100"/>
        <v>0</v>
      </c>
      <c r="M515" s="23">
        <f t="shared" si="100"/>
        <v>0</v>
      </c>
      <c r="N515" s="23">
        <f t="shared" si="100"/>
        <v>0</v>
      </c>
      <c r="O515" s="23">
        <f t="shared" si="100"/>
        <v>0</v>
      </c>
      <c r="P515" s="23">
        <f t="shared" si="100"/>
        <v>0</v>
      </c>
      <c r="Q515" s="286" t="s">
        <v>17</v>
      </c>
      <c r="R515" s="287"/>
    </row>
    <row r="516" spans="1:18" s="24" customFormat="1" ht="12.75">
      <c r="A516" s="183"/>
      <c r="B516" s="186"/>
      <c r="C516" s="177"/>
      <c r="D516" s="29"/>
      <c r="E516" s="26"/>
      <c r="F516" s="27" t="s">
        <v>19</v>
      </c>
      <c r="G516" s="112">
        <f aca="true" t="shared" si="101" ref="G516:H526">I516+K516+M516+O516</f>
        <v>0</v>
      </c>
      <c r="H516" s="112">
        <f t="shared" si="101"/>
        <v>0</v>
      </c>
      <c r="I516" s="28">
        <v>0</v>
      </c>
      <c r="J516" s="28">
        <v>0</v>
      </c>
      <c r="K516" s="112">
        <v>0</v>
      </c>
      <c r="L516" s="112">
        <v>0</v>
      </c>
      <c r="M516" s="112">
        <v>0</v>
      </c>
      <c r="N516" s="112">
        <v>0</v>
      </c>
      <c r="O516" s="112">
        <v>0</v>
      </c>
      <c r="P516" s="112">
        <v>0</v>
      </c>
      <c r="Q516" s="288"/>
      <c r="R516" s="289"/>
    </row>
    <row r="517" spans="1:18" s="24" customFormat="1" ht="12.75">
      <c r="A517" s="183"/>
      <c r="B517" s="186"/>
      <c r="C517" s="177"/>
      <c r="D517" s="29"/>
      <c r="E517" s="30"/>
      <c r="F517" s="27" t="s">
        <v>22</v>
      </c>
      <c r="G517" s="112">
        <f t="shared" si="101"/>
        <v>0</v>
      </c>
      <c r="H517" s="112">
        <f t="shared" si="101"/>
        <v>0</v>
      </c>
      <c r="I517" s="28">
        <v>0</v>
      </c>
      <c r="J517" s="28">
        <v>0</v>
      </c>
      <c r="K517" s="112">
        <v>0</v>
      </c>
      <c r="L517" s="112">
        <v>0</v>
      </c>
      <c r="M517" s="112">
        <v>0</v>
      </c>
      <c r="N517" s="112">
        <v>0</v>
      </c>
      <c r="O517" s="112">
        <v>0</v>
      </c>
      <c r="P517" s="112">
        <v>0</v>
      </c>
      <c r="Q517" s="288"/>
      <c r="R517" s="289"/>
    </row>
    <row r="518" spans="1:18" s="24" customFormat="1" ht="12.75">
      <c r="A518" s="183"/>
      <c r="B518" s="186"/>
      <c r="C518" s="177"/>
      <c r="D518" s="29"/>
      <c r="E518" s="37"/>
      <c r="F518" s="27" t="s">
        <v>23</v>
      </c>
      <c r="G518" s="112">
        <f t="shared" si="101"/>
        <v>0</v>
      </c>
      <c r="H518" s="112">
        <f t="shared" si="101"/>
        <v>0</v>
      </c>
      <c r="I518" s="28">
        <v>0</v>
      </c>
      <c r="J518" s="28">
        <v>0</v>
      </c>
      <c r="K518" s="112">
        <v>0</v>
      </c>
      <c r="L518" s="112">
        <v>0</v>
      </c>
      <c r="M518" s="112">
        <v>0</v>
      </c>
      <c r="N518" s="112">
        <v>0</v>
      </c>
      <c r="O518" s="112">
        <v>0</v>
      </c>
      <c r="P518" s="112">
        <v>0</v>
      </c>
      <c r="Q518" s="288"/>
      <c r="R518" s="289"/>
    </row>
    <row r="519" spans="1:18" s="24" customFormat="1" ht="12.75">
      <c r="A519" s="183"/>
      <c r="B519" s="186"/>
      <c r="C519" s="177"/>
      <c r="D519" s="29"/>
      <c r="E519" s="37"/>
      <c r="F519" s="27" t="s">
        <v>239</v>
      </c>
      <c r="G519" s="112">
        <f t="shared" si="101"/>
        <v>0</v>
      </c>
      <c r="H519" s="112">
        <f t="shared" si="101"/>
        <v>0</v>
      </c>
      <c r="I519" s="28">
        <v>0</v>
      </c>
      <c r="J519" s="28">
        <v>0</v>
      </c>
      <c r="K519" s="112">
        <v>0</v>
      </c>
      <c r="L519" s="112">
        <v>0</v>
      </c>
      <c r="M519" s="112">
        <v>0</v>
      </c>
      <c r="N519" s="112">
        <v>0</v>
      </c>
      <c r="O519" s="112">
        <v>0</v>
      </c>
      <c r="P519" s="112">
        <v>0</v>
      </c>
      <c r="Q519" s="288"/>
      <c r="R519" s="289"/>
    </row>
    <row r="520" spans="1:18" s="24" customFormat="1" ht="12.75">
      <c r="A520" s="183"/>
      <c r="B520" s="186"/>
      <c r="C520" s="177"/>
      <c r="D520" s="29"/>
      <c r="E520" s="39"/>
      <c r="F520" s="27" t="s">
        <v>25</v>
      </c>
      <c r="G520" s="112">
        <f t="shared" si="101"/>
        <v>0</v>
      </c>
      <c r="H520" s="112">
        <f t="shared" si="101"/>
        <v>0</v>
      </c>
      <c r="I520" s="28">
        <v>0</v>
      </c>
      <c r="J520" s="28">
        <v>0</v>
      </c>
      <c r="K520" s="112">
        <v>0</v>
      </c>
      <c r="L520" s="112">
        <v>0</v>
      </c>
      <c r="M520" s="112">
        <v>0</v>
      </c>
      <c r="N520" s="112">
        <v>0</v>
      </c>
      <c r="O520" s="112">
        <v>0</v>
      </c>
      <c r="P520" s="112">
        <v>0</v>
      </c>
      <c r="Q520" s="288"/>
      <c r="R520" s="289"/>
    </row>
    <row r="521" spans="1:18" s="24" customFormat="1" ht="12.75">
      <c r="A521" s="183"/>
      <c r="B521" s="186"/>
      <c r="C521" s="177"/>
      <c r="D521" s="29"/>
      <c r="E521" s="39"/>
      <c r="F521" s="27" t="s">
        <v>220</v>
      </c>
      <c r="G521" s="112">
        <f aca="true" t="shared" si="102" ref="G521:H525">I521+K521+M521+O521</f>
        <v>0</v>
      </c>
      <c r="H521" s="112">
        <f t="shared" si="102"/>
        <v>0</v>
      </c>
      <c r="I521" s="28">
        <v>0</v>
      </c>
      <c r="J521" s="28">
        <v>0</v>
      </c>
      <c r="K521" s="112">
        <v>0</v>
      </c>
      <c r="L521" s="112">
        <v>0</v>
      </c>
      <c r="M521" s="112">
        <v>0</v>
      </c>
      <c r="N521" s="112">
        <v>0</v>
      </c>
      <c r="O521" s="112">
        <v>0</v>
      </c>
      <c r="P521" s="112">
        <v>0</v>
      </c>
      <c r="Q521" s="288"/>
      <c r="R521" s="289"/>
    </row>
    <row r="522" spans="1:18" s="24" customFormat="1" ht="12.75">
      <c r="A522" s="183"/>
      <c r="B522" s="186"/>
      <c r="C522" s="177"/>
      <c r="D522" s="29"/>
      <c r="E522" s="30"/>
      <c r="F522" s="27" t="s">
        <v>226</v>
      </c>
      <c r="G522" s="112">
        <f t="shared" si="102"/>
        <v>0</v>
      </c>
      <c r="H522" s="112">
        <f t="shared" si="102"/>
        <v>0</v>
      </c>
      <c r="I522" s="28">
        <v>0</v>
      </c>
      <c r="J522" s="28">
        <v>0</v>
      </c>
      <c r="K522" s="28">
        <v>0</v>
      </c>
      <c r="L522" s="112">
        <v>0</v>
      </c>
      <c r="M522" s="28">
        <v>0</v>
      </c>
      <c r="N522" s="28">
        <v>0</v>
      </c>
      <c r="O522" s="28">
        <v>0</v>
      </c>
      <c r="P522" s="112">
        <v>0</v>
      </c>
      <c r="Q522" s="288"/>
      <c r="R522" s="289"/>
    </row>
    <row r="523" spans="1:18" s="24" customFormat="1" ht="12.75">
      <c r="A523" s="183"/>
      <c r="B523" s="186"/>
      <c r="C523" s="177"/>
      <c r="D523" s="29"/>
      <c r="E523" s="30"/>
      <c r="F523" s="27" t="s">
        <v>227</v>
      </c>
      <c r="G523" s="112">
        <f t="shared" si="102"/>
        <v>0</v>
      </c>
      <c r="H523" s="112">
        <f t="shared" si="102"/>
        <v>0</v>
      </c>
      <c r="I523" s="28">
        <v>0</v>
      </c>
      <c r="J523" s="28">
        <v>0</v>
      </c>
      <c r="K523" s="28">
        <v>0</v>
      </c>
      <c r="L523" s="112">
        <v>0</v>
      </c>
      <c r="M523" s="28">
        <v>0</v>
      </c>
      <c r="N523" s="28">
        <v>0</v>
      </c>
      <c r="O523" s="28">
        <v>0</v>
      </c>
      <c r="P523" s="112">
        <v>0</v>
      </c>
      <c r="Q523" s="288"/>
      <c r="R523" s="289"/>
    </row>
    <row r="524" spans="1:18" s="24" customFormat="1" ht="12.75">
      <c r="A524" s="183"/>
      <c r="B524" s="186"/>
      <c r="C524" s="177"/>
      <c r="D524" s="29"/>
      <c r="E524" s="39" t="s">
        <v>192</v>
      </c>
      <c r="F524" s="27" t="s">
        <v>228</v>
      </c>
      <c r="G524" s="112">
        <f t="shared" si="102"/>
        <v>1200</v>
      </c>
      <c r="H524" s="112">
        <f t="shared" si="102"/>
        <v>0</v>
      </c>
      <c r="I524" s="28">
        <v>1200</v>
      </c>
      <c r="J524" s="28">
        <v>0</v>
      </c>
      <c r="K524" s="28">
        <v>0</v>
      </c>
      <c r="L524" s="112">
        <v>0</v>
      </c>
      <c r="M524" s="28">
        <v>0</v>
      </c>
      <c r="N524" s="28">
        <v>0</v>
      </c>
      <c r="O524" s="28">
        <v>0</v>
      </c>
      <c r="P524" s="112">
        <v>0</v>
      </c>
      <c r="Q524" s="288"/>
      <c r="R524" s="289"/>
    </row>
    <row r="525" spans="1:18" s="24" customFormat="1" ht="12.75">
      <c r="A525" s="183"/>
      <c r="B525" s="186"/>
      <c r="C525" s="177"/>
      <c r="D525" s="29"/>
      <c r="E525" s="39" t="s">
        <v>20</v>
      </c>
      <c r="F525" s="27" t="s">
        <v>229</v>
      </c>
      <c r="G525" s="112">
        <f t="shared" si="102"/>
        <v>21000</v>
      </c>
      <c r="H525" s="112">
        <f t="shared" si="102"/>
        <v>0</v>
      </c>
      <c r="I525" s="28">
        <v>21000</v>
      </c>
      <c r="J525" s="28">
        <v>0</v>
      </c>
      <c r="K525" s="28">
        <v>0</v>
      </c>
      <c r="L525" s="112">
        <v>0</v>
      </c>
      <c r="M525" s="28">
        <v>0</v>
      </c>
      <c r="N525" s="28">
        <v>0</v>
      </c>
      <c r="O525" s="28">
        <v>0</v>
      </c>
      <c r="P525" s="112">
        <v>0</v>
      </c>
      <c r="Q525" s="288"/>
      <c r="R525" s="289"/>
    </row>
    <row r="526" spans="1:18" s="24" customFormat="1" ht="13.5" thickBot="1">
      <c r="A526" s="184"/>
      <c r="B526" s="187"/>
      <c r="C526" s="123"/>
      <c r="D526" s="33"/>
      <c r="E526" s="34"/>
      <c r="F526" s="35" t="s">
        <v>230</v>
      </c>
      <c r="G526" s="113">
        <f t="shared" si="101"/>
        <v>0</v>
      </c>
      <c r="H526" s="113">
        <f t="shared" si="101"/>
        <v>0</v>
      </c>
      <c r="I526" s="36">
        <v>0</v>
      </c>
      <c r="J526" s="36">
        <v>0</v>
      </c>
      <c r="K526" s="36">
        <v>0</v>
      </c>
      <c r="L526" s="113">
        <v>0</v>
      </c>
      <c r="M526" s="36">
        <v>0</v>
      </c>
      <c r="N526" s="36">
        <v>0</v>
      </c>
      <c r="O526" s="36">
        <v>0</v>
      </c>
      <c r="P526" s="113">
        <v>0</v>
      </c>
      <c r="Q526" s="290"/>
      <c r="R526" s="291"/>
    </row>
    <row r="527" spans="1:18" s="24" customFormat="1" ht="12.75" customHeight="1">
      <c r="A527" s="182" t="s">
        <v>281</v>
      </c>
      <c r="B527" s="185" t="s">
        <v>453</v>
      </c>
      <c r="C527" s="176">
        <v>1400</v>
      </c>
      <c r="D527" s="21"/>
      <c r="E527" s="22"/>
      <c r="F527" s="129" t="s">
        <v>238</v>
      </c>
      <c r="G527" s="23">
        <f aca="true" t="shared" si="103" ref="G527:P527">SUM(G528:G538)</f>
        <v>9555</v>
      </c>
      <c r="H527" s="23">
        <f t="shared" si="103"/>
        <v>0</v>
      </c>
      <c r="I527" s="23">
        <f t="shared" si="103"/>
        <v>9555</v>
      </c>
      <c r="J527" s="23">
        <f t="shared" si="103"/>
        <v>0</v>
      </c>
      <c r="K527" s="23">
        <f t="shared" si="103"/>
        <v>0</v>
      </c>
      <c r="L527" s="23">
        <f t="shared" si="103"/>
        <v>0</v>
      </c>
      <c r="M527" s="23">
        <f t="shared" si="103"/>
        <v>0</v>
      </c>
      <c r="N527" s="23">
        <f t="shared" si="103"/>
        <v>0</v>
      </c>
      <c r="O527" s="23">
        <f t="shared" si="103"/>
        <v>0</v>
      </c>
      <c r="P527" s="23">
        <f t="shared" si="103"/>
        <v>0</v>
      </c>
      <c r="Q527" s="286" t="s">
        <v>17</v>
      </c>
      <c r="R527" s="287"/>
    </row>
    <row r="528" spans="1:18" s="24" customFormat="1" ht="12.75">
      <c r="A528" s="183"/>
      <c r="B528" s="186"/>
      <c r="C528" s="177"/>
      <c r="D528" s="29"/>
      <c r="E528" s="26"/>
      <c r="F528" s="27" t="s">
        <v>19</v>
      </c>
      <c r="G528" s="112">
        <f aca="true" t="shared" si="104" ref="G528:H538">I528+K528+M528+O528</f>
        <v>0</v>
      </c>
      <c r="H528" s="112">
        <f t="shared" si="104"/>
        <v>0</v>
      </c>
      <c r="I528" s="28">
        <v>0</v>
      </c>
      <c r="J528" s="28">
        <v>0</v>
      </c>
      <c r="K528" s="112">
        <v>0</v>
      </c>
      <c r="L528" s="112">
        <v>0</v>
      </c>
      <c r="M528" s="112">
        <v>0</v>
      </c>
      <c r="N528" s="112">
        <v>0</v>
      </c>
      <c r="O528" s="112">
        <v>0</v>
      </c>
      <c r="P528" s="112">
        <v>0</v>
      </c>
      <c r="Q528" s="288"/>
      <c r="R528" s="289"/>
    </row>
    <row r="529" spans="1:18" s="24" customFormat="1" ht="12.75">
      <c r="A529" s="183"/>
      <c r="B529" s="186"/>
      <c r="C529" s="177"/>
      <c r="D529" s="29"/>
      <c r="E529" s="30"/>
      <c r="F529" s="27" t="s">
        <v>22</v>
      </c>
      <c r="G529" s="112">
        <f t="shared" si="104"/>
        <v>0</v>
      </c>
      <c r="H529" s="112">
        <f t="shared" si="104"/>
        <v>0</v>
      </c>
      <c r="I529" s="28">
        <v>0</v>
      </c>
      <c r="J529" s="28">
        <v>0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12">
        <v>0</v>
      </c>
      <c r="Q529" s="288"/>
      <c r="R529" s="289"/>
    </row>
    <row r="530" spans="1:18" s="24" customFormat="1" ht="12.75">
      <c r="A530" s="183"/>
      <c r="B530" s="186"/>
      <c r="C530" s="177"/>
      <c r="D530" s="29"/>
      <c r="E530" s="37"/>
      <c r="F530" s="27" t="s">
        <v>23</v>
      </c>
      <c r="G530" s="112">
        <f t="shared" si="104"/>
        <v>0</v>
      </c>
      <c r="H530" s="112">
        <f t="shared" si="104"/>
        <v>0</v>
      </c>
      <c r="I530" s="28">
        <v>0</v>
      </c>
      <c r="J530" s="28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12">
        <v>0</v>
      </c>
      <c r="Q530" s="288"/>
      <c r="R530" s="289"/>
    </row>
    <row r="531" spans="1:18" s="24" customFormat="1" ht="12.75">
      <c r="A531" s="183"/>
      <c r="B531" s="186"/>
      <c r="C531" s="177"/>
      <c r="D531" s="29"/>
      <c r="E531" s="37"/>
      <c r="F531" s="27" t="s">
        <v>239</v>
      </c>
      <c r="G531" s="112">
        <f t="shared" si="104"/>
        <v>0</v>
      </c>
      <c r="H531" s="112">
        <f t="shared" si="104"/>
        <v>0</v>
      </c>
      <c r="I531" s="28">
        <v>0</v>
      </c>
      <c r="J531" s="28">
        <v>0</v>
      </c>
      <c r="K531" s="112">
        <v>0</v>
      </c>
      <c r="L531" s="112">
        <v>0</v>
      </c>
      <c r="M531" s="112">
        <v>0</v>
      </c>
      <c r="N531" s="112">
        <v>0</v>
      </c>
      <c r="O531" s="112">
        <v>0</v>
      </c>
      <c r="P531" s="112">
        <v>0</v>
      </c>
      <c r="Q531" s="288"/>
      <c r="R531" s="289"/>
    </row>
    <row r="532" spans="1:18" s="24" customFormat="1" ht="12.75">
      <c r="A532" s="183"/>
      <c r="B532" s="186"/>
      <c r="C532" s="177"/>
      <c r="D532" s="29"/>
      <c r="E532" s="39"/>
      <c r="F532" s="27" t="s">
        <v>25</v>
      </c>
      <c r="G532" s="112">
        <f t="shared" si="104"/>
        <v>0</v>
      </c>
      <c r="H532" s="112">
        <f t="shared" si="104"/>
        <v>0</v>
      </c>
      <c r="I532" s="28">
        <v>0</v>
      </c>
      <c r="J532" s="28">
        <v>0</v>
      </c>
      <c r="K532" s="112">
        <v>0</v>
      </c>
      <c r="L532" s="112">
        <v>0</v>
      </c>
      <c r="M532" s="112">
        <v>0</v>
      </c>
      <c r="N532" s="112">
        <v>0</v>
      </c>
      <c r="O532" s="112">
        <v>0</v>
      </c>
      <c r="P532" s="112">
        <v>0</v>
      </c>
      <c r="Q532" s="288"/>
      <c r="R532" s="289"/>
    </row>
    <row r="533" spans="1:18" s="24" customFormat="1" ht="12.75">
      <c r="A533" s="183"/>
      <c r="B533" s="186"/>
      <c r="C533" s="177"/>
      <c r="D533" s="29"/>
      <c r="E533" s="39"/>
      <c r="F533" s="27" t="s">
        <v>220</v>
      </c>
      <c r="G533" s="112">
        <f aca="true" t="shared" si="105" ref="G533:H537">I533+K533+M533+O533</f>
        <v>0</v>
      </c>
      <c r="H533" s="112">
        <f t="shared" si="105"/>
        <v>0</v>
      </c>
      <c r="I533" s="28">
        <v>0</v>
      </c>
      <c r="J533" s="28">
        <v>0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P533" s="112">
        <v>0</v>
      </c>
      <c r="Q533" s="288"/>
      <c r="R533" s="289"/>
    </row>
    <row r="534" spans="1:18" s="24" customFormat="1" ht="12.75">
      <c r="A534" s="183"/>
      <c r="B534" s="186"/>
      <c r="C534" s="177"/>
      <c r="D534" s="29"/>
      <c r="E534" s="30"/>
      <c r="F534" s="27" t="s">
        <v>226</v>
      </c>
      <c r="G534" s="112">
        <f t="shared" si="105"/>
        <v>0</v>
      </c>
      <c r="H534" s="112">
        <f t="shared" si="105"/>
        <v>0</v>
      </c>
      <c r="I534" s="28">
        <v>0</v>
      </c>
      <c r="J534" s="28">
        <v>0</v>
      </c>
      <c r="K534" s="28">
        <v>0</v>
      </c>
      <c r="L534" s="112">
        <v>0</v>
      </c>
      <c r="M534" s="28">
        <v>0</v>
      </c>
      <c r="N534" s="28">
        <v>0</v>
      </c>
      <c r="O534" s="28">
        <v>0</v>
      </c>
      <c r="P534" s="112">
        <v>0</v>
      </c>
      <c r="Q534" s="288"/>
      <c r="R534" s="289"/>
    </row>
    <row r="535" spans="1:18" s="24" customFormat="1" ht="12.75">
      <c r="A535" s="183"/>
      <c r="B535" s="186"/>
      <c r="C535" s="177"/>
      <c r="D535" s="29"/>
      <c r="E535" s="39"/>
      <c r="F535" s="27" t="s">
        <v>227</v>
      </c>
      <c r="G535" s="112">
        <f t="shared" si="105"/>
        <v>0</v>
      </c>
      <c r="H535" s="112">
        <f t="shared" si="105"/>
        <v>0</v>
      </c>
      <c r="I535" s="28">
        <v>0</v>
      </c>
      <c r="J535" s="28">
        <v>0</v>
      </c>
      <c r="K535" s="28">
        <v>0</v>
      </c>
      <c r="L535" s="112">
        <v>0</v>
      </c>
      <c r="M535" s="28">
        <v>0</v>
      </c>
      <c r="N535" s="28">
        <v>0</v>
      </c>
      <c r="O535" s="28">
        <v>0</v>
      </c>
      <c r="P535" s="112">
        <v>0</v>
      </c>
      <c r="Q535" s="288"/>
      <c r="R535" s="289"/>
    </row>
    <row r="536" spans="1:18" s="24" customFormat="1" ht="12.75">
      <c r="A536" s="183"/>
      <c r="B536" s="186"/>
      <c r="C536" s="177"/>
      <c r="D536" s="29"/>
      <c r="E536" s="39" t="s">
        <v>192</v>
      </c>
      <c r="F536" s="27" t="s">
        <v>228</v>
      </c>
      <c r="G536" s="112">
        <f t="shared" si="105"/>
        <v>455</v>
      </c>
      <c r="H536" s="112">
        <f t="shared" si="105"/>
        <v>0</v>
      </c>
      <c r="I536" s="28">
        <v>455</v>
      </c>
      <c r="J536" s="28">
        <v>0</v>
      </c>
      <c r="K536" s="28">
        <v>0</v>
      </c>
      <c r="L536" s="112">
        <v>0</v>
      </c>
      <c r="M536" s="28">
        <v>0</v>
      </c>
      <c r="N536" s="28">
        <v>0</v>
      </c>
      <c r="O536" s="28">
        <v>0</v>
      </c>
      <c r="P536" s="112">
        <v>0</v>
      </c>
      <c r="Q536" s="288"/>
      <c r="R536" s="289"/>
    </row>
    <row r="537" spans="1:18" s="24" customFormat="1" ht="12.75">
      <c r="A537" s="183"/>
      <c r="B537" s="186"/>
      <c r="C537" s="177"/>
      <c r="D537" s="29"/>
      <c r="E537" s="39" t="s">
        <v>20</v>
      </c>
      <c r="F537" s="27" t="s">
        <v>229</v>
      </c>
      <c r="G537" s="112">
        <f t="shared" si="105"/>
        <v>9100</v>
      </c>
      <c r="H537" s="112">
        <f t="shared" si="105"/>
        <v>0</v>
      </c>
      <c r="I537" s="28">
        <v>9100</v>
      </c>
      <c r="J537" s="28">
        <v>0</v>
      </c>
      <c r="K537" s="28">
        <v>0</v>
      </c>
      <c r="L537" s="112">
        <v>0</v>
      </c>
      <c r="M537" s="28">
        <v>0</v>
      </c>
      <c r="N537" s="28">
        <v>0</v>
      </c>
      <c r="O537" s="28">
        <v>0</v>
      </c>
      <c r="P537" s="112">
        <v>0</v>
      </c>
      <c r="Q537" s="288"/>
      <c r="R537" s="289"/>
    </row>
    <row r="538" spans="1:18" s="24" customFormat="1" ht="13.5" thickBot="1">
      <c r="A538" s="184"/>
      <c r="B538" s="187"/>
      <c r="C538" s="178"/>
      <c r="D538" s="33"/>
      <c r="E538" s="34"/>
      <c r="F538" s="35" t="s">
        <v>230</v>
      </c>
      <c r="G538" s="113">
        <f t="shared" si="104"/>
        <v>0</v>
      </c>
      <c r="H538" s="113">
        <f t="shared" si="104"/>
        <v>0</v>
      </c>
      <c r="I538" s="36">
        <v>0</v>
      </c>
      <c r="J538" s="36">
        <v>0</v>
      </c>
      <c r="K538" s="36">
        <v>0</v>
      </c>
      <c r="L538" s="113">
        <v>0</v>
      </c>
      <c r="M538" s="36">
        <v>0</v>
      </c>
      <c r="N538" s="36">
        <v>0</v>
      </c>
      <c r="O538" s="36">
        <v>0</v>
      </c>
      <c r="P538" s="113">
        <v>0</v>
      </c>
      <c r="Q538" s="290"/>
      <c r="R538" s="291"/>
    </row>
    <row r="539" spans="1:18" s="24" customFormat="1" ht="12.75" customHeight="1">
      <c r="A539" s="182" t="s">
        <v>282</v>
      </c>
      <c r="B539" s="185" t="s">
        <v>454</v>
      </c>
      <c r="C539" s="176">
        <v>1350</v>
      </c>
      <c r="D539" s="21"/>
      <c r="E539" s="22"/>
      <c r="F539" s="129" t="s">
        <v>238</v>
      </c>
      <c r="G539" s="23">
        <f aca="true" t="shared" si="106" ref="G539:P539">SUM(G540:G550)</f>
        <v>24577.5</v>
      </c>
      <c r="H539" s="23">
        <f t="shared" si="106"/>
        <v>0</v>
      </c>
      <c r="I539" s="23">
        <f t="shared" si="106"/>
        <v>24577.5</v>
      </c>
      <c r="J539" s="23">
        <f t="shared" si="106"/>
        <v>0</v>
      </c>
      <c r="K539" s="23">
        <f t="shared" si="106"/>
        <v>0</v>
      </c>
      <c r="L539" s="23">
        <f t="shared" si="106"/>
        <v>0</v>
      </c>
      <c r="M539" s="23">
        <f t="shared" si="106"/>
        <v>0</v>
      </c>
      <c r="N539" s="23">
        <f t="shared" si="106"/>
        <v>0</v>
      </c>
      <c r="O539" s="23">
        <f t="shared" si="106"/>
        <v>0</v>
      </c>
      <c r="P539" s="23">
        <f t="shared" si="106"/>
        <v>0</v>
      </c>
      <c r="Q539" s="286" t="s">
        <v>17</v>
      </c>
      <c r="R539" s="287"/>
    </row>
    <row r="540" spans="1:18" s="24" customFormat="1" ht="12.75">
      <c r="A540" s="183"/>
      <c r="B540" s="186"/>
      <c r="C540" s="177"/>
      <c r="D540" s="29"/>
      <c r="E540" s="26"/>
      <c r="F540" s="27" t="s">
        <v>19</v>
      </c>
      <c r="G540" s="112">
        <f aca="true" t="shared" si="107" ref="G540:H550">I540+K540+M540+O540</f>
        <v>0</v>
      </c>
      <c r="H540" s="112">
        <f t="shared" si="107"/>
        <v>0</v>
      </c>
      <c r="I540" s="28">
        <v>0</v>
      </c>
      <c r="J540" s="28">
        <v>0</v>
      </c>
      <c r="K540" s="112">
        <v>0</v>
      </c>
      <c r="L540" s="112">
        <v>0</v>
      </c>
      <c r="M540" s="112">
        <v>0</v>
      </c>
      <c r="N540" s="112">
        <v>0</v>
      </c>
      <c r="O540" s="112">
        <v>0</v>
      </c>
      <c r="P540" s="112">
        <v>0</v>
      </c>
      <c r="Q540" s="288"/>
      <c r="R540" s="289"/>
    </row>
    <row r="541" spans="1:18" s="24" customFormat="1" ht="12.75">
      <c r="A541" s="183"/>
      <c r="B541" s="186"/>
      <c r="C541" s="177"/>
      <c r="D541" s="29"/>
      <c r="E541" s="30"/>
      <c r="F541" s="27" t="s">
        <v>22</v>
      </c>
      <c r="G541" s="112">
        <f t="shared" si="107"/>
        <v>0</v>
      </c>
      <c r="H541" s="112">
        <f t="shared" si="107"/>
        <v>0</v>
      </c>
      <c r="I541" s="28">
        <v>0</v>
      </c>
      <c r="J541" s="28">
        <v>0</v>
      </c>
      <c r="K541" s="112">
        <v>0</v>
      </c>
      <c r="L541" s="112">
        <v>0</v>
      </c>
      <c r="M541" s="112">
        <v>0</v>
      </c>
      <c r="N541" s="112">
        <v>0</v>
      </c>
      <c r="O541" s="112">
        <v>0</v>
      </c>
      <c r="P541" s="112">
        <v>0</v>
      </c>
      <c r="Q541" s="288"/>
      <c r="R541" s="289"/>
    </row>
    <row r="542" spans="1:18" s="24" customFormat="1" ht="12.75">
      <c r="A542" s="183"/>
      <c r="B542" s="186"/>
      <c r="C542" s="177"/>
      <c r="D542" s="29"/>
      <c r="E542" s="37"/>
      <c r="F542" s="27" t="s">
        <v>23</v>
      </c>
      <c r="G542" s="112">
        <f t="shared" si="107"/>
        <v>0</v>
      </c>
      <c r="H542" s="112">
        <f t="shared" si="107"/>
        <v>0</v>
      </c>
      <c r="I542" s="28">
        <v>0</v>
      </c>
      <c r="J542" s="28">
        <v>0</v>
      </c>
      <c r="K542" s="112">
        <v>0</v>
      </c>
      <c r="L542" s="112">
        <v>0</v>
      </c>
      <c r="M542" s="112">
        <v>0</v>
      </c>
      <c r="N542" s="112">
        <v>0</v>
      </c>
      <c r="O542" s="112">
        <v>0</v>
      </c>
      <c r="P542" s="112">
        <v>0</v>
      </c>
      <c r="Q542" s="288"/>
      <c r="R542" s="289"/>
    </row>
    <row r="543" spans="1:18" s="24" customFormat="1" ht="12.75">
      <c r="A543" s="183"/>
      <c r="B543" s="186"/>
      <c r="C543" s="177"/>
      <c r="D543" s="29"/>
      <c r="E543" s="37"/>
      <c r="F543" s="27" t="s">
        <v>239</v>
      </c>
      <c r="G543" s="112">
        <f t="shared" si="107"/>
        <v>0</v>
      </c>
      <c r="H543" s="112">
        <f t="shared" si="107"/>
        <v>0</v>
      </c>
      <c r="I543" s="28">
        <v>0</v>
      </c>
      <c r="J543" s="28">
        <v>0</v>
      </c>
      <c r="K543" s="112">
        <v>0</v>
      </c>
      <c r="L543" s="112">
        <v>0</v>
      </c>
      <c r="M543" s="112">
        <v>0</v>
      </c>
      <c r="N543" s="112">
        <v>0</v>
      </c>
      <c r="O543" s="112">
        <v>0</v>
      </c>
      <c r="P543" s="112">
        <v>0</v>
      </c>
      <c r="Q543" s="288"/>
      <c r="R543" s="289"/>
    </row>
    <row r="544" spans="1:18" s="24" customFormat="1" ht="12.75">
      <c r="A544" s="183"/>
      <c r="B544" s="186"/>
      <c r="C544" s="177"/>
      <c r="D544" s="29"/>
      <c r="E544" s="39"/>
      <c r="F544" s="27" t="s">
        <v>25</v>
      </c>
      <c r="G544" s="112">
        <f t="shared" si="107"/>
        <v>0</v>
      </c>
      <c r="H544" s="112">
        <f t="shared" si="107"/>
        <v>0</v>
      </c>
      <c r="I544" s="28">
        <v>0</v>
      </c>
      <c r="J544" s="28">
        <v>0</v>
      </c>
      <c r="K544" s="112">
        <v>0</v>
      </c>
      <c r="L544" s="112">
        <v>0</v>
      </c>
      <c r="M544" s="112">
        <v>0</v>
      </c>
      <c r="N544" s="112">
        <v>0</v>
      </c>
      <c r="O544" s="112">
        <v>0</v>
      </c>
      <c r="P544" s="112">
        <v>0</v>
      </c>
      <c r="Q544" s="288"/>
      <c r="R544" s="289"/>
    </row>
    <row r="545" spans="1:18" s="24" customFormat="1" ht="12.75">
      <c r="A545" s="183"/>
      <c r="B545" s="186"/>
      <c r="C545" s="177"/>
      <c r="D545" s="29"/>
      <c r="E545" s="39"/>
      <c r="F545" s="27" t="s">
        <v>220</v>
      </c>
      <c r="G545" s="112">
        <f aca="true" t="shared" si="108" ref="G545:H549">I545+K545+M545+O545</f>
        <v>0</v>
      </c>
      <c r="H545" s="112">
        <f t="shared" si="108"/>
        <v>0</v>
      </c>
      <c r="I545" s="28">
        <v>0</v>
      </c>
      <c r="J545" s="28">
        <v>0</v>
      </c>
      <c r="K545" s="112">
        <v>0</v>
      </c>
      <c r="L545" s="112">
        <v>0</v>
      </c>
      <c r="M545" s="112">
        <v>0</v>
      </c>
      <c r="N545" s="112">
        <v>0</v>
      </c>
      <c r="O545" s="112">
        <v>0</v>
      </c>
      <c r="P545" s="112">
        <v>0</v>
      </c>
      <c r="Q545" s="288"/>
      <c r="R545" s="289"/>
    </row>
    <row r="546" spans="1:18" s="24" customFormat="1" ht="12.75">
      <c r="A546" s="183"/>
      <c r="B546" s="186"/>
      <c r="C546" s="177"/>
      <c r="D546" s="29"/>
      <c r="E546" s="30"/>
      <c r="F546" s="27" t="s">
        <v>226</v>
      </c>
      <c r="G546" s="112">
        <f t="shared" si="108"/>
        <v>0</v>
      </c>
      <c r="H546" s="112">
        <f t="shared" si="108"/>
        <v>0</v>
      </c>
      <c r="I546" s="28">
        <v>0</v>
      </c>
      <c r="J546" s="28">
        <v>0</v>
      </c>
      <c r="K546" s="28">
        <v>0</v>
      </c>
      <c r="L546" s="112">
        <v>0</v>
      </c>
      <c r="M546" s="28">
        <v>0</v>
      </c>
      <c r="N546" s="28">
        <v>0</v>
      </c>
      <c r="O546" s="28">
        <v>0</v>
      </c>
      <c r="P546" s="112">
        <v>0</v>
      </c>
      <c r="Q546" s="288"/>
      <c r="R546" s="289"/>
    </row>
    <row r="547" spans="1:18" s="24" customFormat="1" ht="12.75">
      <c r="A547" s="183"/>
      <c r="B547" s="186"/>
      <c r="C547" s="177"/>
      <c r="D547" s="29"/>
      <c r="E547" s="30"/>
      <c r="F547" s="27" t="s">
        <v>227</v>
      </c>
      <c r="G547" s="112">
        <f t="shared" si="108"/>
        <v>0</v>
      </c>
      <c r="H547" s="112">
        <f t="shared" si="108"/>
        <v>0</v>
      </c>
      <c r="I547" s="28">
        <v>0</v>
      </c>
      <c r="J547" s="28">
        <v>0</v>
      </c>
      <c r="K547" s="28">
        <v>0</v>
      </c>
      <c r="L547" s="112">
        <v>0</v>
      </c>
      <c r="M547" s="28">
        <v>0</v>
      </c>
      <c r="N547" s="28">
        <v>0</v>
      </c>
      <c r="O547" s="28">
        <v>0</v>
      </c>
      <c r="P547" s="112">
        <v>0</v>
      </c>
      <c r="Q547" s="288"/>
      <c r="R547" s="289"/>
    </row>
    <row r="548" spans="1:18" s="24" customFormat="1" ht="12.75">
      <c r="A548" s="183"/>
      <c r="B548" s="186"/>
      <c r="C548" s="177"/>
      <c r="D548" s="29"/>
      <c r="E548" s="39" t="s">
        <v>192</v>
      </c>
      <c r="F548" s="27" t="s">
        <v>228</v>
      </c>
      <c r="G548" s="112">
        <f t="shared" si="108"/>
        <v>3195</v>
      </c>
      <c r="H548" s="112">
        <f t="shared" si="108"/>
        <v>0</v>
      </c>
      <c r="I548" s="28">
        <v>3195</v>
      </c>
      <c r="J548" s="28">
        <v>0</v>
      </c>
      <c r="K548" s="28">
        <v>0</v>
      </c>
      <c r="L548" s="112">
        <v>0</v>
      </c>
      <c r="M548" s="28">
        <v>0</v>
      </c>
      <c r="N548" s="28">
        <v>0</v>
      </c>
      <c r="O548" s="28">
        <v>0</v>
      </c>
      <c r="P548" s="112">
        <v>0</v>
      </c>
      <c r="Q548" s="288"/>
      <c r="R548" s="289"/>
    </row>
    <row r="549" spans="1:18" s="24" customFormat="1" ht="12.75">
      <c r="A549" s="183"/>
      <c r="B549" s="186"/>
      <c r="C549" s="177"/>
      <c r="D549" s="29"/>
      <c r="E549" s="39" t="s">
        <v>20</v>
      </c>
      <c r="F549" s="27" t="s">
        <v>229</v>
      </c>
      <c r="G549" s="112">
        <f t="shared" si="108"/>
        <v>21382.5</v>
      </c>
      <c r="H549" s="112">
        <f t="shared" si="108"/>
        <v>0</v>
      </c>
      <c r="I549" s="28">
        <v>21382.5</v>
      </c>
      <c r="J549" s="28">
        <v>0</v>
      </c>
      <c r="K549" s="28">
        <v>0</v>
      </c>
      <c r="L549" s="112">
        <v>0</v>
      </c>
      <c r="M549" s="28">
        <v>0</v>
      </c>
      <c r="N549" s="28">
        <v>0</v>
      </c>
      <c r="O549" s="28">
        <v>0</v>
      </c>
      <c r="P549" s="112">
        <v>0</v>
      </c>
      <c r="Q549" s="288"/>
      <c r="R549" s="289"/>
    </row>
    <row r="550" spans="1:18" s="24" customFormat="1" ht="13.5" thickBot="1">
      <c r="A550" s="184"/>
      <c r="B550" s="187"/>
      <c r="C550" s="178"/>
      <c r="D550" s="33"/>
      <c r="E550" s="34"/>
      <c r="F550" s="35" t="s">
        <v>230</v>
      </c>
      <c r="G550" s="113">
        <f t="shared" si="107"/>
        <v>0</v>
      </c>
      <c r="H550" s="113">
        <f t="shared" si="107"/>
        <v>0</v>
      </c>
      <c r="I550" s="36">
        <v>0</v>
      </c>
      <c r="J550" s="36">
        <v>0</v>
      </c>
      <c r="K550" s="36">
        <v>0</v>
      </c>
      <c r="L550" s="113">
        <v>0</v>
      </c>
      <c r="M550" s="36">
        <v>0</v>
      </c>
      <c r="N550" s="36">
        <v>0</v>
      </c>
      <c r="O550" s="36">
        <v>0</v>
      </c>
      <c r="P550" s="113">
        <v>0</v>
      </c>
      <c r="Q550" s="290"/>
      <c r="R550" s="291"/>
    </row>
    <row r="551" spans="1:18" s="24" customFormat="1" ht="12.75" customHeight="1">
      <c r="A551" s="182" t="s">
        <v>283</v>
      </c>
      <c r="B551" s="185" t="s">
        <v>455</v>
      </c>
      <c r="C551" s="176">
        <v>1400</v>
      </c>
      <c r="D551" s="21"/>
      <c r="E551" s="22"/>
      <c r="F551" s="129" t="s">
        <v>238</v>
      </c>
      <c r="G551" s="23">
        <f aca="true" t="shared" si="109" ref="G551:P551">SUM(G552:G562)</f>
        <v>1865.6</v>
      </c>
      <c r="H551" s="23">
        <f t="shared" si="109"/>
        <v>0</v>
      </c>
      <c r="I551" s="23">
        <f t="shared" si="109"/>
        <v>1865.6</v>
      </c>
      <c r="J551" s="23">
        <f t="shared" si="109"/>
        <v>0</v>
      </c>
      <c r="K551" s="23">
        <f t="shared" si="109"/>
        <v>0</v>
      </c>
      <c r="L551" s="23">
        <f t="shared" si="109"/>
        <v>0</v>
      </c>
      <c r="M551" s="23">
        <f t="shared" si="109"/>
        <v>0</v>
      </c>
      <c r="N551" s="23">
        <f t="shared" si="109"/>
        <v>0</v>
      </c>
      <c r="O551" s="23">
        <f t="shared" si="109"/>
        <v>0</v>
      </c>
      <c r="P551" s="23">
        <f t="shared" si="109"/>
        <v>0</v>
      </c>
      <c r="Q551" s="286" t="s">
        <v>17</v>
      </c>
      <c r="R551" s="287"/>
    </row>
    <row r="552" spans="1:18" s="24" customFormat="1" ht="12.75">
      <c r="A552" s="183"/>
      <c r="B552" s="186"/>
      <c r="C552" s="177"/>
      <c r="D552" s="29"/>
      <c r="E552" s="26"/>
      <c r="F552" s="27" t="s">
        <v>19</v>
      </c>
      <c r="G552" s="112">
        <f aca="true" t="shared" si="110" ref="G552:H562">I552+K552+M552+O552</f>
        <v>0</v>
      </c>
      <c r="H552" s="112">
        <f t="shared" si="110"/>
        <v>0</v>
      </c>
      <c r="I552" s="28">
        <v>0</v>
      </c>
      <c r="J552" s="28">
        <v>0</v>
      </c>
      <c r="K552" s="112">
        <v>0</v>
      </c>
      <c r="L552" s="112">
        <v>0</v>
      </c>
      <c r="M552" s="112">
        <v>0</v>
      </c>
      <c r="N552" s="112">
        <v>0</v>
      </c>
      <c r="O552" s="112">
        <v>0</v>
      </c>
      <c r="P552" s="112">
        <v>0</v>
      </c>
      <c r="Q552" s="288"/>
      <c r="R552" s="289"/>
    </row>
    <row r="553" spans="1:18" s="24" customFormat="1" ht="12.75">
      <c r="A553" s="183"/>
      <c r="B553" s="186"/>
      <c r="C553" s="177"/>
      <c r="D553" s="29"/>
      <c r="E553" s="30"/>
      <c r="F553" s="27" t="s">
        <v>22</v>
      </c>
      <c r="G553" s="112">
        <f t="shared" si="110"/>
        <v>0</v>
      </c>
      <c r="H553" s="112">
        <f t="shared" si="110"/>
        <v>0</v>
      </c>
      <c r="I553" s="28">
        <v>0</v>
      </c>
      <c r="J553" s="28">
        <v>0</v>
      </c>
      <c r="K553" s="112">
        <v>0</v>
      </c>
      <c r="L553" s="112">
        <v>0</v>
      </c>
      <c r="M553" s="112">
        <v>0</v>
      </c>
      <c r="N553" s="112">
        <v>0</v>
      </c>
      <c r="O553" s="112">
        <v>0</v>
      </c>
      <c r="P553" s="112">
        <v>0</v>
      </c>
      <c r="Q553" s="288"/>
      <c r="R553" s="289"/>
    </row>
    <row r="554" spans="1:18" s="24" customFormat="1" ht="12.75">
      <c r="A554" s="183"/>
      <c r="B554" s="186"/>
      <c r="C554" s="177"/>
      <c r="D554" s="29"/>
      <c r="E554" s="37"/>
      <c r="F554" s="27" t="s">
        <v>23</v>
      </c>
      <c r="G554" s="112">
        <f t="shared" si="110"/>
        <v>0</v>
      </c>
      <c r="H554" s="112">
        <f t="shared" si="110"/>
        <v>0</v>
      </c>
      <c r="I554" s="28">
        <v>0</v>
      </c>
      <c r="J554" s="28">
        <v>0</v>
      </c>
      <c r="K554" s="112">
        <v>0</v>
      </c>
      <c r="L554" s="112">
        <v>0</v>
      </c>
      <c r="M554" s="112">
        <v>0</v>
      </c>
      <c r="N554" s="112">
        <v>0</v>
      </c>
      <c r="O554" s="112">
        <v>0</v>
      </c>
      <c r="P554" s="112">
        <v>0</v>
      </c>
      <c r="Q554" s="288"/>
      <c r="R554" s="289"/>
    </row>
    <row r="555" spans="1:18" s="24" customFormat="1" ht="12.75">
      <c r="A555" s="183"/>
      <c r="B555" s="186"/>
      <c r="C555" s="177"/>
      <c r="D555" s="29"/>
      <c r="E555" s="37"/>
      <c r="F555" s="27" t="s">
        <v>239</v>
      </c>
      <c r="G555" s="112">
        <f t="shared" si="110"/>
        <v>0</v>
      </c>
      <c r="H555" s="112">
        <f t="shared" si="110"/>
        <v>0</v>
      </c>
      <c r="I555" s="28">
        <v>0</v>
      </c>
      <c r="J555" s="28">
        <v>0</v>
      </c>
      <c r="K555" s="112">
        <v>0</v>
      </c>
      <c r="L555" s="112">
        <v>0</v>
      </c>
      <c r="M555" s="112">
        <v>0</v>
      </c>
      <c r="N555" s="112">
        <v>0</v>
      </c>
      <c r="O555" s="112">
        <v>0</v>
      </c>
      <c r="P555" s="112">
        <v>0</v>
      </c>
      <c r="Q555" s="288"/>
      <c r="R555" s="289"/>
    </row>
    <row r="556" spans="1:18" s="24" customFormat="1" ht="12.75">
      <c r="A556" s="183"/>
      <c r="B556" s="186"/>
      <c r="C556" s="177"/>
      <c r="D556" s="29"/>
      <c r="E556" s="39"/>
      <c r="F556" s="27" t="s">
        <v>25</v>
      </c>
      <c r="G556" s="112">
        <f t="shared" si="110"/>
        <v>0</v>
      </c>
      <c r="H556" s="112">
        <f t="shared" si="110"/>
        <v>0</v>
      </c>
      <c r="I556" s="28">
        <v>0</v>
      </c>
      <c r="J556" s="28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12">
        <v>0</v>
      </c>
      <c r="Q556" s="288"/>
      <c r="R556" s="289"/>
    </row>
    <row r="557" spans="1:18" s="24" customFormat="1" ht="12.75">
      <c r="A557" s="183"/>
      <c r="B557" s="186"/>
      <c r="C557" s="177"/>
      <c r="D557" s="29"/>
      <c r="E557" s="39"/>
      <c r="F557" s="27" t="s">
        <v>220</v>
      </c>
      <c r="G557" s="112">
        <f>I557+K557+M557+O557</f>
        <v>0</v>
      </c>
      <c r="H557" s="112">
        <f t="shared" si="110"/>
        <v>0</v>
      </c>
      <c r="I557" s="28">
        <v>0</v>
      </c>
      <c r="J557" s="28">
        <v>0</v>
      </c>
      <c r="K557" s="112">
        <v>0</v>
      </c>
      <c r="L557" s="112">
        <v>0</v>
      </c>
      <c r="M557" s="112">
        <v>0</v>
      </c>
      <c r="N557" s="112">
        <v>0</v>
      </c>
      <c r="O557" s="112">
        <v>0</v>
      </c>
      <c r="P557" s="112">
        <v>0</v>
      </c>
      <c r="Q557" s="288"/>
      <c r="R557" s="289"/>
    </row>
    <row r="558" spans="1:18" s="24" customFormat="1" ht="12.75">
      <c r="A558" s="183"/>
      <c r="B558" s="186"/>
      <c r="C558" s="177"/>
      <c r="D558" s="29"/>
      <c r="E558" s="39" t="s">
        <v>192</v>
      </c>
      <c r="F558" s="27" t="s">
        <v>226</v>
      </c>
      <c r="G558" s="112">
        <f>I558+K558+M558+O558</f>
        <v>1865.6</v>
      </c>
      <c r="H558" s="112">
        <f t="shared" si="110"/>
        <v>0</v>
      </c>
      <c r="I558" s="28">
        <v>1865.6</v>
      </c>
      <c r="J558" s="28">
        <v>0</v>
      </c>
      <c r="K558" s="28">
        <v>0</v>
      </c>
      <c r="L558" s="112">
        <v>0</v>
      </c>
      <c r="M558" s="28">
        <v>0</v>
      </c>
      <c r="N558" s="28">
        <v>0</v>
      </c>
      <c r="O558" s="28">
        <v>0</v>
      </c>
      <c r="P558" s="112">
        <v>0</v>
      </c>
      <c r="Q558" s="288"/>
      <c r="R558" s="289"/>
    </row>
    <row r="559" spans="1:18" s="24" customFormat="1" ht="12.75">
      <c r="A559" s="183"/>
      <c r="B559" s="186"/>
      <c r="C559" s="177"/>
      <c r="D559" s="29"/>
      <c r="E559" s="30"/>
      <c r="F559" s="27" t="s">
        <v>227</v>
      </c>
      <c r="G559" s="112">
        <f t="shared" si="110"/>
        <v>0</v>
      </c>
      <c r="H559" s="112">
        <f t="shared" si="110"/>
        <v>0</v>
      </c>
      <c r="I559" s="28">
        <v>0</v>
      </c>
      <c r="J559" s="28">
        <v>0</v>
      </c>
      <c r="K559" s="28">
        <v>0</v>
      </c>
      <c r="L559" s="112">
        <v>0</v>
      </c>
      <c r="M559" s="28">
        <v>0</v>
      </c>
      <c r="N559" s="28">
        <v>0</v>
      </c>
      <c r="O559" s="28">
        <v>0</v>
      </c>
      <c r="P559" s="112">
        <v>0</v>
      </c>
      <c r="Q559" s="288"/>
      <c r="R559" s="289"/>
    </row>
    <row r="560" spans="1:18" s="24" customFormat="1" ht="12.75">
      <c r="A560" s="183"/>
      <c r="B560" s="186"/>
      <c r="C560" s="177"/>
      <c r="D560" s="29"/>
      <c r="E560" s="39" t="s">
        <v>192</v>
      </c>
      <c r="F560" s="27" t="s">
        <v>228</v>
      </c>
      <c r="G560" s="112">
        <f t="shared" si="110"/>
        <v>0</v>
      </c>
      <c r="H560" s="112">
        <f t="shared" si="110"/>
        <v>0</v>
      </c>
      <c r="I560" s="28">
        <v>0</v>
      </c>
      <c r="J560" s="28">
        <v>0</v>
      </c>
      <c r="K560" s="28">
        <v>0</v>
      </c>
      <c r="L560" s="112">
        <v>0</v>
      </c>
      <c r="M560" s="28">
        <v>0</v>
      </c>
      <c r="N560" s="28">
        <v>0</v>
      </c>
      <c r="O560" s="28">
        <v>0</v>
      </c>
      <c r="P560" s="112">
        <v>0</v>
      </c>
      <c r="Q560" s="288"/>
      <c r="R560" s="289"/>
    </row>
    <row r="561" spans="1:18" s="24" customFormat="1" ht="12.75">
      <c r="A561" s="183"/>
      <c r="B561" s="186"/>
      <c r="C561" s="177"/>
      <c r="D561" s="29"/>
      <c r="E561" s="39" t="s">
        <v>20</v>
      </c>
      <c r="F561" s="27" t="s">
        <v>229</v>
      </c>
      <c r="G561" s="112">
        <f t="shared" si="110"/>
        <v>0</v>
      </c>
      <c r="H561" s="112">
        <f t="shared" si="110"/>
        <v>0</v>
      </c>
      <c r="I561" s="28">
        <v>0</v>
      </c>
      <c r="J561" s="28">
        <v>0</v>
      </c>
      <c r="K561" s="28">
        <v>0</v>
      </c>
      <c r="L561" s="112">
        <v>0</v>
      </c>
      <c r="M561" s="28">
        <v>0</v>
      </c>
      <c r="N561" s="28">
        <v>0</v>
      </c>
      <c r="O561" s="28">
        <v>0</v>
      </c>
      <c r="P561" s="112">
        <v>0</v>
      </c>
      <c r="Q561" s="288"/>
      <c r="R561" s="289"/>
    </row>
    <row r="562" spans="1:18" s="24" customFormat="1" ht="13.5" thickBot="1">
      <c r="A562" s="184"/>
      <c r="B562" s="187"/>
      <c r="C562" s="178"/>
      <c r="D562" s="33"/>
      <c r="E562" s="34"/>
      <c r="F562" s="35" t="s">
        <v>230</v>
      </c>
      <c r="G562" s="113">
        <f t="shared" si="110"/>
        <v>0</v>
      </c>
      <c r="H562" s="113">
        <f t="shared" si="110"/>
        <v>0</v>
      </c>
      <c r="I562" s="36">
        <v>0</v>
      </c>
      <c r="J562" s="36">
        <v>0</v>
      </c>
      <c r="K562" s="36">
        <v>0</v>
      </c>
      <c r="L562" s="113">
        <v>0</v>
      </c>
      <c r="M562" s="36">
        <v>0</v>
      </c>
      <c r="N562" s="36">
        <v>0</v>
      </c>
      <c r="O562" s="36">
        <v>0</v>
      </c>
      <c r="P562" s="113">
        <v>0</v>
      </c>
      <c r="Q562" s="290"/>
      <c r="R562" s="291"/>
    </row>
    <row r="563" spans="1:18" s="24" customFormat="1" ht="12.75">
      <c r="A563" s="182" t="s">
        <v>284</v>
      </c>
      <c r="B563" s="185" t="s">
        <v>456</v>
      </c>
      <c r="C563" s="176">
        <v>500</v>
      </c>
      <c r="D563" s="21"/>
      <c r="E563" s="22"/>
      <c r="F563" s="129" t="s">
        <v>238</v>
      </c>
      <c r="G563" s="23">
        <f aca="true" t="shared" si="111" ref="G563:P563">SUM(G564:G574)</f>
        <v>3412.5</v>
      </c>
      <c r="H563" s="23">
        <f t="shared" si="111"/>
        <v>0</v>
      </c>
      <c r="I563" s="23">
        <f t="shared" si="111"/>
        <v>3412.5</v>
      </c>
      <c r="J563" s="23">
        <f t="shared" si="111"/>
        <v>0</v>
      </c>
      <c r="K563" s="23">
        <f t="shared" si="111"/>
        <v>0</v>
      </c>
      <c r="L563" s="23">
        <f t="shared" si="111"/>
        <v>0</v>
      </c>
      <c r="M563" s="23">
        <f t="shared" si="111"/>
        <v>0</v>
      </c>
      <c r="N563" s="23">
        <f t="shared" si="111"/>
        <v>0</v>
      </c>
      <c r="O563" s="23">
        <f t="shared" si="111"/>
        <v>0</v>
      </c>
      <c r="P563" s="23">
        <f t="shared" si="111"/>
        <v>0</v>
      </c>
      <c r="Q563" s="286" t="s">
        <v>17</v>
      </c>
      <c r="R563" s="287"/>
    </row>
    <row r="564" spans="1:18" s="24" customFormat="1" ht="12.75">
      <c r="A564" s="183"/>
      <c r="B564" s="186"/>
      <c r="C564" s="177"/>
      <c r="D564" s="29"/>
      <c r="E564" s="26"/>
      <c r="F564" s="27" t="s">
        <v>19</v>
      </c>
      <c r="G564" s="112">
        <f aca="true" t="shared" si="112" ref="G564:H574">I564+K564+M564+O564</f>
        <v>0</v>
      </c>
      <c r="H564" s="112">
        <f t="shared" si="112"/>
        <v>0</v>
      </c>
      <c r="I564" s="28">
        <v>0</v>
      </c>
      <c r="J564" s="28">
        <v>0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12">
        <v>0</v>
      </c>
      <c r="Q564" s="288"/>
      <c r="R564" s="289"/>
    </row>
    <row r="565" spans="1:18" s="24" customFormat="1" ht="12.75">
      <c r="A565" s="183"/>
      <c r="B565" s="186"/>
      <c r="C565" s="177"/>
      <c r="D565" s="29"/>
      <c r="E565" s="30"/>
      <c r="F565" s="27" t="s">
        <v>22</v>
      </c>
      <c r="G565" s="112">
        <f t="shared" si="112"/>
        <v>0</v>
      </c>
      <c r="H565" s="112">
        <f t="shared" si="112"/>
        <v>0</v>
      </c>
      <c r="I565" s="28">
        <v>0</v>
      </c>
      <c r="J565" s="28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12">
        <v>0</v>
      </c>
      <c r="Q565" s="288"/>
      <c r="R565" s="289"/>
    </row>
    <row r="566" spans="1:18" s="24" customFormat="1" ht="12.75">
      <c r="A566" s="183"/>
      <c r="B566" s="186"/>
      <c r="C566" s="177"/>
      <c r="D566" s="29"/>
      <c r="E566" s="37"/>
      <c r="F566" s="27" t="s">
        <v>23</v>
      </c>
      <c r="G566" s="112">
        <f t="shared" si="112"/>
        <v>0</v>
      </c>
      <c r="H566" s="112">
        <f t="shared" si="112"/>
        <v>0</v>
      </c>
      <c r="I566" s="28">
        <v>0</v>
      </c>
      <c r="J566" s="28">
        <v>0</v>
      </c>
      <c r="K566" s="112">
        <v>0</v>
      </c>
      <c r="L566" s="112">
        <v>0</v>
      </c>
      <c r="M566" s="112">
        <v>0</v>
      </c>
      <c r="N566" s="112">
        <v>0</v>
      </c>
      <c r="O566" s="112">
        <v>0</v>
      </c>
      <c r="P566" s="112">
        <v>0</v>
      </c>
      <c r="Q566" s="288"/>
      <c r="R566" s="289"/>
    </row>
    <row r="567" spans="1:18" s="24" customFormat="1" ht="12.75">
      <c r="A567" s="183"/>
      <c r="B567" s="186"/>
      <c r="C567" s="177"/>
      <c r="D567" s="29"/>
      <c r="E567" s="37"/>
      <c r="F567" s="27" t="s">
        <v>239</v>
      </c>
      <c r="G567" s="112">
        <f t="shared" si="112"/>
        <v>0</v>
      </c>
      <c r="H567" s="112">
        <f t="shared" si="112"/>
        <v>0</v>
      </c>
      <c r="I567" s="28">
        <v>0</v>
      </c>
      <c r="J567" s="28">
        <v>0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  <c r="P567" s="112">
        <v>0</v>
      </c>
      <c r="Q567" s="288"/>
      <c r="R567" s="289"/>
    </row>
    <row r="568" spans="1:18" s="24" customFormat="1" ht="12.75">
      <c r="A568" s="183"/>
      <c r="B568" s="186"/>
      <c r="C568" s="177"/>
      <c r="D568" s="29"/>
      <c r="E568" s="39"/>
      <c r="F568" s="27" t="s">
        <v>25</v>
      </c>
      <c r="G568" s="112">
        <f t="shared" si="112"/>
        <v>0</v>
      </c>
      <c r="H568" s="112">
        <f t="shared" si="112"/>
        <v>0</v>
      </c>
      <c r="I568" s="28">
        <v>0</v>
      </c>
      <c r="J568" s="28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12">
        <v>0</v>
      </c>
      <c r="Q568" s="288"/>
      <c r="R568" s="289"/>
    </row>
    <row r="569" spans="1:18" s="24" customFormat="1" ht="12.75">
      <c r="A569" s="183"/>
      <c r="B569" s="186"/>
      <c r="C569" s="177"/>
      <c r="D569" s="29"/>
      <c r="E569" s="39"/>
      <c r="F569" s="27" t="s">
        <v>220</v>
      </c>
      <c r="G569" s="112">
        <f aca="true" t="shared" si="113" ref="G569:H573">I569+K569+M569+O569</f>
        <v>0</v>
      </c>
      <c r="H569" s="112">
        <f t="shared" si="113"/>
        <v>0</v>
      </c>
      <c r="I569" s="28">
        <v>0</v>
      </c>
      <c r="J569" s="28">
        <v>0</v>
      </c>
      <c r="K569" s="112">
        <v>0</v>
      </c>
      <c r="L569" s="112">
        <v>0</v>
      </c>
      <c r="M569" s="112">
        <v>0</v>
      </c>
      <c r="N569" s="112">
        <v>0</v>
      </c>
      <c r="O569" s="112">
        <v>0</v>
      </c>
      <c r="P569" s="112">
        <v>0</v>
      </c>
      <c r="Q569" s="288"/>
      <c r="R569" s="289"/>
    </row>
    <row r="570" spans="1:18" s="24" customFormat="1" ht="12.75">
      <c r="A570" s="183"/>
      <c r="B570" s="186"/>
      <c r="C570" s="177"/>
      <c r="D570" s="29"/>
      <c r="E570" s="30"/>
      <c r="F570" s="27" t="s">
        <v>226</v>
      </c>
      <c r="G570" s="112">
        <f t="shared" si="113"/>
        <v>0</v>
      </c>
      <c r="H570" s="112">
        <f t="shared" si="113"/>
        <v>0</v>
      </c>
      <c r="I570" s="28">
        <v>0</v>
      </c>
      <c r="J570" s="28">
        <v>0</v>
      </c>
      <c r="K570" s="28">
        <v>0</v>
      </c>
      <c r="L570" s="112">
        <v>0</v>
      </c>
      <c r="M570" s="28">
        <v>0</v>
      </c>
      <c r="N570" s="28">
        <v>0</v>
      </c>
      <c r="O570" s="28">
        <v>0</v>
      </c>
      <c r="P570" s="112">
        <v>0</v>
      </c>
      <c r="Q570" s="288"/>
      <c r="R570" s="289"/>
    </row>
    <row r="571" spans="1:18" s="24" customFormat="1" ht="12.75">
      <c r="A571" s="183"/>
      <c r="B571" s="186"/>
      <c r="C571" s="177"/>
      <c r="D571" s="29"/>
      <c r="E571" s="30"/>
      <c r="F571" s="27" t="s">
        <v>227</v>
      </c>
      <c r="G571" s="112">
        <f t="shared" si="113"/>
        <v>0</v>
      </c>
      <c r="H571" s="112">
        <f t="shared" si="113"/>
        <v>0</v>
      </c>
      <c r="I571" s="28">
        <v>0</v>
      </c>
      <c r="J571" s="28">
        <v>0</v>
      </c>
      <c r="K571" s="28">
        <v>0</v>
      </c>
      <c r="L571" s="112">
        <v>0</v>
      </c>
      <c r="M571" s="28">
        <v>0</v>
      </c>
      <c r="N571" s="28">
        <v>0</v>
      </c>
      <c r="O571" s="28">
        <v>0</v>
      </c>
      <c r="P571" s="112">
        <v>0</v>
      </c>
      <c r="Q571" s="288"/>
      <c r="R571" s="289"/>
    </row>
    <row r="572" spans="1:18" s="24" customFormat="1" ht="12.75">
      <c r="A572" s="183"/>
      <c r="B572" s="186"/>
      <c r="C572" s="177"/>
      <c r="D572" s="29"/>
      <c r="E572" s="39" t="s">
        <v>192</v>
      </c>
      <c r="F572" s="27" t="s">
        <v>228</v>
      </c>
      <c r="G572" s="112">
        <f t="shared" si="113"/>
        <v>162.5</v>
      </c>
      <c r="H572" s="112">
        <f t="shared" si="113"/>
        <v>0</v>
      </c>
      <c r="I572" s="28">
        <v>162.5</v>
      </c>
      <c r="J572" s="28">
        <v>0</v>
      </c>
      <c r="K572" s="28">
        <v>0</v>
      </c>
      <c r="L572" s="112">
        <v>0</v>
      </c>
      <c r="M572" s="28">
        <v>0</v>
      </c>
      <c r="N572" s="28">
        <v>0</v>
      </c>
      <c r="O572" s="28">
        <v>0</v>
      </c>
      <c r="P572" s="112">
        <v>0</v>
      </c>
      <c r="Q572" s="288"/>
      <c r="R572" s="289"/>
    </row>
    <row r="573" spans="1:18" s="24" customFormat="1" ht="12.75">
      <c r="A573" s="183"/>
      <c r="B573" s="186"/>
      <c r="C573" s="177"/>
      <c r="D573" s="29"/>
      <c r="E573" s="39" t="s">
        <v>20</v>
      </c>
      <c r="F573" s="27" t="s">
        <v>229</v>
      </c>
      <c r="G573" s="112">
        <f t="shared" si="113"/>
        <v>3250</v>
      </c>
      <c r="H573" s="112">
        <f t="shared" si="113"/>
        <v>0</v>
      </c>
      <c r="I573" s="28">
        <v>3250</v>
      </c>
      <c r="J573" s="28">
        <v>0</v>
      </c>
      <c r="K573" s="28">
        <v>0</v>
      </c>
      <c r="L573" s="112">
        <v>0</v>
      </c>
      <c r="M573" s="28">
        <v>0</v>
      </c>
      <c r="N573" s="28">
        <v>0</v>
      </c>
      <c r="O573" s="28">
        <v>0</v>
      </c>
      <c r="P573" s="112">
        <v>0</v>
      </c>
      <c r="Q573" s="288"/>
      <c r="R573" s="289"/>
    </row>
    <row r="574" spans="1:18" s="24" customFormat="1" ht="13.5" thickBot="1">
      <c r="A574" s="184"/>
      <c r="B574" s="187"/>
      <c r="C574" s="178"/>
      <c r="D574" s="33"/>
      <c r="E574" s="34"/>
      <c r="F574" s="35" t="s">
        <v>230</v>
      </c>
      <c r="G574" s="113">
        <f t="shared" si="112"/>
        <v>0</v>
      </c>
      <c r="H574" s="113">
        <f t="shared" si="112"/>
        <v>0</v>
      </c>
      <c r="I574" s="36">
        <v>0</v>
      </c>
      <c r="J574" s="36">
        <v>0</v>
      </c>
      <c r="K574" s="36">
        <v>0</v>
      </c>
      <c r="L574" s="113">
        <v>0</v>
      </c>
      <c r="M574" s="36">
        <v>0</v>
      </c>
      <c r="N574" s="36">
        <v>0</v>
      </c>
      <c r="O574" s="36">
        <v>0</v>
      </c>
      <c r="P574" s="113">
        <v>0</v>
      </c>
      <c r="Q574" s="290"/>
      <c r="R574" s="291"/>
    </row>
    <row r="575" spans="1:18" s="24" customFormat="1" ht="12.75">
      <c r="A575" s="182" t="s">
        <v>285</v>
      </c>
      <c r="B575" s="185" t="s">
        <v>457</v>
      </c>
      <c r="C575" s="176">
        <v>480</v>
      </c>
      <c r="D575" s="21"/>
      <c r="E575" s="22"/>
      <c r="F575" s="129" t="s">
        <v>238</v>
      </c>
      <c r="G575" s="23">
        <f aca="true" t="shared" si="114" ref="G575:P575">SUM(G576:G586)</f>
        <v>3276</v>
      </c>
      <c r="H575" s="23">
        <f t="shared" si="114"/>
        <v>0</v>
      </c>
      <c r="I575" s="23">
        <f t="shared" si="114"/>
        <v>3276</v>
      </c>
      <c r="J575" s="23">
        <f t="shared" si="114"/>
        <v>0</v>
      </c>
      <c r="K575" s="23">
        <f t="shared" si="114"/>
        <v>0</v>
      </c>
      <c r="L575" s="23">
        <f t="shared" si="114"/>
        <v>0</v>
      </c>
      <c r="M575" s="23">
        <f t="shared" si="114"/>
        <v>0</v>
      </c>
      <c r="N575" s="23">
        <f t="shared" si="114"/>
        <v>0</v>
      </c>
      <c r="O575" s="23">
        <f t="shared" si="114"/>
        <v>0</v>
      </c>
      <c r="P575" s="23">
        <f t="shared" si="114"/>
        <v>0</v>
      </c>
      <c r="Q575" s="286" t="s">
        <v>17</v>
      </c>
      <c r="R575" s="287"/>
    </row>
    <row r="576" spans="1:18" s="24" customFormat="1" ht="12.75">
      <c r="A576" s="183"/>
      <c r="B576" s="186"/>
      <c r="C576" s="177"/>
      <c r="D576" s="29"/>
      <c r="E576" s="26"/>
      <c r="F576" s="27" t="s">
        <v>19</v>
      </c>
      <c r="G576" s="112">
        <f aca="true" t="shared" si="115" ref="G576:H586">I576+K576+M576+O576</f>
        <v>0</v>
      </c>
      <c r="H576" s="112">
        <f t="shared" si="115"/>
        <v>0</v>
      </c>
      <c r="I576" s="28">
        <v>0</v>
      </c>
      <c r="J576" s="28">
        <v>0</v>
      </c>
      <c r="K576" s="112">
        <v>0</v>
      </c>
      <c r="L576" s="112">
        <v>0</v>
      </c>
      <c r="M576" s="112">
        <v>0</v>
      </c>
      <c r="N576" s="112">
        <v>0</v>
      </c>
      <c r="O576" s="112">
        <v>0</v>
      </c>
      <c r="P576" s="112">
        <v>0</v>
      </c>
      <c r="Q576" s="288"/>
      <c r="R576" s="289"/>
    </row>
    <row r="577" spans="1:18" s="24" customFormat="1" ht="12.75">
      <c r="A577" s="183"/>
      <c r="B577" s="186"/>
      <c r="C577" s="177"/>
      <c r="D577" s="29"/>
      <c r="E577" s="30"/>
      <c r="F577" s="27" t="s">
        <v>22</v>
      </c>
      <c r="G577" s="112">
        <f t="shared" si="115"/>
        <v>0</v>
      </c>
      <c r="H577" s="112">
        <f t="shared" si="115"/>
        <v>0</v>
      </c>
      <c r="I577" s="28">
        <v>0</v>
      </c>
      <c r="J577" s="28">
        <v>0</v>
      </c>
      <c r="K577" s="112">
        <v>0</v>
      </c>
      <c r="L577" s="112">
        <v>0</v>
      </c>
      <c r="M577" s="112">
        <v>0</v>
      </c>
      <c r="N577" s="112">
        <v>0</v>
      </c>
      <c r="O577" s="112">
        <v>0</v>
      </c>
      <c r="P577" s="112">
        <v>0</v>
      </c>
      <c r="Q577" s="288"/>
      <c r="R577" s="289"/>
    </row>
    <row r="578" spans="1:18" s="24" customFormat="1" ht="12.75">
      <c r="A578" s="183"/>
      <c r="B578" s="186"/>
      <c r="C578" s="177"/>
      <c r="D578" s="29"/>
      <c r="E578" s="37"/>
      <c r="F578" s="27" t="s">
        <v>23</v>
      </c>
      <c r="G578" s="112">
        <f t="shared" si="115"/>
        <v>0</v>
      </c>
      <c r="H578" s="112">
        <f t="shared" si="115"/>
        <v>0</v>
      </c>
      <c r="I578" s="28">
        <v>0</v>
      </c>
      <c r="J578" s="28">
        <v>0</v>
      </c>
      <c r="K578" s="112">
        <v>0</v>
      </c>
      <c r="L578" s="112">
        <v>0</v>
      </c>
      <c r="M578" s="112">
        <v>0</v>
      </c>
      <c r="N578" s="112">
        <v>0</v>
      </c>
      <c r="O578" s="112">
        <v>0</v>
      </c>
      <c r="P578" s="112">
        <v>0</v>
      </c>
      <c r="Q578" s="288"/>
      <c r="R578" s="289"/>
    </row>
    <row r="579" spans="1:18" s="24" customFormat="1" ht="12.75">
      <c r="A579" s="183"/>
      <c r="B579" s="186"/>
      <c r="C579" s="177"/>
      <c r="D579" s="29"/>
      <c r="E579" s="37"/>
      <c r="F579" s="27" t="s">
        <v>239</v>
      </c>
      <c r="G579" s="112">
        <f t="shared" si="115"/>
        <v>0</v>
      </c>
      <c r="H579" s="112">
        <f t="shared" si="115"/>
        <v>0</v>
      </c>
      <c r="I579" s="28">
        <v>0</v>
      </c>
      <c r="J579" s="28">
        <v>0</v>
      </c>
      <c r="K579" s="112">
        <v>0</v>
      </c>
      <c r="L579" s="112">
        <v>0</v>
      </c>
      <c r="M579" s="112">
        <v>0</v>
      </c>
      <c r="N579" s="112">
        <v>0</v>
      </c>
      <c r="O579" s="112">
        <v>0</v>
      </c>
      <c r="P579" s="112">
        <v>0</v>
      </c>
      <c r="Q579" s="288"/>
      <c r="R579" s="289"/>
    </row>
    <row r="580" spans="1:18" s="24" customFormat="1" ht="12.75">
      <c r="A580" s="183"/>
      <c r="B580" s="186"/>
      <c r="C580" s="177"/>
      <c r="D580" s="29"/>
      <c r="E580" s="39"/>
      <c r="F580" s="27" t="s">
        <v>25</v>
      </c>
      <c r="G580" s="112">
        <f t="shared" si="115"/>
        <v>0</v>
      </c>
      <c r="H580" s="112">
        <f t="shared" si="115"/>
        <v>0</v>
      </c>
      <c r="I580" s="28">
        <v>0</v>
      </c>
      <c r="J580" s="28">
        <v>0</v>
      </c>
      <c r="K580" s="112">
        <v>0</v>
      </c>
      <c r="L580" s="112">
        <v>0</v>
      </c>
      <c r="M580" s="112">
        <v>0</v>
      </c>
      <c r="N580" s="112">
        <v>0</v>
      </c>
      <c r="O580" s="112">
        <v>0</v>
      </c>
      <c r="P580" s="112">
        <v>0</v>
      </c>
      <c r="Q580" s="288"/>
      <c r="R580" s="289"/>
    </row>
    <row r="581" spans="1:18" s="24" customFormat="1" ht="12.75">
      <c r="A581" s="183"/>
      <c r="B581" s="186"/>
      <c r="C581" s="177"/>
      <c r="D581" s="29"/>
      <c r="E581" s="39"/>
      <c r="F581" s="27" t="s">
        <v>220</v>
      </c>
      <c r="G581" s="112">
        <f aca="true" t="shared" si="116" ref="G581:H585">I581+K581+M581+O581</f>
        <v>0</v>
      </c>
      <c r="H581" s="112">
        <f t="shared" si="116"/>
        <v>0</v>
      </c>
      <c r="I581" s="28">
        <v>0</v>
      </c>
      <c r="J581" s="28">
        <v>0</v>
      </c>
      <c r="K581" s="112">
        <v>0</v>
      </c>
      <c r="L581" s="112">
        <v>0</v>
      </c>
      <c r="M581" s="112">
        <v>0</v>
      </c>
      <c r="N581" s="112">
        <v>0</v>
      </c>
      <c r="O581" s="112">
        <v>0</v>
      </c>
      <c r="P581" s="112">
        <v>0</v>
      </c>
      <c r="Q581" s="288"/>
      <c r="R581" s="289"/>
    </row>
    <row r="582" spans="1:18" s="24" customFormat="1" ht="12.75">
      <c r="A582" s="183"/>
      <c r="B582" s="186"/>
      <c r="C582" s="177"/>
      <c r="D582" s="29"/>
      <c r="E582" s="30"/>
      <c r="F582" s="27" t="s">
        <v>226</v>
      </c>
      <c r="G582" s="112">
        <f t="shared" si="116"/>
        <v>0</v>
      </c>
      <c r="H582" s="112">
        <f t="shared" si="116"/>
        <v>0</v>
      </c>
      <c r="I582" s="28">
        <v>0</v>
      </c>
      <c r="J582" s="28">
        <v>0</v>
      </c>
      <c r="K582" s="28">
        <v>0</v>
      </c>
      <c r="L582" s="112">
        <v>0</v>
      </c>
      <c r="M582" s="28">
        <v>0</v>
      </c>
      <c r="N582" s="28">
        <v>0</v>
      </c>
      <c r="O582" s="28">
        <v>0</v>
      </c>
      <c r="P582" s="112">
        <v>0</v>
      </c>
      <c r="Q582" s="288"/>
      <c r="R582" s="289"/>
    </row>
    <row r="583" spans="1:18" s="24" customFormat="1" ht="12.75">
      <c r="A583" s="183"/>
      <c r="B583" s="186"/>
      <c r="C583" s="177"/>
      <c r="D583" s="29"/>
      <c r="E583" s="30"/>
      <c r="F583" s="27" t="s">
        <v>227</v>
      </c>
      <c r="G583" s="112">
        <f t="shared" si="116"/>
        <v>0</v>
      </c>
      <c r="H583" s="112">
        <f t="shared" si="116"/>
        <v>0</v>
      </c>
      <c r="I583" s="28">
        <v>0</v>
      </c>
      <c r="J583" s="28">
        <v>0</v>
      </c>
      <c r="K583" s="28">
        <v>0</v>
      </c>
      <c r="L583" s="112">
        <v>0</v>
      </c>
      <c r="M583" s="28">
        <v>0</v>
      </c>
      <c r="N583" s="28">
        <v>0</v>
      </c>
      <c r="O583" s="28">
        <v>0</v>
      </c>
      <c r="P583" s="112">
        <v>0</v>
      </c>
      <c r="Q583" s="288"/>
      <c r="R583" s="289"/>
    </row>
    <row r="584" spans="1:18" s="24" customFormat="1" ht="12.75">
      <c r="A584" s="183"/>
      <c r="B584" s="186"/>
      <c r="C584" s="177"/>
      <c r="D584" s="29"/>
      <c r="E584" s="39" t="s">
        <v>192</v>
      </c>
      <c r="F584" s="27" t="s">
        <v>228</v>
      </c>
      <c r="G584" s="112">
        <f t="shared" si="116"/>
        <v>156</v>
      </c>
      <c r="H584" s="112">
        <f t="shared" si="116"/>
        <v>0</v>
      </c>
      <c r="I584" s="28">
        <v>156</v>
      </c>
      <c r="J584" s="28">
        <v>0</v>
      </c>
      <c r="K584" s="28">
        <v>0</v>
      </c>
      <c r="L584" s="112">
        <v>0</v>
      </c>
      <c r="M584" s="28">
        <v>0</v>
      </c>
      <c r="N584" s="28">
        <v>0</v>
      </c>
      <c r="O584" s="28">
        <v>0</v>
      </c>
      <c r="P584" s="112">
        <v>0</v>
      </c>
      <c r="Q584" s="288"/>
      <c r="R584" s="289"/>
    </row>
    <row r="585" spans="1:18" s="24" customFormat="1" ht="12.75">
      <c r="A585" s="183"/>
      <c r="B585" s="186"/>
      <c r="C585" s="177"/>
      <c r="D585" s="29"/>
      <c r="E585" s="39" t="s">
        <v>20</v>
      </c>
      <c r="F585" s="27" t="s">
        <v>229</v>
      </c>
      <c r="G585" s="112">
        <f t="shared" si="116"/>
        <v>3120</v>
      </c>
      <c r="H585" s="112">
        <f t="shared" si="116"/>
        <v>0</v>
      </c>
      <c r="I585" s="28">
        <v>3120</v>
      </c>
      <c r="J585" s="28">
        <v>0</v>
      </c>
      <c r="K585" s="28">
        <v>0</v>
      </c>
      <c r="L585" s="112">
        <v>0</v>
      </c>
      <c r="M585" s="28">
        <v>0</v>
      </c>
      <c r="N585" s="28">
        <v>0</v>
      </c>
      <c r="O585" s="28">
        <v>0</v>
      </c>
      <c r="P585" s="112">
        <v>0</v>
      </c>
      <c r="Q585" s="288"/>
      <c r="R585" s="289"/>
    </row>
    <row r="586" spans="1:18" s="24" customFormat="1" ht="13.5" thickBot="1">
      <c r="A586" s="184"/>
      <c r="B586" s="187"/>
      <c r="C586" s="178"/>
      <c r="D586" s="33"/>
      <c r="E586" s="34"/>
      <c r="F586" s="35" t="s">
        <v>230</v>
      </c>
      <c r="G586" s="113">
        <f t="shared" si="115"/>
        <v>0</v>
      </c>
      <c r="H586" s="113">
        <f t="shared" si="115"/>
        <v>0</v>
      </c>
      <c r="I586" s="36">
        <v>0</v>
      </c>
      <c r="J586" s="36">
        <v>0</v>
      </c>
      <c r="K586" s="36">
        <v>0</v>
      </c>
      <c r="L586" s="113">
        <v>0</v>
      </c>
      <c r="M586" s="36">
        <v>0</v>
      </c>
      <c r="N586" s="36">
        <v>0</v>
      </c>
      <c r="O586" s="36">
        <v>0</v>
      </c>
      <c r="P586" s="113">
        <v>0</v>
      </c>
      <c r="Q586" s="290"/>
      <c r="R586" s="291"/>
    </row>
    <row r="587" spans="1:18" s="24" customFormat="1" ht="12.75">
      <c r="A587" s="182" t="s">
        <v>286</v>
      </c>
      <c r="B587" s="185" t="s">
        <v>458</v>
      </c>
      <c r="C587" s="176">
        <v>360</v>
      </c>
      <c r="D587" s="21"/>
      <c r="E587" s="22"/>
      <c r="F587" s="129" t="s">
        <v>238</v>
      </c>
      <c r="G587" s="23">
        <f aca="true" t="shared" si="117" ref="G587:P587">SUM(G588:G598)</f>
        <v>2592</v>
      </c>
      <c r="H587" s="23">
        <f t="shared" si="117"/>
        <v>0</v>
      </c>
      <c r="I587" s="23">
        <f t="shared" si="117"/>
        <v>2592</v>
      </c>
      <c r="J587" s="23">
        <f t="shared" si="117"/>
        <v>0</v>
      </c>
      <c r="K587" s="23">
        <f t="shared" si="117"/>
        <v>0</v>
      </c>
      <c r="L587" s="23">
        <f t="shared" si="117"/>
        <v>0</v>
      </c>
      <c r="M587" s="23">
        <f t="shared" si="117"/>
        <v>0</v>
      </c>
      <c r="N587" s="23">
        <f t="shared" si="117"/>
        <v>0</v>
      </c>
      <c r="O587" s="23">
        <f t="shared" si="117"/>
        <v>0</v>
      </c>
      <c r="P587" s="23">
        <f t="shared" si="117"/>
        <v>0</v>
      </c>
      <c r="Q587" s="286" t="s">
        <v>17</v>
      </c>
      <c r="R587" s="287"/>
    </row>
    <row r="588" spans="1:18" s="24" customFormat="1" ht="12.75">
      <c r="A588" s="183"/>
      <c r="B588" s="186"/>
      <c r="C588" s="177"/>
      <c r="D588" s="29"/>
      <c r="E588" s="26"/>
      <c r="F588" s="27" t="s">
        <v>19</v>
      </c>
      <c r="G588" s="112">
        <f aca="true" t="shared" si="118" ref="G588:H598">I588+K588+M588+O588</f>
        <v>0</v>
      </c>
      <c r="H588" s="112">
        <f t="shared" si="118"/>
        <v>0</v>
      </c>
      <c r="I588" s="28">
        <v>0</v>
      </c>
      <c r="J588" s="28">
        <v>0</v>
      </c>
      <c r="K588" s="112">
        <v>0</v>
      </c>
      <c r="L588" s="112">
        <v>0</v>
      </c>
      <c r="M588" s="112">
        <v>0</v>
      </c>
      <c r="N588" s="112">
        <v>0</v>
      </c>
      <c r="O588" s="112">
        <v>0</v>
      </c>
      <c r="P588" s="112">
        <v>0</v>
      </c>
      <c r="Q588" s="288"/>
      <c r="R588" s="289"/>
    </row>
    <row r="589" spans="1:18" s="24" customFormat="1" ht="12.75">
      <c r="A589" s="183"/>
      <c r="B589" s="186"/>
      <c r="C589" s="177"/>
      <c r="D589" s="29"/>
      <c r="E589" s="30"/>
      <c r="F589" s="27" t="s">
        <v>22</v>
      </c>
      <c r="G589" s="112">
        <f t="shared" si="118"/>
        <v>0</v>
      </c>
      <c r="H589" s="112">
        <f t="shared" si="118"/>
        <v>0</v>
      </c>
      <c r="I589" s="28">
        <v>0</v>
      </c>
      <c r="J589" s="28">
        <v>0</v>
      </c>
      <c r="K589" s="112">
        <v>0</v>
      </c>
      <c r="L589" s="112">
        <v>0</v>
      </c>
      <c r="M589" s="112">
        <v>0</v>
      </c>
      <c r="N589" s="112">
        <v>0</v>
      </c>
      <c r="O589" s="112">
        <v>0</v>
      </c>
      <c r="P589" s="112">
        <v>0</v>
      </c>
      <c r="Q589" s="288"/>
      <c r="R589" s="289"/>
    </row>
    <row r="590" spans="1:18" s="24" customFormat="1" ht="12.75">
      <c r="A590" s="183"/>
      <c r="B590" s="186"/>
      <c r="C590" s="177"/>
      <c r="D590" s="29"/>
      <c r="E590" s="37"/>
      <c r="F590" s="27" t="s">
        <v>23</v>
      </c>
      <c r="G590" s="112">
        <f t="shared" si="118"/>
        <v>0</v>
      </c>
      <c r="H590" s="112">
        <f t="shared" si="118"/>
        <v>0</v>
      </c>
      <c r="I590" s="28">
        <v>0</v>
      </c>
      <c r="J590" s="28">
        <v>0</v>
      </c>
      <c r="K590" s="112">
        <v>0</v>
      </c>
      <c r="L590" s="112">
        <v>0</v>
      </c>
      <c r="M590" s="112">
        <v>0</v>
      </c>
      <c r="N590" s="112">
        <v>0</v>
      </c>
      <c r="O590" s="112">
        <v>0</v>
      </c>
      <c r="P590" s="112">
        <v>0</v>
      </c>
      <c r="Q590" s="288"/>
      <c r="R590" s="289"/>
    </row>
    <row r="591" spans="1:18" s="24" customFormat="1" ht="12.75">
      <c r="A591" s="183"/>
      <c r="B591" s="186"/>
      <c r="C591" s="177"/>
      <c r="D591" s="29"/>
      <c r="E591" s="37"/>
      <c r="F591" s="27" t="s">
        <v>239</v>
      </c>
      <c r="G591" s="112">
        <f t="shared" si="118"/>
        <v>0</v>
      </c>
      <c r="H591" s="112">
        <f t="shared" si="118"/>
        <v>0</v>
      </c>
      <c r="I591" s="28">
        <v>0</v>
      </c>
      <c r="J591" s="28">
        <v>0</v>
      </c>
      <c r="K591" s="112">
        <v>0</v>
      </c>
      <c r="L591" s="112">
        <v>0</v>
      </c>
      <c r="M591" s="112">
        <v>0</v>
      </c>
      <c r="N591" s="112">
        <v>0</v>
      </c>
      <c r="O591" s="112">
        <v>0</v>
      </c>
      <c r="P591" s="112">
        <v>0</v>
      </c>
      <c r="Q591" s="288"/>
      <c r="R591" s="289"/>
    </row>
    <row r="592" spans="1:18" s="24" customFormat="1" ht="12.75">
      <c r="A592" s="183"/>
      <c r="B592" s="186"/>
      <c r="C592" s="177"/>
      <c r="D592" s="29"/>
      <c r="E592" s="39"/>
      <c r="F592" s="27" t="s">
        <v>25</v>
      </c>
      <c r="G592" s="112">
        <f t="shared" si="118"/>
        <v>0</v>
      </c>
      <c r="H592" s="112">
        <f t="shared" si="118"/>
        <v>0</v>
      </c>
      <c r="I592" s="28">
        <v>0</v>
      </c>
      <c r="J592" s="28">
        <v>0</v>
      </c>
      <c r="K592" s="112">
        <v>0</v>
      </c>
      <c r="L592" s="112">
        <v>0</v>
      </c>
      <c r="M592" s="112">
        <v>0</v>
      </c>
      <c r="N592" s="112">
        <v>0</v>
      </c>
      <c r="O592" s="112">
        <v>0</v>
      </c>
      <c r="P592" s="112">
        <v>0</v>
      </c>
      <c r="Q592" s="288"/>
      <c r="R592" s="289"/>
    </row>
    <row r="593" spans="1:18" s="24" customFormat="1" ht="12.75">
      <c r="A593" s="183"/>
      <c r="B593" s="186"/>
      <c r="C593" s="177"/>
      <c r="D593" s="29"/>
      <c r="E593" s="39"/>
      <c r="F593" s="27" t="s">
        <v>220</v>
      </c>
      <c r="G593" s="112">
        <f aca="true" t="shared" si="119" ref="G593:H597">I593+K593+M593+O593</f>
        <v>0</v>
      </c>
      <c r="H593" s="112">
        <f t="shared" si="119"/>
        <v>0</v>
      </c>
      <c r="I593" s="28">
        <v>0</v>
      </c>
      <c r="J593" s="28">
        <v>0</v>
      </c>
      <c r="K593" s="112">
        <v>0</v>
      </c>
      <c r="L593" s="112">
        <v>0</v>
      </c>
      <c r="M593" s="112">
        <v>0</v>
      </c>
      <c r="N593" s="112">
        <v>0</v>
      </c>
      <c r="O593" s="112">
        <v>0</v>
      </c>
      <c r="P593" s="112">
        <v>0</v>
      </c>
      <c r="Q593" s="288"/>
      <c r="R593" s="289"/>
    </row>
    <row r="594" spans="1:18" s="24" customFormat="1" ht="12.75">
      <c r="A594" s="183"/>
      <c r="B594" s="186"/>
      <c r="C594" s="177"/>
      <c r="D594" s="29"/>
      <c r="E594" s="30"/>
      <c r="F594" s="27" t="s">
        <v>226</v>
      </c>
      <c r="G594" s="112">
        <f t="shared" si="119"/>
        <v>0</v>
      </c>
      <c r="H594" s="112">
        <f t="shared" si="119"/>
        <v>0</v>
      </c>
      <c r="I594" s="28">
        <v>0</v>
      </c>
      <c r="J594" s="28">
        <v>0</v>
      </c>
      <c r="K594" s="28">
        <v>0</v>
      </c>
      <c r="L594" s="112">
        <v>0</v>
      </c>
      <c r="M594" s="28">
        <v>0</v>
      </c>
      <c r="N594" s="28">
        <v>0</v>
      </c>
      <c r="O594" s="28">
        <v>0</v>
      </c>
      <c r="P594" s="112">
        <v>0</v>
      </c>
      <c r="Q594" s="288"/>
      <c r="R594" s="289"/>
    </row>
    <row r="595" spans="1:18" s="24" customFormat="1" ht="12.75">
      <c r="A595" s="183"/>
      <c r="B595" s="186"/>
      <c r="C595" s="177"/>
      <c r="D595" s="29"/>
      <c r="E595" s="30"/>
      <c r="F595" s="27" t="s">
        <v>227</v>
      </c>
      <c r="G595" s="112">
        <f t="shared" si="119"/>
        <v>0</v>
      </c>
      <c r="H595" s="112">
        <f t="shared" si="119"/>
        <v>0</v>
      </c>
      <c r="I595" s="28">
        <v>0</v>
      </c>
      <c r="J595" s="28">
        <v>0</v>
      </c>
      <c r="K595" s="28">
        <v>0</v>
      </c>
      <c r="L595" s="112">
        <v>0</v>
      </c>
      <c r="M595" s="28">
        <v>0</v>
      </c>
      <c r="N595" s="28">
        <v>0</v>
      </c>
      <c r="O595" s="28">
        <v>0</v>
      </c>
      <c r="P595" s="112">
        <v>0</v>
      </c>
      <c r="Q595" s="288"/>
      <c r="R595" s="289"/>
    </row>
    <row r="596" spans="1:18" s="24" customFormat="1" ht="12.75">
      <c r="A596" s="183"/>
      <c r="B596" s="186"/>
      <c r="C596" s="177"/>
      <c r="D596" s="29"/>
      <c r="E596" s="39" t="s">
        <v>192</v>
      </c>
      <c r="F596" s="27" t="s">
        <v>228</v>
      </c>
      <c r="G596" s="112">
        <f t="shared" si="119"/>
        <v>252</v>
      </c>
      <c r="H596" s="112">
        <f t="shared" si="119"/>
        <v>0</v>
      </c>
      <c r="I596" s="28">
        <v>252</v>
      </c>
      <c r="J596" s="28">
        <v>0</v>
      </c>
      <c r="K596" s="28">
        <v>0</v>
      </c>
      <c r="L596" s="112">
        <v>0</v>
      </c>
      <c r="M596" s="28">
        <v>0</v>
      </c>
      <c r="N596" s="28">
        <v>0</v>
      </c>
      <c r="O596" s="28">
        <v>0</v>
      </c>
      <c r="P596" s="112">
        <v>0</v>
      </c>
      <c r="Q596" s="288"/>
      <c r="R596" s="289"/>
    </row>
    <row r="597" spans="1:18" s="24" customFormat="1" ht="12.75">
      <c r="A597" s="183"/>
      <c r="B597" s="186"/>
      <c r="C597" s="177"/>
      <c r="D597" s="29"/>
      <c r="E597" s="39" t="s">
        <v>20</v>
      </c>
      <c r="F597" s="27" t="s">
        <v>229</v>
      </c>
      <c r="G597" s="112">
        <f t="shared" si="119"/>
        <v>2340</v>
      </c>
      <c r="H597" s="112">
        <f t="shared" si="119"/>
        <v>0</v>
      </c>
      <c r="I597" s="28">
        <v>2340</v>
      </c>
      <c r="J597" s="28">
        <v>0</v>
      </c>
      <c r="K597" s="28">
        <v>0</v>
      </c>
      <c r="L597" s="112">
        <v>0</v>
      </c>
      <c r="M597" s="28">
        <v>0</v>
      </c>
      <c r="N597" s="28">
        <v>0</v>
      </c>
      <c r="O597" s="28">
        <v>0</v>
      </c>
      <c r="P597" s="112">
        <v>0</v>
      </c>
      <c r="Q597" s="288"/>
      <c r="R597" s="289"/>
    </row>
    <row r="598" spans="1:18" s="24" customFormat="1" ht="13.5" thickBot="1">
      <c r="A598" s="184"/>
      <c r="B598" s="187"/>
      <c r="C598" s="178"/>
      <c r="D598" s="33"/>
      <c r="E598" s="34"/>
      <c r="F598" s="35" t="s">
        <v>230</v>
      </c>
      <c r="G598" s="113">
        <f t="shared" si="118"/>
        <v>0</v>
      </c>
      <c r="H598" s="113">
        <f t="shared" si="118"/>
        <v>0</v>
      </c>
      <c r="I598" s="36">
        <v>0</v>
      </c>
      <c r="J598" s="36">
        <v>0</v>
      </c>
      <c r="K598" s="36">
        <v>0</v>
      </c>
      <c r="L598" s="113">
        <v>0</v>
      </c>
      <c r="M598" s="36">
        <v>0</v>
      </c>
      <c r="N598" s="36">
        <v>0</v>
      </c>
      <c r="O598" s="36">
        <v>0</v>
      </c>
      <c r="P598" s="113">
        <v>0</v>
      </c>
      <c r="Q598" s="290"/>
      <c r="R598" s="291"/>
    </row>
    <row r="599" spans="1:18" s="24" customFormat="1" ht="12.75" customHeight="1">
      <c r="A599" s="182" t="s">
        <v>287</v>
      </c>
      <c r="B599" s="185" t="s">
        <v>459</v>
      </c>
      <c r="C599" s="176">
        <v>360</v>
      </c>
      <c r="D599" s="21"/>
      <c r="E599" s="22"/>
      <c r="F599" s="129" t="s">
        <v>238</v>
      </c>
      <c r="G599" s="23">
        <f aca="true" t="shared" si="120" ref="G599:P599">SUM(G600:G610)</f>
        <v>11390</v>
      </c>
      <c r="H599" s="23">
        <f t="shared" si="120"/>
        <v>0</v>
      </c>
      <c r="I599" s="23">
        <f t="shared" si="120"/>
        <v>11390</v>
      </c>
      <c r="J599" s="23">
        <f t="shared" si="120"/>
        <v>0</v>
      </c>
      <c r="K599" s="23">
        <f t="shared" si="120"/>
        <v>0</v>
      </c>
      <c r="L599" s="23">
        <f t="shared" si="120"/>
        <v>0</v>
      </c>
      <c r="M599" s="23">
        <f t="shared" si="120"/>
        <v>0</v>
      </c>
      <c r="N599" s="23">
        <f t="shared" si="120"/>
        <v>0</v>
      </c>
      <c r="O599" s="23">
        <f t="shared" si="120"/>
        <v>0</v>
      </c>
      <c r="P599" s="23">
        <f t="shared" si="120"/>
        <v>0</v>
      </c>
      <c r="Q599" s="286" t="s">
        <v>17</v>
      </c>
      <c r="R599" s="287"/>
    </row>
    <row r="600" spans="1:18" s="24" customFormat="1" ht="12.75">
      <c r="A600" s="183"/>
      <c r="B600" s="186"/>
      <c r="C600" s="177"/>
      <c r="D600" s="29"/>
      <c r="E600" s="26"/>
      <c r="F600" s="27" t="s">
        <v>19</v>
      </c>
      <c r="G600" s="112">
        <f aca="true" t="shared" si="121" ref="G600:H610">I600+K600+M600+O600</f>
        <v>0</v>
      </c>
      <c r="H600" s="112">
        <f t="shared" si="121"/>
        <v>0</v>
      </c>
      <c r="I600" s="28">
        <v>0</v>
      </c>
      <c r="J600" s="28">
        <v>0</v>
      </c>
      <c r="K600" s="112">
        <v>0</v>
      </c>
      <c r="L600" s="112">
        <v>0</v>
      </c>
      <c r="M600" s="112">
        <v>0</v>
      </c>
      <c r="N600" s="112">
        <v>0</v>
      </c>
      <c r="O600" s="112">
        <v>0</v>
      </c>
      <c r="P600" s="112">
        <v>0</v>
      </c>
      <c r="Q600" s="288"/>
      <c r="R600" s="289"/>
    </row>
    <row r="601" spans="1:18" s="24" customFormat="1" ht="12.75">
      <c r="A601" s="183"/>
      <c r="B601" s="186"/>
      <c r="C601" s="177"/>
      <c r="D601" s="29"/>
      <c r="E601" s="30"/>
      <c r="F601" s="27" t="s">
        <v>22</v>
      </c>
      <c r="G601" s="112">
        <f t="shared" si="121"/>
        <v>0</v>
      </c>
      <c r="H601" s="112">
        <f t="shared" si="121"/>
        <v>0</v>
      </c>
      <c r="I601" s="28">
        <v>0</v>
      </c>
      <c r="J601" s="28">
        <v>0</v>
      </c>
      <c r="K601" s="112">
        <v>0</v>
      </c>
      <c r="L601" s="112">
        <v>0</v>
      </c>
      <c r="M601" s="112">
        <v>0</v>
      </c>
      <c r="N601" s="112">
        <v>0</v>
      </c>
      <c r="O601" s="112">
        <v>0</v>
      </c>
      <c r="P601" s="112">
        <v>0</v>
      </c>
      <c r="Q601" s="288"/>
      <c r="R601" s="289"/>
    </row>
    <row r="602" spans="1:18" s="24" customFormat="1" ht="12.75">
      <c r="A602" s="183"/>
      <c r="B602" s="186"/>
      <c r="C602" s="177"/>
      <c r="D602" s="29"/>
      <c r="E602" s="37"/>
      <c r="F602" s="27" t="s">
        <v>23</v>
      </c>
      <c r="G602" s="112">
        <f t="shared" si="121"/>
        <v>0</v>
      </c>
      <c r="H602" s="112">
        <f t="shared" si="121"/>
        <v>0</v>
      </c>
      <c r="I602" s="28">
        <v>0</v>
      </c>
      <c r="J602" s="28">
        <v>0</v>
      </c>
      <c r="K602" s="112">
        <v>0</v>
      </c>
      <c r="L602" s="112">
        <v>0</v>
      </c>
      <c r="M602" s="112">
        <v>0</v>
      </c>
      <c r="N602" s="112">
        <v>0</v>
      </c>
      <c r="O602" s="112">
        <v>0</v>
      </c>
      <c r="P602" s="112">
        <v>0</v>
      </c>
      <c r="Q602" s="288"/>
      <c r="R602" s="289"/>
    </row>
    <row r="603" spans="1:18" s="24" customFormat="1" ht="12.75">
      <c r="A603" s="183"/>
      <c r="B603" s="186"/>
      <c r="C603" s="177"/>
      <c r="D603" s="29"/>
      <c r="E603" s="37"/>
      <c r="F603" s="27" t="s">
        <v>239</v>
      </c>
      <c r="G603" s="112">
        <f t="shared" si="121"/>
        <v>0</v>
      </c>
      <c r="H603" s="112">
        <f t="shared" si="121"/>
        <v>0</v>
      </c>
      <c r="I603" s="28">
        <v>0</v>
      </c>
      <c r="J603" s="28">
        <v>0</v>
      </c>
      <c r="K603" s="112">
        <v>0</v>
      </c>
      <c r="L603" s="112">
        <v>0</v>
      </c>
      <c r="M603" s="112">
        <v>0</v>
      </c>
      <c r="N603" s="112">
        <v>0</v>
      </c>
      <c r="O603" s="112">
        <v>0</v>
      </c>
      <c r="P603" s="112">
        <v>0</v>
      </c>
      <c r="Q603" s="288"/>
      <c r="R603" s="289"/>
    </row>
    <row r="604" spans="1:18" s="24" customFormat="1" ht="12.75">
      <c r="A604" s="183"/>
      <c r="B604" s="186"/>
      <c r="C604" s="177"/>
      <c r="D604" s="29"/>
      <c r="E604" s="39"/>
      <c r="F604" s="27" t="s">
        <v>25</v>
      </c>
      <c r="G604" s="112">
        <f t="shared" si="121"/>
        <v>0</v>
      </c>
      <c r="H604" s="112">
        <f t="shared" si="121"/>
        <v>0</v>
      </c>
      <c r="I604" s="28">
        <v>0</v>
      </c>
      <c r="J604" s="28">
        <v>0</v>
      </c>
      <c r="K604" s="112">
        <v>0</v>
      </c>
      <c r="L604" s="112">
        <v>0</v>
      </c>
      <c r="M604" s="112">
        <v>0</v>
      </c>
      <c r="N604" s="112">
        <v>0</v>
      </c>
      <c r="O604" s="112">
        <v>0</v>
      </c>
      <c r="P604" s="112">
        <v>0</v>
      </c>
      <c r="Q604" s="288"/>
      <c r="R604" s="289"/>
    </row>
    <row r="605" spans="1:18" s="24" customFormat="1" ht="12.75">
      <c r="A605" s="183"/>
      <c r="B605" s="186"/>
      <c r="C605" s="177"/>
      <c r="D605" s="29"/>
      <c r="E605" s="39"/>
      <c r="F605" s="27" t="s">
        <v>220</v>
      </c>
      <c r="G605" s="112">
        <f t="shared" si="121"/>
        <v>0</v>
      </c>
      <c r="H605" s="112">
        <f t="shared" si="121"/>
        <v>0</v>
      </c>
      <c r="I605" s="28">
        <v>0</v>
      </c>
      <c r="J605" s="28">
        <v>0</v>
      </c>
      <c r="K605" s="112">
        <v>0</v>
      </c>
      <c r="L605" s="112">
        <v>0</v>
      </c>
      <c r="M605" s="112">
        <v>0</v>
      </c>
      <c r="N605" s="112">
        <v>0</v>
      </c>
      <c r="O605" s="112">
        <v>0</v>
      </c>
      <c r="P605" s="112">
        <v>0</v>
      </c>
      <c r="Q605" s="288"/>
      <c r="R605" s="289"/>
    </row>
    <row r="606" spans="1:18" s="24" customFormat="1" ht="12.75">
      <c r="A606" s="183"/>
      <c r="B606" s="186"/>
      <c r="C606" s="177"/>
      <c r="D606" s="29"/>
      <c r="E606" s="30"/>
      <c r="F606" s="27" t="s">
        <v>226</v>
      </c>
      <c r="G606" s="112">
        <f t="shared" si="121"/>
        <v>0</v>
      </c>
      <c r="H606" s="112">
        <f t="shared" si="121"/>
        <v>0</v>
      </c>
      <c r="I606" s="28">
        <v>0</v>
      </c>
      <c r="J606" s="28">
        <v>0</v>
      </c>
      <c r="K606" s="28">
        <v>0</v>
      </c>
      <c r="L606" s="112">
        <v>0</v>
      </c>
      <c r="M606" s="28">
        <v>0</v>
      </c>
      <c r="N606" s="28">
        <v>0</v>
      </c>
      <c r="O606" s="28">
        <v>0</v>
      </c>
      <c r="P606" s="112">
        <v>0</v>
      </c>
      <c r="Q606" s="288"/>
      <c r="R606" s="289"/>
    </row>
    <row r="607" spans="1:18" s="24" customFormat="1" ht="12.75">
      <c r="A607" s="183"/>
      <c r="B607" s="186"/>
      <c r="C607" s="177"/>
      <c r="D607" s="29"/>
      <c r="E607" s="30"/>
      <c r="F607" s="27" t="s">
        <v>227</v>
      </c>
      <c r="G607" s="112">
        <f t="shared" si="121"/>
        <v>0</v>
      </c>
      <c r="H607" s="112">
        <f t="shared" si="121"/>
        <v>0</v>
      </c>
      <c r="I607" s="28">
        <v>0</v>
      </c>
      <c r="J607" s="28">
        <v>0</v>
      </c>
      <c r="K607" s="28">
        <v>0</v>
      </c>
      <c r="L607" s="112">
        <v>0</v>
      </c>
      <c r="M607" s="28">
        <v>0</v>
      </c>
      <c r="N607" s="28">
        <v>0</v>
      </c>
      <c r="O607" s="28">
        <v>0</v>
      </c>
      <c r="P607" s="112">
        <v>0</v>
      </c>
      <c r="Q607" s="288"/>
      <c r="R607" s="289"/>
    </row>
    <row r="608" spans="1:18" s="24" customFormat="1" ht="12.75">
      <c r="A608" s="183"/>
      <c r="B608" s="186"/>
      <c r="C608" s="177"/>
      <c r="D608" s="29"/>
      <c r="E608" s="30"/>
      <c r="F608" s="27" t="s">
        <v>228</v>
      </c>
      <c r="G608" s="112">
        <f t="shared" si="121"/>
        <v>0</v>
      </c>
      <c r="H608" s="112">
        <f t="shared" si="121"/>
        <v>0</v>
      </c>
      <c r="I608" s="28">
        <v>0</v>
      </c>
      <c r="J608" s="28">
        <v>0</v>
      </c>
      <c r="K608" s="28">
        <v>0</v>
      </c>
      <c r="L608" s="112">
        <v>0</v>
      </c>
      <c r="M608" s="28">
        <v>0</v>
      </c>
      <c r="N608" s="28">
        <v>0</v>
      </c>
      <c r="O608" s="28">
        <v>0</v>
      </c>
      <c r="P608" s="112">
        <v>0</v>
      </c>
      <c r="Q608" s="288"/>
      <c r="R608" s="289"/>
    </row>
    <row r="609" spans="1:18" s="24" customFormat="1" ht="12.75">
      <c r="A609" s="183"/>
      <c r="B609" s="186"/>
      <c r="C609" s="177"/>
      <c r="D609" s="29"/>
      <c r="E609" s="39" t="s">
        <v>192</v>
      </c>
      <c r="F609" s="27" t="s">
        <v>229</v>
      </c>
      <c r="G609" s="112">
        <f t="shared" si="121"/>
        <v>1390</v>
      </c>
      <c r="H609" s="112">
        <f t="shared" si="121"/>
        <v>0</v>
      </c>
      <c r="I609" s="28">
        <v>1390</v>
      </c>
      <c r="J609" s="28">
        <v>0</v>
      </c>
      <c r="K609" s="28">
        <v>0</v>
      </c>
      <c r="L609" s="112">
        <v>0</v>
      </c>
      <c r="M609" s="28">
        <v>0</v>
      </c>
      <c r="N609" s="28">
        <v>0</v>
      </c>
      <c r="O609" s="28">
        <v>0</v>
      </c>
      <c r="P609" s="112">
        <v>0</v>
      </c>
      <c r="Q609" s="288"/>
      <c r="R609" s="289"/>
    </row>
    <row r="610" spans="1:18" s="24" customFormat="1" ht="13.5" thickBot="1">
      <c r="A610" s="184"/>
      <c r="B610" s="187"/>
      <c r="C610" s="178"/>
      <c r="D610" s="33"/>
      <c r="E610" s="78" t="s">
        <v>20</v>
      </c>
      <c r="F610" s="35" t="s">
        <v>230</v>
      </c>
      <c r="G610" s="113">
        <f t="shared" si="121"/>
        <v>10000</v>
      </c>
      <c r="H610" s="113">
        <f t="shared" si="121"/>
        <v>0</v>
      </c>
      <c r="I610" s="36">
        <v>10000</v>
      </c>
      <c r="J610" s="36">
        <v>0</v>
      </c>
      <c r="K610" s="36">
        <v>0</v>
      </c>
      <c r="L610" s="113">
        <v>0</v>
      </c>
      <c r="M610" s="36">
        <v>0</v>
      </c>
      <c r="N610" s="36">
        <v>0</v>
      </c>
      <c r="O610" s="36">
        <v>0</v>
      </c>
      <c r="P610" s="113">
        <v>0</v>
      </c>
      <c r="Q610" s="290"/>
      <c r="R610" s="291"/>
    </row>
    <row r="611" spans="1:18" s="24" customFormat="1" ht="12.75">
      <c r="A611" s="182" t="s">
        <v>288</v>
      </c>
      <c r="B611" s="185" t="s">
        <v>460</v>
      </c>
      <c r="C611" s="176">
        <v>400</v>
      </c>
      <c r="D611" s="21"/>
      <c r="E611" s="22"/>
      <c r="F611" s="129" t="s">
        <v>238</v>
      </c>
      <c r="G611" s="23">
        <f aca="true" t="shared" si="122" ref="G611:P611">SUM(G612:G622)</f>
        <v>2730</v>
      </c>
      <c r="H611" s="23">
        <f t="shared" si="122"/>
        <v>0</v>
      </c>
      <c r="I611" s="23">
        <f t="shared" si="122"/>
        <v>2730</v>
      </c>
      <c r="J611" s="23">
        <f t="shared" si="122"/>
        <v>0</v>
      </c>
      <c r="K611" s="23">
        <f t="shared" si="122"/>
        <v>0</v>
      </c>
      <c r="L611" s="23">
        <f t="shared" si="122"/>
        <v>0</v>
      </c>
      <c r="M611" s="23">
        <f t="shared" si="122"/>
        <v>0</v>
      </c>
      <c r="N611" s="23">
        <f t="shared" si="122"/>
        <v>0</v>
      </c>
      <c r="O611" s="23">
        <f t="shared" si="122"/>
        <v>0</v>
      </c>
      <c r="P611" s="23">
        <f t="shared" si="122"/>
        <v>0</v>
      </c>
      <c r="Q611" s="286" t="s">
        <v>17</v>
      </c>
      <c r="R611" s="287"/>
    </row>
    <row r="612" spans="1:18" s="24" customFormat="1" ht="12.75">
      <c r="A612" s="183"/>
      <c r="B612" s="186"/>
      <c r="C612" s="177"/>
      <c r="D612" s="29"/>
      <c r="E612" s="26"/>
      <c r="F612" s="27" t="s">
        <v>19</v>
      </c>
      <c r="G612" s="112">
        <f aca="true" t="shared" si="123" ref="G612:H622">I612+K612+M612+O612</f>
        <v>0</v>
      </c>
      <c r="H612" s="112">
        <f t="shared" si="123"/>
        <v>0</v>
      </c>
      <c r="I612" s="28">
        <v>0</v>
      </c>
      <c r="J612" s="28">
        <v>0</v>
      </c>
      <c r="K612" s="112">
        <v>0</v>
      </c>
      <c r="L612" s="112">
        <v>0</v>
      </c>
      <c r="M612" s="112">
        <v>0</v>
      </c>
      <c r="N612" s="112">
        <v>0</v>
      </c>
      <c r="O612" s="112">
        <v>0</v>
      </c>
      <c r="P612" s="112">
        <v>0</v>
      </c>
      <c r="Q612" s="288"/>
      <c r="R612" s="289"/>
    </row>
    <row r="613" spans="1:18" s="24" customFormat="1" ht="12.75">
      <c r="A613" s="183"/>
      <c r="B613" s="186"/>
      <c r="C613" s="177"/>
      <c r="D613" s="29"/>
      <c r="E613" s="30"/>
      <c r="F613" s="27" t="s">
        <v>22</v>
      </c>
      <c r="G613" s="112">
        <f t="shared" si="123"/>
        <v>0</v>
      </c>
      <c r="H613" s="112">
        <f t="shared" si="123"/>
        <v>0</v>
      </c>
      <c r="I613" s="28">
        <v>0</v>
      </c>
      <c r="J613" s="28">
        <v>0</v>
      </c>
      <c r="K613" s="112">
        <v>0</v>
      </c>
      <c r="L613" s="112">
        <v>0</v>
      </c>
      <c r="M613" s="112">
        <v>0</v>
      </c>
      <c r="N613" s="112">
        <v>0</v>
      </c>
      <c r="O613" s="112">
        <v>0</v>
      </c>
      <c r="P613" s="112">
        <v>0</v>
      </c>
      <c r="Q613" s="288"/>
      <c r="R613" s="289"/>
    </row>
    <row r="614" spans="1:18" s="24" customFormat="1" ht="12.75">
      <c r="A614" s="183"/>
      <c r="B614" s="186"/>
      <c r="C614" s="177"/>
      <c r="D614" s="29"/>
      <c r="E614" s="37"/>
      <c r="F614" s="27" t="s">
        <v>23</v>
      </c>
      <c r="G614" s="112">
        <f t="shared" si="123"/>
        <v>0</v>
      </c>
      <c r="H614" s="112">
        <f t="shared" si="123"/>
        <v>0</v>
      </c>
      <c r="I614" s="28">
        <v>0</v>
      </c>
      <c r="J614" s="28">
        <v>0</v>
      </c>
      <c r="K614" s="112">
        <v>0</v>
      </c>
      <c r="L614" s="112">
        <v>0</v>
      </c>
      <c r="M614" s="112">
        <v>0</v>
      </c>
      <c r="N614" s="112">
        <v>0</v>
      </c>
      <c r="O614" s="112">
        <v>0</v>
      </c>
      <c r="P614" s="112">
        <v>0</v>
      </c>
      <c r="Q614" s="288"/>
      <c r="R614" s="289"/>
    </row>
    <row r="615" spans="1:18" s="24" customFormat="1" ht="12.75">
      <c r="A615" s="183"/>
      <c r="B615" s="186"/>
      <c r="C615" s="177"/>
      <c r="D615" s="29"/>
      <c r="E615" s="37"/>
      <c r="F615" s="27" t="s">
        <v>239</v>
      </c>
      <c r="G615" s="112">
        <f t="shared" si="123"/>
        <v>0</v>
      </c>
      <c r="H615" s="112">
        <f t="shared" si="123"/>
        <v>0</v>
      </c>
      <c r="I615" s="28">
        <v>0</v>
      </c>
      <c r="J615" s="28">
        <v>0</v>
      </c>
      <c r="K615" s="112">
        <v>0</v>
      </c>
      <c r="L615" s="112">
        <v>0</v>
      </c>
      <c r="M615" s="112">
        <v>0</v>
      </c>
      <c r="N615" s="112">
        <v>0</v>
      </c>
      <c r="O615" s="112">
        <v>0</v>
      </c>
      <c r="P615" s="112">
        <v>0</v>
      </c>
      <c r="Q615" s="288"/>
      <c r="R615" s="289"/>
    </row>
    <row r="616" spans="1:18" s="24" customFormat="1" ht="12.75">
      <c r="A616" s="183"/>
      <c r="B616" s="186"/>
      <c r="C616" s="177"/>
      <c r="D616" s="29"/>
      <c r="E616" s="39"/>
      <c r="F616" s="27" t="s">
        <v>25</v>
      </c>
      <c r="G616" s="112">
        <f t="shared" si="123"/>
        <v>0</v>
      </c>
      <c r="H616" s="112">
        <f t="shared" si="123"/>
        <v>0</v>
      </c>
      <c r="I616" s="28">
        <v>0</v>
      </c>
      <c r="J616" s="28">
        <v>0</v>
      </c>
      <c r="K616" s="112">
        <v>0</v>
      </c>
      <c r="L616" s="112">
        <v>0</v>
      </c>
      <c r="M616" s="112">
        <v>0</v>
      </c>
      <c r="N616" s="112">
        <v>0</v>
      </c>
      <c r="O616" s="112">
        <v>0</v>
      </c>
      <c r="P616" s="112">
        <v>0</v>
      </c>
      <c r="Q616" s="288"/>
      <c r="R616" s="289"/>
    </row>
    <row r="617" spans="1:18" s="24" customFormat="1" ht="12.75">
      <c r="A617" s="183"/>
      <c r="B617" s="186"/>
      <c r="C617" s="177"/>
      <c r="D617" s="29"/>
      <c r="E617" s="39"/>
      <c r="F617" s="27" t="s">
        <v>220</v>
      </c>
      <c r="G617" s="112">
        <f aca="true" t="shared" si="124" ref="G617:H621">I617+K617+M617+O617</f>
        <v>0</v>
      </c>
      <c r="H617" s="112">
        <f t="shared" si="124"/>
        <v>0</v>
      </c>
      <c r="I617" s="28">
        <v>0</v>
      </c>
      <c r="J617" s="28">
        <v>0</v>
      </c>
      <c r="K617" s="112">
        <v>0</v>
      </c>
      <c r="L617" s="112">
        <v>0</v>
      </c>
      <c r="M617" s="112">
        <v>0</v>
      </c>
      <c r="N617" s="112">
        <v>0</v>
      </c>
      <c r="O617" s="112">
        <v>0</v>
      </c>
      <c r="P617" s="112">
        <v>0</v>
      </c>
      <c r="Q617" s="288"/>
      <c r="R617" s="289"/>
    </row>
    <row r="618" spans="1:18" s="24" customFormat="1" ht="12.75">
      <c r="A618" s="183"/>
      <c r="B618" s="186"/>
      <c r="C618" s="177"/>
      <c r="D618" s="29"/>
      <c r="E618" s="30"/>
      <c r="F618" s="27" t="s">
        <v>226</v>
      </c>
      <c r="G618" s="112">
        <f t="shared" si="124"/>
        <v>0</v>
      </c>
      <c r="H618" s="112">
        <f t="shared" si="124"/>
        <v>0</v>
      </c>
      <c r="I618" s="28">
        <v>0</v>
      </c>
      <c r="J618" s="28">
        <v>0</v>
      </c>
      <c r="K618" s="28">
        <v>0</v>
      </c>
      <c r="L618" s="112">
        <v>0</v>
      </c>
      <c r="M618" s="28">
        <v>0</v>
      </c>
      <c r="N618" s="28">
        <v>0</v>
      </c>
      <c r="O618" s="28">
        <v>0</v>
      </c>
      <c r="P618" s="112">
        <v>0</v>
      </c>
      <c r="Q618" s="288"/>
      <c r="R618" s="289"/>
    </row>
    <row r="619" spans="1:18" s="24" customFormat="1" ht="12.75">
      <c r="A619" s="183"/>
      <c r="B619" s="186"/>
      <c r="C619" s="177"/>
      <c r="D619" s="29"/>
      <c r="E619" s="30"/>
      <c r="F619" s="27" t="s">
        <v>227</v>
      </c>
      <c r="G619" s="112">
        <f t="shared" si="124"/>
        <v>0</v>
      </c>
      <c r="H619" s="112">
        <f t="shared" si="124"/>
        <v>0</v>
      </c>
      <c r="I619" s="28">
        <v>0</v>
      </c>
      <c r="J619" s="28">
        <v>0</v>
      </c>
      <c r="K619" s="28">
        <v>0</v>
      </c>
      <c r="L619" s="112">
        <v>0</v>
      </c>
      <c r="M619" s="28">
        <v>0</v>
      </c>
      <c r="N619" s="28">
        <v>0</v>
      </c>
      <c r="O619" s="28">
        <v>0</v>
      </c>
      <c r="P619" s="112">
        <v>0</v>
      </c>
      <c r="Q619" s="288"/>
      <c r="R619" s="289"/>
    </row>
    <row r="620" spans="1:18" s="24" customFormat="1" ht="12.75">
      <c r="A620" s="183"/>
      <c r="B620" s="186"/>
      <c r="C620" s="177"/>
      <c r="D620" s="29"/>
      <c r="E620" s="39" t="s">
        <v>192</v>
      </c>
      <c r="F620" s="27" t="s">
        <v>228</v>
      </c>
      <c r="G620" s="112">
        <f t="shared" si="124"/>
        <v>130</v>
      </c>
      <c r="H620" s="112">
        <f t="shared" si="124"/>
        <v>0</v>
      </c>
      <c r="I620" s="28">
        <v>130</v>
      </c>
      <c r="J620" s="28">
        <v>0</v>
      </c>
      <c r="K620" s="28">
        <v>0</v>
      </c>
      <c r="L620" s="112">
        <v>0</v>
      </c>
      <c r="M620" s="28">
        <v>0</v>
      </c>
      <c r="N620" s="28">
        <v>0</v>
      </c>
      <c r="O620" s="28">
        <v>0</v>
      </c>
      <c r="P620" s="112">
        <v>0</v>
      </c>
      <c r="Q620" s="288"/>
      <c r="R620" s="289"/>
    </row>
    <row r="621" spans="1:18" s="24" customFormat="1" ht="12.75">
      <c r="A621" s="183"/>
      <c r="B621" s="186"/>
      <c r="C621" s="177"/>
      <c r="D621" s="29"/>
      <c r="E621" s="39" t="s">
        <v>20</v>
      </c>
      <c r="F621" s="27" t="s">
        <v>229</v>
      </c>
      <c r="G621" s="112">
        <f t="shared" si="124"/>
        <v>2600</v>
      </c>
      <c r="H621" s="112">
        <f t="shared" si="124"/>
        <v>0</v>
      </c>
      <c r="I621" s="28">
        <v>2600</v>
      </c>
      <c r="J621" s="28">
        <v>0</v>
      </c>
      <c r="K621" s="28">
        <v>0</v>
      </c>
      <c r="L621" s="112">
        <v>0</v>
      </c>
      <c r="M621" s="28">
        <v>0</v>
      </c>
      <c r="N621" s="28">
        <v>0</v>
      </c>
      <c r="O621" s="28">
        <v>0</v>
      </c>
      <c r="P621" s="112">
        <v>0</v>
      </c>
      <c r="Q621" s="288"/>
      <c r="R621" s="289"/>
    </row>
    <row r="622" spans="1:18" s="24" customFormat="1" ht="13.5" thickBot="1">
      <c r="A622" s="184"/>
      <c r="B622" s="187"/>
      <c r="C622" s="178"/>
      <c r="D622" s="33"/>
      <c r="E622" s="34"/>
      <c r="F622" s="35" t="s">
        <v>230</v>
      </c>
      <c r="G622" s="113">
        <f t="shared" si="123"/>
        <v>0</v>
      </c>
      <c r="H622" s="113">
        <f t="shared" si="123"/>
        <v>0</v>
      </c>
      <c r="I622" s="36">
        <v>0</v>
      </c>
      <c r="J622" s="36">
        <v>0</v>
      </c>
      <c r="K622" s="36">
        <v>0</v>
      </c>
      <c r="L622" s="113">
        <v>0</v>
      </c>
      <c r="M622" s="36">
        <v>0</v>
      </c>
      <c r="N622" s="36">
        <v>0</v>
      </c>
      <c r="O622" s="36">
        <v>0</v>
      </c>
      <c r="P622" s="113">
        <v>0</v>
      </c>
      <c r="Q622" s="290"/>
      <c r="R622" s="291"/>
    </row>
    <row r="623" spans="1:18" s="24" customFormat="1" ht="12.75">
      <c r="A623" s="182" t="s">
        <v>289</v>
      </c>
      <c r="B623" s="185" t="s">
        <v>461</v>
      </c>
      <c r="C623" s="176">
        <v>110</v>
      </c>
      <c r="D623" s="21"/>
      <c r="E623" s="22"/>
      <c r="F623" s="129" t="s">
        <v>238</v>
      </c>
      <c r="G623" s="23">
        <f aca="true" t="shared" si="125" ref="G623:P623">SUM(G624:G634)</f>
        <v>750.8</v>
      </c>
      <c r="H623" s="23">
        <f t="shared" si="125"/>
        <v>0</v>
      </c>
      <c r="I623" s="23">
        <f t="shared" si="125"/>
        <v>750.8</v>
      </c>
      <c r="J623" s="23">
        <f t="shared" si="125"/>
        <v>0</v>
      </c>
      <c r="K623" s="23">
        <f t="shared" si="125"/>
        <v>0</v>
      </c>
      <c r="L623" s="23">
        <f t="shared" si="125"/>
        <v>0</v>
      </c>
      <c r="M623" s="23">
        <f t="shared" si="125"/>
        <v>0</v>
      </c>
      <c r="N623" s="23">
        <f t="shared" si="125"/>
        <v>0</v>
      </c>
      <c r="O623" s="23">
        <f t="shared" si="125"/>
        <v>0</v>
      </c>
      <c r="P623" s="23">
        <f t="shared" si="125"/>
        <v>0</v>
      </c>
      <c r="Q623" s="286" t="s">
        <v>17</v>
      </c>
      <c r="R623" s="287"/>
    </row>
    <row r="624" spans="1:18" s="24" customFormat="1" ht="12.75">
      <c r="A624" s="183"/>
      <c r="B624" s="186"/>
      <c r="C624" s="177"/>
      <c r="D624" s="29"/>
      <c r="E624" s="26"/>
      <c r="F624" s="27" t="s">
        <v>19</v>
      </c>
      <c r="G624" s="112">
        <f aca="true" t="shared" si="126" ref="G624:H634">I624+K624+M624+O624</f>
        <v>0</v>
      </c>
      <c r="H624" s="112">
        <f t="shared" si="126"/>
        <v>0</v>
      </c>
      <c r="I624" s="28">
        <v>0</v>
      </c>
      <c r="J624" s="28">
        <v>0</v>
      </c>
      <c r="K624" s="112">
        <v>0</v>
      </c>
      <c r="L624" s="112">
        <v>0</v>
      </c>
      <c r="M624" s="112">
        <v>0</v>
      </c>
      <c r="N624" s="112">
        <v>0</v>
      </c>
      <c r="O624" s="112">
        <v>0</v>
      </c>
      <c r="P624" s="112">
        <v>0</v>
      </c>
      <c r="Q624" s="288"/>
      <c r="R624" s="289"/>
    </row>
    <row r="625" spans="1:18" s="24" customFormat="1" ht="12.75">
      <c r="A625" s="183"/>
      <c r="B625" s="186"/>
      <c r="C625" s="177"/>
      <c r="D625" s="29"/>
      <c r="E625" s="30"/>
      <c r="F625" s="27" t="s">
        <v>22</v>
      </c>
      <c r="G625" s="112">
        <f t="shared" si="126"/>
        <v>0</v>
      </c>
      <c r="H625" s="112">
        <f t="shared" si="126"/>
        <v>0</v>
      </c>
      <c r="I625" s="28">
        <v>0</v>
      </c>
      <c r="J625" s="28">
        <v>0</v>
      </c>
      <c r="K625" s="112">
        <v>0</v>
      </c>
      <c r="L625" s="112">
        <v>0</v>
      </c>
      <c r="M625" s="112">
        <v>0</v>
      </c>
      <c r="N625" s="112">
        <v>0</v>
      </c>
      <c r="O625" s="112">
        <v>0</v>
      </c>
      <c r="P625" s="112">
        <v>0</v>
      </c>
      <c r="Q625" s="288"/>
      <c r="R625" s="289"/>
    </row>
    <row r="626" spans="1:18" s="24" customFormat="1" ht="12.75">
      <c r="A626" s="183"/>
      <c r="B626" s="186"/>
      <c r="C626" s="177"/>
      <c r="D626" s="29"/>
      <c r="E626" s="37"/>
      <c r="F626" s="27" t="s">
        <v>23</v>
      </c>
      <c r="G626" s="112">
        <f t="shared" si="126"/>
        <v>0</v>
      </c>
      <c r="H626" s="112">
        <f t="shared" si="126"/>
        <v>0</v>
      </c>
      <c r="I626" s="28">
        <v>0</v>
      </c>
      <c r="J626" s="28">
        <v>0</v>
      </c>
      <c r="K626" s="112">
        <v>0</v>
      </c>
      <c r="L626" s="112">
        <v>0</v>
      </c>
      <c r="M626" s="112">
        <v>0</v>
      </c>
      <c r="N626" s="112">
        <v>0</v>
      </c>
      <c r="O626" s="112">
        <v>0</v>
      </c>
      <c r="P626" s="112">
        <v>0</v>
      </c>
      <c r="Q626" s="288"/>
      <c r="R626" s="289"/>
    </row>
    <row r="627" spans="1:18" s="24" customFormat="1" ht="12.75">
      <c r="A627" s="183"/>
      <c r="B627" s="186"/>
      <c r="C627" s="177"/>
      <c r="D627" s="29"/>
      <c r="E627" s="37"/>
      <c r="F627" s="27" t="s">
        <v>239</v>
      </c>
      <c r="G627" s="112">
        <f t="shared" si="126"/>
        <v>0</v>
      </c>
      <c r="H627" s="112">
        <f t="shared" si="126"/>
        <v>0</v>
      </c>
      <c r="I627" s="28">
        <v>0</v>
      </c>
      <c r="J627" s="28">
        <v>0</v>
      </c>
      <c r="K627" s="112">
        <v>0</v>
      </c>
      <c r="L627" s="112">
        <v>0</v>
      </c>
      <c r="M627" s="112">
        <v>0</v>
      </c>
      <c r="N627" s="112">
        <v>0</v>
      </c>
      <c r="O627" s="112">
        <v>0</v>
      </c>
      <c r="P627" s="112">
        <v>0</v>
      </c>
      <c r="Q627" s="288"/>
      <c r="R627" s="289"/>
    </row>
    <row r="628" spans="1:18" s="24" customFormat="1" ht="12.75">
      <c r="A628" s="183"/>
      <c r="B628" s="186"/>
      <c r="C628" s="177"/>
      <c r="D628" s="29"/>
      <c r="E628" s="39"/>
      <c r="F628" s="27" t="s">
        <v>25</v>
      </c>
      <c r="G628" s="112">
        <f t="shared" si="126"/>
        <v>0</v>
      </c>
      <c r="H628" s="112">
        <f t="shared" si="126"/>
        <v>0</v>
      </c>
      <c r="I628" s="28">
        <v>0</v>
      </c>
      <c r="J628" s="28">
        <v>0</v>
      </c>
      <c r="K628" s="112">
        <v>0</v>
      </c>
      <c r="L628" s="112">
        <v>0</v>
      </c>
      <c r="M628" s="112">
        <v>0</v>
      </c>
      <c r="N628" s="112">
        <v>0</v>
      </c>
      <c r="O628" s="112">
        <v>0</v>
      </c>
      <c r="P628" s="112">
        <v>0</v>
      </c>
      <c r="Q628" s="288"/>
      <c r="R628" s="289"/>
    </row>
    <row r="629" spans="1:18" s="24" customFormat="1" ht="12.75">
      <c r="A629" s="183"/>
      <c r="B629" s="186"/>
      <c r="C629" s="177"/>
      <c r="D629" s="29"/>
      <c r="E629" s="39"/>
      <c r="F629" s="27" t="s">
        <v>220</v>
      </c>
      <c r="G629" s="112">
        <f aca="true" t="shared" si="127" ref="G629:H633">I629+K629+M629+O629</f>
        <v>0</v>
      </c>
      <c r="H629" s="112">
        <f t="shared" si="127"/>
        <v>0</v>
      </c>
      <c r="I629" s="28">
        <v>0</v>
      </c>
      <c r="J629" s="28">
        <v>0</v>
      </c>
      <c r="K629" s="112">
        <v>0</v>
      </c>
      <c r="L629" s="112">
        <v>0</v>
      </c>
      <c r="M629" s="112">
        <v>0</v>
      </c>
      <c r="N629" s="112">
        <v>0</v>
      </c>
      <c r="O629" s="112">
        <v>0</v>
      </c>
      <c r="P629" s="112">
        <v>0</v>
      </c>
      <c r="Q629" s="288"/>
      <c r="R629" s="289"/>
    </row>
    <row r="630" spans="1:18" s="24" customFormat="1" ht="12.75">
      <c r="A630" s="183"/>
      <c r="B630" s="186"/>
      <c r="C630" s="177"/>
      <c r="D630" s="29"/>
      <c r="E630" s="30"/>
      <c r="F630" s="27" t="s">
        <v>226</v>
      </c>
      <c r="G630" s="112">
        <f t="shared" si="127"/>
        <v>0</v>
      </c>
      <c r="H630" s="112">
        <f t="shared" si="127"/>
        <v>0</v>
      </c>
      <c r="I630" s="28">
        <v>0</v>
      </c>
      <c r="J630" s="28">
        <v>0</v>
      </c>
      <c r="K630" s="28">
        <v>0</v>
      </c>
      <c r="L630" s="112">
        <v>0</v>
      </c>
      <c r="M630" s="28">
        <v>0</v>
      </c>
      <c r="N630" s="28">
        <v>0</v>
      </c>
      <c r="O630" s="28">
        <v>0</v>
      </c>
      <c r="P630" s="112">
        <v>0</v>
      </c>
      <c r="Q630" s="288"/>
      <c r="R630" s="289"/>
    </row>
    <row r="631" spans="1:18" s="24" customFormat="1" ht="12.75">
      <c r="A631" s="183"/>
      <c r="B631" s="186"/>
      <c r="C631" s="177"/>
      <c r="D631" s="29"/>
      <c r="E631" s="39"/>
      <c r="F631" s="27" t="s">
        <v>227</v>
      </c>
      <c r="G631" s="112">
        <f t="shared" si="127"/>
        <v>0</v>
      </c>
      <c r="H631" s="112">
        <f t="shared" si="127"/>
        <v>0</v>
      </c>
      <c r="I631" s="28">
        <v>0</v>
      </c>
      <c r="J631" s="28">
        <v>0</v>
      </c>
      <c r="K631" s="28">
        <v>0</v>
      </c>
      <c r="L631" s="112">
        <v>0</v>
      </c>
      <c r="M631" s="28">
        <v>0</v>
      </c>
      <c r="N631" s="28">
        <v>0</v>
      </c>
      <c r="O631" s="28">
        <v>0</v>
      </c>
      <c r="P631" s="112">
        <v>0</v>
      </c>
      <c r="Q631" s="288"/>
      <c r="R631" s="289"/>
    </row>
    <row r="632" spans="1:18" s="24" customFormat="1" ht="12.75">
      <c r="A632" s="183"/>
      <c r="B632" s="186"/>
      <c r="C632" s="177"/>
      <c r="D632" s="29"/>
      <c r="E632" s="39" t="s">
        <v>192</v>
      </c>
      <c r="F632" s="27" t="s">
        <v>228</v>
      </c>
      <c r="G632" s="112">
        <f t="shared" si="127"/>
        <v>35.8</v>
      </c>
      <c r="H632" s="112">
        <f t="shared" si="127"/>
        <v>0</v>
      </c>
      <c r="I632" s="28">
        <v>35.8</v>
      </c>
      <c r="J632" s="28">
        <v>0</v>
      </c>
      <c r="K632" s="28">
        <v>0</v>
      </c>
      <c r="L632" s="112">
        <v>0</v>
      </c>
      <c r="M632" s="28">
        <v>0</v>
      </c>
      <c r="N632" s="28">
        <v>0</v>
      </c>
      <c r="O632" s="28">
        <v>0</v>
      </c>
      <c r="P632" s="112">
        <v>0</v>
      </c>
      <c r="Q632" s="288"/>
      <c r="R632" s="289"/>
    </row>
    <row r="633" spans="1:18" s="24" customFormat="1" ht="12.75">
      <c r="A633" s="183"/>
      <c r="B633" s="186"/>
      <c r="C633" s="177"/>
      <c r="D633" s="29"/>
      <c r="E633" s="39" t="s">
        <v>20</v>
      </c>
      <c r="F633" s="27" t="s">
        <v>229</v>
      </c>
      <c r="G633" s="112">
        <f t="shared" si="127"/>
        <v>715</v>
      </c>
      <c r="H633" s="112">
        <f t="shared" si="127"/>
        <v>0</v>
      </c>
      <c r="I633" s="28">
        <v>715</v>
      </c>
      <c r="J633" s="28">
        <v>0</v>
      </c>
      <c r="K633" s="28">
        <v>0</v>
      </c>
      <c r="L633" s="112">
        <v>0</v>
      </c>
      <c r="M633" s="28">
        <v>0</v>
      </c>
      <c r="N633" s="28">
        <v>0</v>
      </c>
      <c r="O633" s="28">
        <v>0</v>
      </c>
      <c r="P633" s="112">
        <v>0</v>
      </c>
      <c r="Q633" s="288"/>
      <c r="R633" s="289"/>
    </row>
    <row r="634" spans="1:18" s="24" customFormat="1" ht="13.5" thickBot="1">
      <c r="A634" s="184"/>
      <c r="B634" s="187"/>
      <c r="C634" s="178"/>
      <c r="D634" s="33"/>
      <c r="E634" s="34"/>
      <c r="F634" s="35" t="s">
        <v>230</v>
      </c>
      <c r="G634" s="113">
        <f t="shared" si="126"/>
        <v>0</v>
      </c>
      <c r="H634" s="113">
        <f t="shared" si="126"/>
        <v>0</v>
      </c>
      <c r="I634" s="36">
        <v>0</v>
      </c>
      <c r="J634" s="36">
        <v>0</v>
      </c>
      <c r="K634" s="36">
        <v>0</v>
      </c>
      <c r="L634" s="113">
        <v>0</v>
      </c>
      <c r="M634" s="36">
        <v>0</v>
      </c>
      <c r="N634" s="36">
        <v>0</v>
      </c>
      <c r="O634" s="36">
        <v>0</v>
      </c>
      <c r="P634" s="113">
        <v>0</v>
      </c>
      <c r="Q634" s="290"/>
      <c r="R634" s="291"/>
    </row>
    <row r="635" spans="1:18" s="24" customFormat="1" ht="12.75">
      <c r="A635" s="182" t="s">
        <v>290</v>
      </c>
      <c r="B635" s="185" t="s">
        <v>462</v>
      </c>
      <c r="C635" s="176">
        <v>50</v>
      </c>
      <c r="D635" s="21"/>
      <c r="E635" s="22"/>
      <c r="F635" s="129" t="s">
        <v>238</v>
      </c>
      <c r="G635" s="23">
        <f aca="true" t="shared" si="128" ref="G635:P635">SUM(G636:G646)</f>
        <v>341.3</v>
      </c>
      <c r="H635" s="23">
        <f t="shared" si="128"/>
        <v>0</v>
      </c>
      <c r="I635" s="23">
        <f t="shared" si="128"/>
        <v>341.3</v>
      </c>
      <c r="J635" s="23">
        <f t="shared" si="128"/>
        <v>0</v>
      </c>
      <c r="K635" s="23">
        <f t="shared" si="128"/>
        <v>0</v>
      </c>
      <c r="L635" s="23">
        <f t="shared" si="128"/>
        <v>0</v>
      </c>
      <c r="M635" s="23">
        <f t="shared" si="128"/>
        <v>0</v>
      </c>
      <c r="N635" s="23">
        <f t="shared" si="128"/>
        <v>0</v>
      </c>
      <c r="O635" s="23">
        <f t="shared" si="128"/>
        <v>0</v>
      </c>
      <c r="P635" s="23">
        <f t="shared" si="128"/>
        <v>0</v>
      </c>
      <c r="Q635" s="286" t="s">
        <v>17</v>
      </c>
      <c r="R635" s="287"/>
    </row>
    <row r="636" spans="1:18" s="24" customFormat="1" ht="12.75">
      <c r="A636" s="183"/>
      <c r="B636" s="186"/>
      <c r="C636" s="177"/>
      <c r="D636" s="29"/>
      <c r="E636" s="26"/>
      <c r="F636" s="27" t="s">
        <v>19</v>
      </c>
      <c r="G636" s="112">
        <f aca="true" t="shared" si="129" ref="G636:H646">I636+K636+M636+O636</f>
        <v>0</v>
      </c>
      <c r="H636" s="112">
        <f t="shared" si="129"/>
        <v>0</v>
      </c>
      <c r="I636" s="28">
        <v>0</v>
      </c>
      <c r="J636" s="28">
        <v>0</v>
      </c>
      <c r="K636" s="112">
        <v>0</v>
      </c>
      <c r="L636" s="112">
        <v>0</v>
      </c>
      <c r="M636" s="112">
        <v>0</v>
      </c>
      <c r="N636" s="112">
        <v>0</v>
      </c>
      <c r="O636" s="112">
        <v>0</v>
      </c>
      <c r="P636" s="112">
        <v>0</v>
      </c>
      <c r="Q636" s="288"/>
      <c r="R636" s="289"/>
    </row>
    <row r="637" spans="1:18" s="24" customFormat="1" ht="12.75">
      <c r="A637" s="183"/>
      <c r="B637" s="186"/>
      <c r="C637" s="177"/>
      <c r="D637" s="29"/>
      <c r="E637" s="30"/>
      <c r="F637" s="27" t="s">
        <v>22</v>
      </c>
      <c r="G637" s="112">
        <f t="shared" si="129"/>
        <v>0</v>
      </c>
      <c r="H637" s="112">
        <f t="shared" si="129"/>
        <v>0</v>
      </c>
      <c r="I637" s="28">
        <v>0</v>
      </c>
      <c r="J637" s="28">
        <v>0</v>
      </c>
      <c r="K637" s="112">
        <v>0</v>
      </c>
      <c r="L637" s="112">
        <v>0</v>
      </c>
      <c r="M637" s="112">
        <v>0</v>
      </c>
      <c r="N637" s="112">
        <v>0</v>
      </c>
      <c r="O637" s="112">
        <v>0</v>
      </c>
      <c r="P637" s="112">
        <v>0</v>
      </c>
      <c r="Q637" s="288"/>
      <c r="R637" s="289"/>
    </row>
    <row r="638" spans="1:18" s="24" customFormat="1" ht="12.75">
      <c r="A638" s="183"/>
      <c r="B638" s="186"/>
      <c r="C638" s="177"/>
      <c r="D638" s="29"/>
      <c r="E638" s="37"/>
      <c r="F638" s="27" t="s">
        <v>23</v>
      </c>
      <c r="G638" s="112">
        <f t="shared" si="129"/>
        <v>0</v>
      </c>
      <c r="H638" s="112">
        <f t="shared" si="129"/>
        <v>0</v>
      </c>
      <c r="I638" s="28">
        <v>0</v>
      </c>
      <c r="J638" s="28">
        <v>0</v>
      </c>
      <c r="K638" s="112">
        <v>0</v>
      </c>
      <c r="L638" s="112">
        <v>0</v>
      </c>
      <c r="M638" s="112">
        <v>0</v>
      </c>
      <c r="N638" s="112">
        <v>0</v>
      </c>
      <c r="O638" s="112">
        <v>0</v>
      </c>
      <c r="P638" s="112">
        <v>0</v>
      </c>
      <c r="Q638" s="288"/>
      <c r="R638" s="289"/>
    </row>
    <row r="639" spans="1:18" s="24" customFormat="1" ht="12.75">
      <c r="A639" s="183"/>
      <c r="B639" s="186"/>
      <c r="C639" s="177"/>
      <c r="D639" s="29"/>
      <c r="E639" s="37"/>
      <c r="F639" s="27" t="s">
        <v>239</v>
      </c>
      <c r="G639" s="112">
        <f t="shared" si="129"/>
        <v>0</v>
      </c>
      <c r="H639" s="112">
        <f t="shared" si="129"/>
        <v>0</v>
      </c>
      <c r="I639" s="28">
        <v>0</v>
      </c>
      <c r="J639" s="28">
        <v>0</v>
      </c>
      <c r="K639" s="112">
        <v>0</v>
      </c>
      <c r="L639" s="112">
        <v>0</v>
      </c>
      <c r="M639" s="112">
        <v>0</v>
      </c>
      <c r="N639" s="112">
        <v>0</v>
      </c>
      <c r="O639" s="112">
        <v>0</v>
      </c>
      <c r="P639" s="112">
        <v>0</v>
      </c>
      <c r="Q639" s="288"/>
      <c r="R639" s="289"/>
    </row>
    <row r="640" spans="1:18" s="24" customFormat="1" ht="12.75">
      <c r="A640" s="183"/>
      <c r="B640" s="186"/>
      <c r="C640" s="177"/>
      <c r="D640" s="29"/>
      <c r="E640" s="39"/>
      <c r="F640" s="27" t="s">
        <v>25</v>
      </c>
      <c r="G640" s="112">
        <f t="shared" si="129"/>
        <v>0</v>
      </c>
      <c r="H640" s="112">
        <f t="shared" si="129"/>
        <v>0</v>
      </c>
      <c r="I640" s="28">
        <v>0</v>
      </c>
      <c r="J640" s="28">
        <v>0</v>
      </c>
      <c r="K640" s="112">
        <v>0</v>
      </c>
      <c r="L640" s="112">
        <v>0</v>
      </c>
      <c r="M640" s="112">
        <v>0</v>
      </c>
      <c r="N640" s="112">
        <v>0</v>
      </c>
      <c r="O640" s="112">
        <v>0</v>
      </c>
      <c r="P640" s="112">
        <v>0</v>
      </c>
      <c r="Q640" s="288"/>
      <c r="R640" s="289"/>
    </row>
    <row r="641" spans="1:18" s="24" customFormat="1" ht="12.75">
      <c r="A641" s="183"/>
      <c r="B641" s="186"/>
      <c r="C641" s="177"/>
      <c r="D641" s="29"/>
      <c r="E641" s="39"/>
      <c r="F641" s="27" t="s">
        <v>220</v>
      </c>
      <c r="G641" s="112">
        <f aca="true" t="shared" si="130" ref="G641:H645">I641+K641+M641+O641</f>
        <v>0</v>
      </c>
      <c r="H641" s="112">
        <f t="shared" si="130"/>
        <v>0</v>
      </c>
      <c r="I641" s="28">
        <v>0</v>
      </c>
      <c r="J641" s="28">
        <v>0</v>
      </c>
      <c r="K641" s="112">
        <v>0</v>
      </c>
      <c r="L641" s="112">
        <v>0</v>
      </c>
      <c r="M641" s="112">
        <v>0</v>
      </c>
      <c r="N641" s="112">
        <v>0</v>
      </c>
      <c r="O641" s="112">
        <v>0</v>
      </c>
      <c r="P641" s="112">
        <v>0</v>
      </c>
      <c r="Q641" s="288"/>
      <c r="R641" s="289"/>
    </row>
    <row r="642" spans="1:18" s="24" customFormat="1" ht="12.75">
      <c r="A642" s="183"/>
      <c r="B642" s="186"/>
      <c r="C642" s="177"/>
      <c r="D642" s="29"/>
      <c r="E642" s="30"/>
      <c r="F642" s="27" t="s">
        <v>226</v>
      </c>
      <c r="G642" s="112">
        <f t="shared" si="130"/>
        <v>0</v>
      </c>
      <c r="H642" s="112">
        <f t="shared" si="130"/>
        <v>0</v>
      </c>
      <c r="I642" s="28">
        <v>0</v>
      </c>
      <c r="J642" s="28">
        <v>0</v>
      </c>
      <c r="K642" s="28">
        <v>0</v>
      </c>
      <c r="L642" s="112">
        <v>0</v>
      </c>
      <c r="M642" s="28">
        <v>0</v>
      </c>
      <c r="N642" s="28">
        <v>0</v>
      </c>
      <c r="O642" s="28">
        <v>0</v>
      </c>
      <c r="P642" s="112">
        <v>0</v>
      </c>
      <c r="Q642" s="288"/>
      <c r="R642" s="289"/>
    </row>
    <row r="643" spans="1:18" s="24" customFormat="1" ht="12.75">
      <c r="A643" s="183"/>
      <c r="B643" s="186"/>
      <c r="C643" s="177"/>
      <c r="D643" s="29"/>
      <c r="E643" s="30"/>
      <c r="F643" s="27" t="s">
        <v>227</v>
      </c>
      <c r="G643" s="112">
        <f t="shared" si="130"/>
        <v>0</v>
      </c>
      <c r="H643" s="112">
        <f t="shared" si="130"/>
        <v>0</v>
      </c>
      <c r="I643" s="28">
        <v>0</v>
      </c>
      <c r="J643" s="28">
        <v>0</v>
      </c>
      <c r="K643" s="28">
        <v>0</v>
      </c>
      <c r="L643" s="112">
        <v>0</v>
      </c>
      <c r="M643" s="28">
        <v>0</v>
      </c>
      <c r="N643" s="28">
        <v>0</v>
      </c>
      <c r="O643" s="28">
        <v>0</v>
      </c>
      <c r="P643" s="112">
        <v>0</v>
      </c>
      <c r="Q643" s="288"/>
      <c r="R643" s="289"/>
    </row>
    <row r="644" spans="1:18" s="24" customFormat="1" ht="12.75">
      <c r="A644" s="183"/>
      <c r="B644" s="186"/>
      <c r="C644" s="177"/>
      <c r="D644" s="29"/>
      <c r="E644" s="39" t="s">
        <v>192</v>
      </c>
      <c r="F644" s="27" t="s">
        <v>228</v>
      </c>
      <c r="G644" s="112">
        <f t="shared" si="130"/>
        <v>16.3</v>
      </c>
      <c r="H644" s="112">
        <f t="shared" si="130"/>
        <v>0</v>
      </c>
      <c r="I644" s="28">
        <v>16.3</v>
      </c>
      <c r="J644" s="28">
        <v>0</v>
      </c>
      <c r="K644" s="28">
        <v>0</v>
      </c>
      <c r="L644" s="112">
        <v>0</v>
      </c>
      <c r="M644" s="28">
        <v>0</v>
      </c>
      <c r="N644" s="28">
        <v>0</v>
      </c>
      <c r="O644" s="28">
        <v>0</v>
      </c>
      <c r="P644" s="112">
        <v>0</v>
      </c>
      <c r="Q644" s="288"/>
      <c r="R644" s="289"/>
    </row>
    <row r="645" spans="1:18" s="24" customFormat="1" ht="12.75">
      <c r="A645" s="183"/>
      <c r="B645" s="186"/>
      <c r="C645" s="177"/>
      <c r="D645" s="29"/>
      <c r="E645" s="39" t="s">
        <v>20</v>
      </c>
      <c r="F645" s="27" t="s">
        <v>229</v>
      </c>
      <c r="G645" s="112">
        <f t="shared" si="130"/>
        <v>325</v>
      </c>
      <c r="H645" s="112">
        <f t="shared" si="130"/>
        <v>0</v>
      </c>
      <c r="I645" s="28">
        <v>325</v>
      </c>
      <c r="J645" s="28">
        <v>0</v>
      </c>
      <c r="K645" s="28">
        <v>0</v>
      </c>
      <c r="L645" s="112">
        <v>0</v>
      </c>
      <c r="M645" s="28">
        <v>0</v>
      </c>
      <c r="N645" s="28">
        <v>0</v>
      </c>
      <c r="O645" s="28">
        <v>0</v>
      </c>
      <c r="P645" s="112">
        <v>0</v>
      </c>
      <c r="Q645" s="288"/>
      <c r="R645" s="289"/>
    </row>
    <row r="646" spans="1:18" s="24" customFormat="1" ht="13.5" thickBot="1">
      <c r="A646" s="184"/>
      <c r="B646" s="187"/>
      <c r="C646" s="178"/>
      <c r="D646" s="33"/>
      <c r="E646" s="34"/>
      <c r="F646" s="35" t="s">
        <v>230</v>
      </c>
      <c r="G646" s="113">
        <f t="shared" si="129"/>
        <v>0</v>
      </c>
      <c r="H646" s="113">
        <f t="shared" si="129"/>
        <v>0</v>
      </c>
      <c r="I646" s="36">
        <v>0</v>
      </c>
      <c r="J646" s="36">
        <v>0</v>
      </c>
      <c r="K646" s="36">
        <v>0</v>
      </c>
      <c r="L646" s="113">
        <v>0</v>
      </c>
      <c r="M646" s="36">
        <v>0</v>
      </c>
      <c r="N646" s="36">
        <v>0</v>
      </c>
      <c r="O646" s="36">
        <v>0</v>
      </c>
      <c r="P646" s="113">
        <v>0</v>
      </c>
      <c r="Q646" s="290"/>
      <c r="R646" s="291"/>
    </row>
    <row r="647" spans="1:18" s="24" customFormat="1" ht="12.75">
      <c r="A647" s="182" t="s">
        <v>291</v>
      </c>
      <c r="B647" s="185" t="s">
        <v>463</v>
      </c>
      <c r="C647" s="176">
        <v>240</v>
      </c>
      <c r="D647" s="21"/>
      <c r="E647" s="22"/>
      <c r="F647" s="129" t="s">
        <v>238</v>
      </c>
      <c r="G647" s="23">
        <f aca="true" t="shared" si="131" ref="G647:P647">SUM(G648:G658)</f>
        <v>1638</v>
      </c>
      <c r="H647" s="23">
        <f t="shared" si="131"/>
        <v>0</v>
      </c>
      <c r="I647" s="23">
        <f t="shared" si="131"/>
        <v>1638</v>
      </c>
      <c r="J647" s="23">
        <f t="shared" si="131"/>
        <v>0</v>
      </c>
      <c r="K647" s="23">
        <f t="shared" si="131"/>
        <v>0</v>
      </c>
      <c r="L647" s="23">
        <f t="shared" si="131"/>
        <v>0</v>
      </c>
      <c r="M647" s="23">
        <f t="shared" si="131"/>
        <v>0</v>
      </c>
      <c r="N647" s="23">
        <f t="shared" si="131"/>
        <v>0</v>
      </c>
      <c r="O647" s="23">
        <f t="shared" si="131"/>
        <v>0</v>
      </c>
      <c r="P647" s="23">
        <f t="shared" si="131"/>
        <v>0</v>
      </c>
      <c r="Q647" s="286" t="s">
        <v>17</v>
      </c>
      <c r="R647" s="287"/>
    </row>
    <row r="648" spans="1:18" s="24" customFormat="1" ht="12.75">
      <c r="A648" s="183"/>
      <c r="B648" s="186"/>
      <c r="C648" s="177"/>
      <c r="D648" s="29"/>
      <c r="E648" s="26"/>
      <c r="F648" s="27" t="s">
        <v>19</v>
      </c>
      <c r="G648" s="112">
        <f aca="true" t="shared" si="132" ref="G648:H658">I648+K648+M648+O648</f>
        <v>0</v>
      </c>
      <c r="H648" s="112">
        <f t="shared" si="132"/>
        <v>0</v>
      </c>
      <c r="I648" s="28">
        <v>0</v>
      </c>
      <c r="J648" s="28">
        <v>0</v>
      </c>
      <c r="K648" s="112">
        <v>0</v>
      </c>
      <c r="L648" s="112">
        <v>0</v>
      </c>
      <c r="M648" s="112">
        <v>0</v>
      </c>
      <c r="N648" s="112">
        <v>0</v>
      </c>
      <c r="O648" s="112">
        <v>0</v>
      </c>
      <c r="P648" s="112">
        <v>0</v>
      </c>
      <c r="Q648" s="288"/>
      <c r="R648" s="289"/>
    </row>
    <row r="649" spans="1:18" s="24" customFormat="1" ht="12.75">
      <c r="A649" s="183"/>
      <c r="B649" s="186"/>
      <c r="C649" s="177"/>
      <c r="D649" s="29"/>
      <c r="E649" s="30"/>
      <c r="F649" s="27" t="s">
        <v>22</v>
      </c>
      <c r="G649" s="112">
        <f t="shared" si="132"/>
        <v>0</v>
      </c>
      <c r="H649" s="112">
        <f t="shared" si="132"/>
        <v>0</v>
      </c>
      <c r="I649" s="28">
        <v>0</v>
      </c>
      <c r="J649" s="28">
        <v>0</v>
      </c>
      <c r="K649" s="112">
        <v>0</v>
      </c>
      <c r="L649" s="112">
        <v>0</v>
      </c>
      <c r="M649" s="112">
        <v>0</v>
      </c>
      <c r="N649" s="112">
        <v>0</v>
      </c>
      <c r="O649" s="112">
        <v>0</v>
      </c>
      <c r="P649" s="112">
        <v>0</v>
      </c>
      <c r="Q649" s="288"/>
      <c r="R649" s="289"/>
    </row>
    <row r="650" spans="1:18" s="24" customFormat="1" ht="12.75">
      <c r="A650" s="183"/>
      <c r="B650" s="186"/>
      <c r="C650" s="177"/>
      <c r="D650" s="29"/>
      <c r="E650" s="37"/>
      <c r="F650" s="27" t="s">
        <v>23</v>
      </c>
      <c r="G650" s="112">
        <f t="shared" si="132"/>
        <v>0</v>
      </c>
      <c r="H650" s="112">
        <f t="shared" si="132"/>
        <v>0</v>
      </c>
      <c r="I650" s="28">
        <v>0</v>
      </c>
      <c r="J650" s="28">
        <v>0</v>
      </c>
      <c r="K650" s="112">
        <v>0</v>
      </c>
      <c r="L650" s="112">
        <v>0</v>
      </c>
      <c r="M650" s="112">
        <v>0</v>
      </c>
      <c r="N650" s="112">
        <v>0</v>
      </c>
      <c r="O650" s="112">
        <v>0</v>
      </c>
      <c r="P650" s="112">
        <v>0</v>
      </c>
      <c r="Q650" s="288"/>
      <c r="R650" s="289"/>
    </row>
    <row r="651" spans="1:18" s="24" customFormat="1" ht="12.75">
      <c r="A651" s="183"/>
      <c r="B651" s="186"/>
      <c r="C651" s="177"/>
      <c r="D651" s="29"/>
      <c r="E651" s="37"/>
      <c r="F651" s="27" t="s">
        <v>239</v>
      </c>
      <c r="G651" s="112">
        <f t="shared" si="132"/>
        <v>0</v>
      </c>
      <c r="H651" s="112">
        <f t="shared" si="132"/>
        <v>0</v>
      </c>
      <c r="I651" s="28">
        <v>0</v>
      </c>
      <c r="J651" s="28">
        <v>0</v>
      </c>
      <c r="K651" s="112">
        <v>0</v>
      </c>
      <c r="L651" s="112">
        <v>0</v>
      </c>
      <c r="M651" s="112">
        <v>0</v>
      </c>
      <c r="N651" s="112">
        <v>0</v>
      </c>
      <c r="O651" s="112">
        <v>0</v>
      </c>
      <c r="P651" s="112">
        <v>0</v>
      </c>
      <c r="Q651" s="288"/>
      <c r="R651" s="289"/>
    </row>
    <row r="652" spans="1:18" s="24" customFormat="1" ht="12.75">
      <c r="A652" s="183"/>
      <c r="B652" s="186"/>
      <c r="C652" s="177"/>
      <c r="D652" s="29"/>
      <c r="E652" s="38"/>
      <c r="F652" s="27" t="s">
        <v>25</v>
      </c>
      <c r="G652" s="112">
        <f t="shared" si="132"/>
        <v>0</v>
      </c>
      <c r="H652" s="112">
        <f t="shared" si="132"/>
        <v>0</v>
      </c>
      <c r="I652" s="28">
        <v>0</v>
      </c>
      <c r="J652" s="28">
        <v>0</v>
      </c>
      <c r="K652" s="112">
        <v>0</v>
      </c>
      <c r="L652" s="112">
        <v>0</v>
      </c>
      <c r="M652" s="112">
        <v>0</v>
      </c>
      <c r="N652" s="112">
        <v>0</v>
      </c>
      <c r="O652" s="112">
        <v>0</v>
      </c>
      <c r="P652" s="112">
        <v>0</v>
      </c>
      <c r="Q652" s="288"/>
      <c r="R652" s="289"/>
    </row>
    <row r="653" spans="1:18" s="24" customFormat="1" ht="12.75">
      <c r="A653" s="183"/>
      <c r="B653" s="186"/>
      <c r="C653" s="177"/>
      <c r="D653" s="29"/>
      <c r="E653" s="38"/>
      <c r="F653" s="27" t="s">
        <v>220</v>
      </c>
      <c r="G653" s="112">
        <f aca="true" t="shared" si="133" ref="G653:H657">I653+K653+M653+O653</f>
        <v>0</v>
      </c>
      <c r="H653" s="112">
        <f t="shared" si="133"/>
        <v>0</v>
      </c>
      <c r="I653" s="28">
        <v>0</v>
      </c>
      <c r="J653" s="28">
        <v>0</v>
      </c>
      <c r="K653" s="112">
        <v>0</v>
      </c>
      <c r="L653" s="112">
        <v>0</v>
      </c>
      <c r="M653" s="112">
        <v>0</v>
      </c>
      <c r="N653" s="112">
        <v>0</v>
      </c>
      <c r="O653" s="112">
        <v>0</v>
      </c>
      <c r="P653" s="112">
        <v>0</v>
      </c>
      <c r="Q653" s="288"/>
      <c r="R653" s="289"/>
    </row>
    <row r="654" spans="1:18" s="24" customFormat="1" ht="12.75">
      <c r="A654" s="183"/>
      <c r="B654" s="186"/>
      <c r="C654" s="177"/>
      <c r="D654" s="29"/>
      <c r="E654" s="30"/>
      <c r="F654" s="27" t="s">
        <v>226</v>
      </c>
      <c r="G654" s="112">
        <f t="shared" si="133"/>
        <v>0</v>
      </c>
      <c r="H654" s="112">
        <f t="shared" si="133"/>
        <v>0</v>
      </c>
      <c r="I654" s="28">
        <v>0</v>
      </c>
      <c r="J654" s="28">
        <v>0</v>
      </c>
      <c r="K654" s="28">
        <v>0</v>
      </c>
      <c r="L654" s="112">
        <v>0</v>
      </c>
      <c r="M654" s="28">
        <v>0</v>
      </c>
      <c r="N654" s="28">
        <v>0</v>
      </c>
      <c r="O654" s="28">
        <v>0</v>
      </c>
      <c r="P654" s="112">
        <v>0</v>
      </c>
      <c r="Q654" s="288"/>
      <c r="R654" s="289"/>
    </row>
    <row r="655" spans="1:18" s="24" customFormat="1" ht="12.75">
      <c r="A655" s="183"/>
      <c r="B655" s="186"/>
      <c r="C655" s="177"/>
      <c r="D655" s="29"/>
      <c r="E655" s="30"/>
      <c r="F655" s="27" t="s">
        <v>227</v>
      </c>
      <c r="G655" s="112">
        <f t="shared" si="133"/>
        <v>0</v>
      </c>
      <c r="H655" s="112">
        <f t="shared" si="133"/>
        <v>0</v>
      </c>
      <c r="I655" s="28">
        <v>0</v>
      </c>
      <c r="J655" s="28">
        <v>0</v>
      </c>
      <c r="K655" s="28">
        <v>0</v>
      </c>
      <c r="L655" s="112">
        <v>0</v>
      </c>
      <c r="M655" s="28">
        <v>0</v>
      </c>
      <c r="N655" s="28">
        <v>0</v>
      </c>
      <c r="O655" s="28">
        <v>0</v>
      </c>
      <c r="P655" s="112">
        <v>0</v>
      </c>
      <c r="Q655" s="288"/>
      <c r="R655" s="289"/>
    </row>
    <row r="656" spans="1:18" s="24" customFormat="1" ht="12.75">
      <c r="A656" s="183"/>
      <c r="B656" s="186"/>
      <c r="C656" s="177"/>
      <c r="D656" s="29"/>
      <c r="E656" s="39" t="s">
        <v>192</v>
      </c>
      <c r="F656" s="27" t="s">
        <v>228</v>
      </c>
      <c r="G656" s="112">
        <f t="shared" si="133"/>
        <v>78</v>
      </c>
      <c r="H656" s="112">
        <f t="shared" si="133"/>
        <v>0</v>
      </c>
      <c r="I656" s="28">
        <v>78</v>
      </c>
      <c r="J656" s="28">
        <v>0</v>
      </c>
      <c r="K656" s="28">
        <v>0</v>
      </c>
      <c r="L656" s="112">
        <v>0</v>
      </c>
      <c r="M656" s="28">
        <v>0</v>
      </c>
      <c r="N656" s="28">
        <v>0</v>
      </c>
      <c r="O656" s="28">
        <v>0</v>
      </c>
      <c r="P656" s="112">
        <v>0</v>
      </c>
      <c r="Q656" s="288"/>
      <c r="R656" s="289"/>
    </row>
    <row r="657" spans="1:18" s="24" customFormat="1" ht="12.75">
      <c r="A657" s="183"/>
      <c r="B657" s="186"/>
      <c r="C657" s="177"/>
      <c r="D657" s="29"/>
      <c r="E657" s="39" t="s">
        <v>20</v>
      </c>
      <c r="F657" s="27" t="s">
        <v>229</v>
      </c>
      <c r="G657" s="112">
        <f t="shared" si="133"/>
        <v>1560</v>
      </c>
      <c r="H657" s="112">
        <f t="shared" si="133"/>
        <v>0</v>
      </c>
      <c r="I657" s="28">
        <v>1560</v>
      </c>
      <c r="J657" s="28">
        <v>0</v>
      </c>
      <c r="K657" s="28">
        <v>0</v>
      </c>
      <c r="L657" s="112">
        <v>0</v>
      </c>
      <c r="M657" s="28">
        <v>0</v>
      </c>
      <c r="N657" s="28">
        <v>0</v>
      </c>
      <c r="O657" s="28">
        <v>0</v>
      </c>
      <c r="P657" s="112">
        <v>0</v>
      </c>
      <c r="Q657" s="288"/>
      <c r="R657" s="289"/>
    </row>
    <row r="658" spans="1:18" s="24" customFormat="1" ht="13.5" thickBot="1">
      <c r="A658" s="184"/>
      <c r="B658" s="187"/>
      <c r="C658" s="178"/>
      <c r="D658" s="33"/>
      <c r="E658" s="34"/>
      <c r="F658" s="35" t="s">
        <v>230</v>
      </c>
      <c r="G658" s="113">
        <f t="shared" si="132"/>
        <v>0</v>
      </c>
      <c r="H658" s="113">
        <f t="shared" si="132"/>
        <v>0</v>
      </c>
      <c r="I658" s="36">
        <v>0</v>
      </c>
      <c r="J658" s="36">
        <v>0</v>
      </c>
      <c r="K658" s="36">
        <v>0</v>
      </c>
      <c r="L658" s="113">
        <v>0</v>
      </c>
      <c r="M658" s="36">
        <v>0</v>
      </c>
      <c r="N658" s="36">
        <v>0</v>
      </c>
      <c r="O658" s="36">
        <v>0</v>
      </c>
      <c r="P658" s="113">
        <v>0</v>
      </c>
      <c r="Q658" s="290"/>
      <c r="R658" s="291"/>
    </row>
    <row r="659" spans="1:18" s="24" customFormat="1" ht="12.75">
      <c r="A659" s="182" t="s">
        <v>292</v>
      </c>
      <c r="B659" s="185" t="s">
        <v>464</v>
      </c>
      <c r="C659" s="176">
        <v>240</v>
      </c>
      <c r="D659" s="21"/>
      <c r="E659" s="22"/>
      <c r="F659" s="129" t="s">
        <v>238</v>
      </c>
      <c r="G659" s="23">
        <f aca="true" t="shared" si="134" ref="G659:P659">SUM(G660:G670)</f>
        <v>1638</v>
      </c>
      <c r="H659" s="23">
        <f t="shared" si="134"/>
        <v>0</v>
      </c>
      <c r="I659" s="23">
        <f t="shared" si="134"/>
        <v>1638</v>
      </c>
      <c r="J659" s="23">
        <f t="shared" si="134"/>
        <v>0</v>
      </c>
      <c r="K659" s="23">
        <f t="shared" si="134"/>
        <v>0</v>
      </c>
      <c r="L659" s="23">
        <f t="shared" si="134"/>
        <v>0</v>
      </c>
      <c r="M659" s="23">
        <f t="shared" si="134"/>
        <v>0</v>
      </c>
      <c r="N659" s="23">
        <f t="shared" si="134"/>
        <v>0</v>
      </c>
      <c r="O659" s="23">
        <f t="shared" si="134"/>
        <v>0</v>
      </c>
      <c r="P659" s="23">
        <f t="shared" si="134"/>
        <v>0</v>
      </c>
      <c r="Q659" s="286" t="s">
        <v>17</v>
      </c>
      <c r="R659" s="287"/>
    </row>
    <row r="660" spans="1:18" s="24" customFormat="1" ht="12.75">
      <c r="A660" s="183"/>
      <c r="B660" s="186"/>
      <c r="C660" s="177"/>
      <c r="D660" s="29"/>
      <c r="E660" s="26"/>
      <c r="F660" s="27" t="s">
        <v>19</v>
      </c>
      <c r="G660" s="112">
        <f aca="true" t="shared" si="135" ref="G660:H670">I660+K660+M660+O660</f>
        <v>0</v>
      </c>
      <c r="H660" s="112">
        <f t="shared" si="135"/>
        <v>0</v>
      </c>
      <c r="I660" s="28">
        <v>0</v>
      </c>
      <c r="J660" s="28">
        <v>0</v>
      </c>
      <c r="K660" s="112">
        <v>0</v>
      </c>
      <c r="L660" s="112">
        <v>0</v>
      </c>
      <c r="M660" s="112">
        <v>0</v>
      </c>
      <c r="N660" s="112">
        <v>0</v>
      </c>
      <c r="O660" s="112">
        <v>0</v>
      </c>
      <c r="P660" s="112">
        <v>0</v>
      </c>
      <c r="Q660" s="288"/>
      <c r="R660" s="289"/>
    </row>
    <row r="661" spans="1:18" s="24" customFormat="1" ht="12.75">
      <c r="A661" s="183"/>
      <c r="B661" s="186"/>
      <c r="C661" s="177"/>
      <c r="D661" s="29"/>
      <c r="E661" s="30"/>
      <c r="F661" s="27" t="s">
        <v>22</v>
      </c>
      <c r="G661" s="112">
        <f t="shared" si="135"/>
        <v>0</v>
      </c>
      <c r="H661" s="112">
        <f t="shared" si="135"/>
        <v>0</v>
      </c>
      <c r="I661" s="28">
        <v>0</v>
      </c>
      <c r="J661" s="28">
        <v>0</v>
      </c>
      <c r="K661" s="112">
        <v>0</v>
      </c>
      <c r="L661" s="112">
        <v>0</v>
      </c>
      <c r="M661" s="112">
        <v>0</v>
      </c>
      <c r="N661" s="112">
        <v>0</v>
      </c>
      <c r="O661" s="112">
        <v>0</v>
      </c>
      <c r="P661" s="112">
        <v>0</v>
      </c>
      <c r="Q661" s="288"/>
      <c r="R661" s="289"/>
    </row>
    <row r="662" spans="1:18" s="24" customFormat="1" ht="12.75">
      <c r="A662" s="183"/>
      <c r="B662" s="186"/>
      <c r="C662" s="177"/>
      <c r="D662" s="29"/>
      <c r="E662" s="37"/>
      <c r="F662" s="27" t="s">
        <v>23</v>
      </c>
      <c r="G662" s="112">
        <f t="shared" si="135"/>
        <v>0</v>
      </c>
      <c r="H662" s="112">
        <f t="shared" si="135"/>
        <v>0</v>
      </c>
      <c r="I662" s="28">
        <v>0</v>
      </c>
      <c r="J662" s="28">
        <v>0</v>
      </c>
      <c r="K662" s="112">
        <v>0</v>
      </c>
      <c r="L662" s="112">
        <v>0</v>
      </c>
      <c r="M662" s="112">
        <v>0</v>
      </c>
      <c r="N662" s="112">
        <v>0</v>
      </c>
      <c r="O662" s="112">
        <v>0</v>
      </c>
      <c r="P662" s="112">
        <v>0</v>
      </c>
      <c r="Q662" s="288"/>
      <c r="R662" s="289"/>
    </row>
    <row r="663" spans="1:18" s="24" customFormat="1" ht="12.75">
      <c r="A663" s="183"/>
      <c r="B663" s="186"/>
      <c r="C663" s="177"/>
      <c r="D663" s="29"/>
      <c r="E663" s="37"/>
      <c r="F663" s="27" t="s">
        <v>239</v>
      </c>
      <c r="G663" s="112">
        <f t="shared" si="135"/>
        <v>0</v>
      </c>
      <c r="H663" s="112">
        <f t="shared" si="135"/>
        <v>0</v>
      </c>
      <c r="I663" s="28">
        <v>0</v>
      </c>
      <c r="J663" s="28">
        <v>0</v>
      </c>
      <c r="K663" s="112">
        <v>0</v>
      </c>
      <c r="L663" s="112">
        <v>0</v>
      </c>
      <c r="M663" s="112">
        <v>0</v>
      </c>
      <c r="N663" s="112">
        <v>0</v>
      </c>
      <c r="O663" s="112">
        <v>0</v>
      </c>
      <c r="P663" s="112">
        <v>0</v>
      </c>
      <c r="Q663" s="288"/>
      <c r="R663" s="289"/>
    </row>
    <row r="664" spans="1:18" s="24" customFormat="1" ht="12.75">
      <c r="A664" s="183"/>
      <c r="B664" s="186"/>
      <c r="C664" s="177"/>
      <c r="D664" s="29"/>
      <c r="E664" s="39"/>
      <c r="F664" s="27" t="s">
        <v>25</v>
      </c>
      <c r="G664" s="112">
        <f t="shared" si="135"/>
        <v>0</v>
      </c>
      <c r="H664" s="112">
        <f t="shared" si="135"/>
        <v>0</v>
      </c>
      <c r="I664" s="28">
        <v>0</v>
      </c>
      <c r="J664" s="28">
        <v>0</v>
      </c>
      <c r="K664" s="112">
        <v>0</v>
      </c>
      <c r="L664" s="112">
        <v>0</v>
      </c>
      <c r="M664" s="112">
        <v>0</v>
      </c>
      <c r="N664" s="112">
        <v>0</v>
      </c>
      <c r="O664" s="112">
        <v>0</v>
      </c>
      <c r="P664" s="112">
        <v>0</v>
      </c>
      <c r="Q664" s="288"/>
      <c r="R664" s="289"/>
    </row>
    <row r="665" spans="1:18" s="24" customFormat="1" ht="12.75">
      <c r="A665" s="183"/>
      <c r="B665" s="186"/>
      <c r="C665" s="177"/>
      <c r="D665" s="29"/>
      <c r="E665" s="39"/>
      <c r="F665" s="27" t="s">
        <v>220</v>
      </c>
      <c r="G665" s="112">
        <f aca="true" t="shared" si="136" ref="G665:H669">I665+K665+M665+O665</f>
        <v>0</v>
      </c>
      <c r="H665" s="112">
        <f t="shared" si="136"/>
        <v>0</v>
      </c>
      <c r="I665" s="28">
        <v>0</v>
      </c>
      <c r="J665" s="28">
        <v>0</v>
      </c>
      <c r="K665" s="112">
        <v>0</v>
      </c>
      <c r="L665" s="112">
        <v>0</v>
      </c>
      <c r="M665" s="112">
        <v>0</v>
      </c>
      <c r="N665" s="112">
        <v>0</v>
      </c>
      <c r="O665" s="112">
        <v>0</v>
      </c>
      <c r="P665" s="112">
        <v>0</v>
      </c>
      <c r="Q665" s="288"/>
      <c r="R665" s="289"/>
    </row>
    <row r="666" spans="1:18" s="24" customFormat="1" ht="12.75">
      <c r="A666" s="183"/>
      <c r="B666" s="186"/>
      <c r="C666" s="177"/>
      <c r="D666" s="29"/>
      <c r="E666" s="30"/>
      <c r="F666" s="27" t="s">
        <v>226</v>
      </c>
      <c r="G666" s="112">
        <f t="shared" si="136"/>
        <v>0</v>
      </c>
      <c r="H666" s="112">
        <f t="shared" si="136"/>
        <v>0</v>
      </c>
      <c r="I666" s="28">
        <v>0</v>
      </c>
      <c r="J666" s="28">
        <v>0</v>
      </c>
      <c r="K666" s="28">
        <v>0</v>
      </c>
      <c r="L666" s="112">
        <v>0</v>
      </c>
      <c r="M666" s="28">
        <v>0</v>
      </c>
      <c r="N666" s="28">
        <v>0</v>
      </c>
      <c r="O666" s="28">
        <v>0</v>
      </c>
      <c r="P666" s="112">
        <v>0</v>
      </c>
      <c r="Q666" s="288"/>
      <c r="R666" s="289"/>
    </row>
    <row r="667" spans="1:18" s="24" customFormat="1" ht="12.75">
      <c r="A667" s="183"/>
      <c r="B667" s="186"/>
      <c r="C667" s="177"/>
      <c r="D667" s="29"/>
      <c r="E667" s="39"/>
      <c r="F667" s="27" t="s">
        <v>227</v>
      </c>
      <c r="G667" s="112">
        <f t="shared" si="136"/>
        <v>0</v>
      </c>
      <c r="H667" s="112">
        <f t="shared" si="136"/>
        <v>0</v>
      </c>
      <c r="I667" s="28">
        <v>0</v>
      </c>
      <c r="J667" s="28">
        <v>0</v>
      </c>
      <c r="K667" s="28">
        <v>0</v>
      </c>
      <c r="L667" s="112">
        <v>0</v>
      </c>
      <c r="M667" s="28">
        <v>0</v>
      </c>
      <c r="N667" s="28">
        <v>0</v>
      </c>
      <c r="O667" s="28">
        <v>0</v>
      </c>
      <c r="P667" s="112">
        <v>0</v>
      </c>
      <c r="Q667" s="288"/>
      <c r="R667" s="289"/>
    </row>
    <row r="668" spans="1:18" s="24" customFormat="1" ht="12.75">
      <c r="A668" s="183"/>
      <c r="B668" s="186"/>
      <c r="C668" s="177"/>
      <c r="D668" s="29"/>
      <c r="E668" s="39" t="s">
        <v>192</v>
      </c>
      <c r="F668" s="27" t="s">
        <v>228</v>
      </c>
      <c r="G668" s="112">
        <f t="shared" si="136"/>
        <v>78</v>
      </c>
      <c r="H668" s="112">
        <f t="shared" si="136"/>
        <v>0</v>
      </c>
      <c r="I668" s="28">
        <v>78</v>
      </c>
      <c r="J668" s="28">
        <v>0</v>
      </c>
      <c r="K668" s="28">
        <v>0</v>
      </c>
      <c r="L668" s="112">
        <v>0</v>
      </c>
      <c r="M668" s="28">
        <v>0</v>
      </c>
      <c r="N668" s="28">
        <v>0</v>
      </c>
      <c r="O668" s="28">
        <v>0</v>
      </c>
      <c r="P668" s="112">
        <v>0</v>
      </c>
      <c r="Q668" s="288"/>
      <c r="R668" s="289"/>
    </row>
    <row r="669" spans="1:18" s="24" customFormat="1" ht="12.75">
      <c r="A669" s="183"/>
      <c r="B669" s="186"/>
      <c r="C669" s="177"/>
      <c r="D669" s="29"/>
      <c r="E669" s="39" t="s">
        <v>20</v>
      </c>
      <c r="F669" s="27" t="s">
        <v>229</v>
      </c>
      <c r="G669" s="112">
        <f t="shared" si="136"/>
        <v>1560</v>
      </c>
      <c r="H669" s="112">
        <f t="shared" si="136"/>
        <v>0</v>
      </c>
      <c r="I669" s="28">
        <v>1560</v>
      </c>
      <c r="J669" s="28">
        <v>0</v>
      </c>
      <c r="K669" s="28">
        <v>0</v>
      </c>
      <c r="L669" s="112">
        <v>0</v>
      </c>
      <c r="M669" s="28">
        <v>0</v>
      </c>
      <c r="N669" s="28">
        <v>0</v>
      </c>
      <c r="O669" s="28">
        <v>0</v>
      </c>
      <c r="P669" s="112">
        <v>0</v>
      </c>
      <c r="Q669" s="288"/>
      <c r="R669" s="289"/>
    </row>
    <row r="670" spans="1:18" s="24" customFormat="1" ht="13.5" thickBot="1">
      <c r="A670" s="184"/>
      <c r="B670" s="187"/>
      <c r="C670" s="178"/>
      <c r="D670" s="33"/>
      <c r="E670" s="34"/>
      <c r="F670" s="35" t="s">
        <v>230</v>
      </c>
      <c r="G670" s="113">
        <f t="shared" si="135"/>
        <v>0</v>
      </c>
      <c r="H670" s="113">
        <f t="shared" si="135"/>
        <v>0</v>
      </c>
      <c r="I670" s="36">
        <v>0</v>
      </c>
      <c r="J670" s="36">
        <v>0</v>
      </c>
      <c r="K670" s="36">
        <v>0</v>
      </c>
      <c r="L670" s="113">
        <v>0</v>
      </c>
      <c r="M670" s="36">
        <v>0</v>
      </c>
      <c r="N670" s="36">
        <v>0</v>
      </c>
      <c r="O670" s="36">
        <v>0</v>
      </c>
      <c r="P670" s="113">
        <v>0</v>
      </c>
      <c r="Q670" s="290"/>
      <c r="R670" s="291"/>
    </row>
    <row r="671" spans="1:18" s="24" customFormat="1" ht="12.75">
      <c r="A671" s="182" t="s">
        <v>293</v>
      </c>
      <c r="B671" s="185" t="s">
        <v>465</v>
      </c>
      <c r="C671" s="176">
        <v>275</v>
      </c>
      <c r="D671" s="21"/>
      <c r="E671" s="22"/>
      <c r="F671" s="129" t="s">
        <v>238</v>
      </c>
      <c r="G671" s="23">
        <f aca="true" t="shared" si="137" ref="G671:P671">SUM(G672:G682)</f>
        <v>1876.8</v>
      </c>
      <c r="H671" s="23">
        <f t="shared" si="137"/>
        <v>0</v>
      </c>
      <c r="I671" s="23">
        <f t="shared" si="137"/>
        <v>1876.8</v>
      </c>
      <c r="J671" s="23">
        <f t="shared" si="137"/>
        <v>0</v>
      </c>
      <c r="K671" s="23">
        <f t="shared" si="137"/>
        <v>0</v>
      </c>
      <c r="L671" s="23">
        <f t="shared" si="137"/>
        <v>0</v>
      </c>
      <c r="M671" s="23">
        <f t="shared" si="137"/>
        <v>0</v>
      </c>
      <c r="N671" s="23">
        <f t="shared" si="137"/>
        <v>0</v>
      </c>
      <c r="O671" s="23">
        <f t="shared" si="137"/>
        <v>0</v>
      </c>
      <c r="P671" s="23">
        <f t="shared" si="137"/>
        <v>0</v>
      </c>
      <c r="Q671" s="286" t="s">
        <v>17</v>
      </c>
      <c r="R671" s="287"/>
    </row>
    <row r="672" spans="1:18" s="24" customFormat="1" ht="12.75">
      <c r="A672" s="183"/>
      <c r="B672" s="186"/>
      <c r="C672" s="177"/>
      <c r="D672" s="29"/>
      <c r="E672" s="26"/>
      <c r="F672" s="27" t="s">
        <v>19</v>
      </c>
      <c r="G672" s="112">
        <f aca="true" t="shared" si="138" ref="G672:H682">I672+K672+M672+O672</f>
        <v>0</v>
      </c>
      <c r="H672" s="112">
        <f t="shared" si="138"/>
        <v>0</v>
      </c>
      <c r="I672" s="28">
        <v>0</v>
      </c>
      <c r="J672" s="28">
        <v>0</v>
      </c>
      <c r="K672" s="112">
        <v>0</v>
      </c>
      <c r="L672" s="112">
        <v>0</v>
      </c>
      <c r="M672" s="112">
        <v>0</v>
      </c>
      <c r="N672" s="112">
        <v>0</v>
      </c>
      <c r="O672" s="112">
        <v>0</v>
      </c>
      <c r="P672" s="112">
        <v>0</v>
      </c>
      <c r="Q672" s="288"/>
      <c r="R672" s="289"/>
    </row>
    <row r="673" spans="1:18" s="24" customFormat="1" ht="12.75">
      <c r="A673" s="183"/>
      <c r="B673" s="186"/>
      <c r="C673" s="177"/>
      <c r="D673" s="29"/>
      <c r="E673" s="30"/>
      <c r="F673" s="27" t="s">
        <v>22</v>
      </c>
      <c r="G673" s="112">
        <f t="shared" si="138"/>
        <v>0</v>
      </c>
      <c r="H673" s="112">
        <f t="shared" si="138"/>
        <v>0</v>
      </c>
      <c r="I673" s="28">
        <v>0</v>
      </c>
      <c r="J673" s="28">
        <v>0</v>
      </c>
      <c r="K673" s="112">
        <v>0</v>
      </c>
      <c r="L673" s="112">
        <v>0</v>
      </c>
      <c r="M673" s="112">
        <v>0</v>
      </c>
      <c r="N673" s="112">
        <v>0</v>
      </c>
      <c r="O673" s="112">
        <v>0</v>
      </c>
      <c r="P673" s="112">
        <v>0</v>
      </c>
      <c r="Q673" s="288"/>
      <c r="R673" s="289"/>
    </row>
    <row r="674" spans="1:18" s="24" customFormat="1" ht="12.75">
      <c r="A674" s="183"/>
      <c r="B674" s="186"/>
      <c r="C674" s="177"/>
      <c r="D674" s="29"/>
      <c r="E674" s="37"/>
      <c r="F674" s="27" t="s">
        <v>23</v>
      </c>
      <c r="G674" s="112">
        <f t="shared" si="138"/>
        <v>0</v>
      </c>
      <c r="H674" s="112">
        <f t="shared" si="138"/>
        <v>0</v>
      </c>
      <c r="I674" s="28">
        <v>0</v>
      </c>
      <c r="J674" s="28">
        <v>0</v>
      </c>
      <c r="K674" s="112">
        <v>0</v>
      </c>
      <c r="L674" s="112">
        <v>0</v>
      </c>
      <c r="M674" s="112">
        <v>0</v>
      </c>
      <c r="N674" s="112">
        <v>0</v>
      </c>
      <c r="O674" s="112">
        <v>0</v>
      </c>
      <c r="P674" s="112">
        <v>0</v>
      </c>
      <c r="Q674" s="288"/>
      <c r="R674" s="289"/>
    </row>
    <row r="675" spans="1:18" s="24" customFormat="1" ht="12.75">
      <c r="A675" s="183"/>
      <c r="B675" s="186"/>
      <c r="C675" s="177"/>
      <c r="D675" s="29"/>
      <c r="E675" s="37"/>
      <c r="F675" s="27" t="s">
        <v>239</v>
      </c>
      <c r="G675" s="112">
        <f t="shared" si="138"/>
        <v>0</v>
      </c>
      <c r="H675" s="112">
        <f t="shared" si="138"/>
        <v>0</v>
      </c>
      <c r="I675" s="28">
        <v>0</v>
      </c>
      <c r="J675" s="28">
        <v>0</v>
      </c>
      <c r="K675" s="112">
        <v>0</v>
      </c>
      <c r="L675" s="112">
        <v>0</v>
      </c>
      <c r="M675" s="112">
        <v>0</v>
      </c>
      <c r="N675" s="112">
        <v>0</v>
      </c>
      <c r="O675" s="112">
        <v>0</v>
      </c>
      <c r="P675" s="112">
        <v>0</v>
      </c>
      <c r="Q675" s="288"/>
      <c r="R675" s="289"/>
    </row>
    <row r="676" spans="1:18" s="24" customFormat="1" ht="12.75">
      <c r="A676" s="183"/>
      <c r="B676" s="186"/>
      <c r="C676" s="177"/>
      <c r="D676" s="29"/>
      <c r="E676" s="39"/>
      <c r="F676" s="27" t="s">
        <v>25</v>
      </c>
      <c r="G676" s="112">
        <f t="shared" si="138"/>
        <v>0</v>
      </c>
      <c r="H676" s="112">
        <f t="shared" si="138"/>
        <v>0</v>
      </c>
      <c r="I676" s="28">
        <v>0</v>
      </c>
      <c r="J676" s="28">
        <v>0</v>
      </c>
      <c r="K676" s="112">
        <v>0</v>
      </c>
      <c r="L676" s="112">
        <v>0</v>
      </c>
      <c r="M676" s="112">
        <v>0</v>
      </c>
      <c r="N676" s="112">
        <v>0</v>
      </c>
      <c r="O676" s="112">
        <v>0</v>
      </c>
      <c r="P676" s="112">
        <v>0</v>
      </c>
      <c r="Q676" s="288"/>
      <c r="R676" s="289"/>
    </row>
    <row r="677" spans="1:18" s="24" customFormat="1" ht="12.75">
      <c r="A677" s="183"/>
      <c r="B677" s="186"/>
      <c r="C677" s="177"/>
      <c r="D677" s="29"/>
      <c r="E677" s="39"/>
      <c r="F677" s="27" t="s">
        <v>220</v>
      </c>
      <c r="G677" s="112">
        <f aca="true" t="shared" si="139" ref="G677:H681">I677+K677+M677+O677</f>
        <v>0</v>
      </c>
      <c r="H677" s="112">
        <f t="shared" si="139"/>
        <v>0</v>
      </c>
      <c r="I677" s="28">
        <v>0</v>
      </c>
      <c r="J677" s="28">
        <v>0</v>
      </c>
      <c r="K677" s="112">
        <v>0</v>
      </c>
      <c r="L677" s="112">
        <v>0</v>
      </c>
      <c r="M677" s="112">
        <v>0</v>
      </c>
      <c r="N677" s="112">
        <v>0</v>
      </c>
      <c r="O677" s="112">
        <v>0</v>
      </c>
      <c r="P677" s="112">
        <v>0</v>
      </c>
      <c r="Q677" s="288"/>
      <c r="R677" s="289"/>
    </row>
    <row r="678" spans="1:18" s="24" customFormat="1" ht="12.75">
      <c r="A678" s="183"/>
      <c r="B678" s="186"/>
      <c r="C678" s="177"/>
      <c r="D678" s="29"/>
      <c r="E678" s="30"/>
      <c r="F678" s="27" t="s">
        <v>226</v>
      </c>
      <c r="G678" s="112">
        <f t="shared" si="139"/>
        <v>0</v>
      </c>
      <c r="H678" s="112">
        <f t="shared" si="139"/>
        <v>0</v>
      </c>
      <c r="I678" s="28">
        <v>0</v>
      </c>
      <c r="J678" s="28">
        <v>0</v>
      </c>
      <c r="K678" s="28">
        <v>0</v>
      </c>
      <c r="L678" s="112">
        <v>0</v>
      </c>
      <c r="M678" s="28">
        <v>0</v>
      </c>
      <c r="N678" s="28">
        <v>0</v>
      </c>
      <c r="O678" s="28">
        <v>0</v>
      </c>
      <c r="P678" s="112">
        <v>0</v>
      </c>
      <c r="Q678" s="288"/>
      <c r="R678" s="289"/>
    </row>
    <row r="679" spans="1:18" s="24" customFormat="1" ht="12.75">
      <c r="A679" s="183"/>
      <c r="B679" s="186"/>
      <c r="C679" s="177"/>
      <c r="D679" s="29"/>
      <c r="E679" s="30"/>
      <c r="F679" s="27" t="s">
        <v>227</v>
      </c>
      <c r="G679" s="112">
        <f t="shared" si="139"/>
        <v>0</v>
      </c>
      <c r="H679" s="112">
        <f t="shared" si="139"/>
        <v>0</v>
      </c>
      <c r="I679" s="28">
        <v>0</v>
      </c>
      <c r="J679" s="28">
        <v>0</v>
      </c>
      <c r="K679" s="28">
        <v>0</v>
      </c>
      <c r="L679" s="112">
        <v>0</v>
      </c>
      <c r="M679" s="28">
        <v>0</v>
      </c>
      <c r="N679" s="28">
        <v>0</v>
      </c>
      <c r="O679" s="28">
        <v>0</v>
      </c>
      <c r="P679" s="112">
        <v>0</v>
      </c>
      <c r="Q679" s="288"/>
      <c r="R679" s="289"/>
    </row>
    <row r="680" spans="1:18" s="24" customFormat="1" ht="12.75">
      <c r="A680" s="183"/>
      <c r="B680" s="186"/>
      <c r="C680" s="177"/>
      <c r="D680" s="29"/>
      <c r="E680" s="39" t="s">
        <v>192</v>
      </c>
      <c r="F680" s="27" t="s">
        <v>228</v>
      </c>
      <c r="G680" s="112">
        <f t="shared" si="139"/>
        <v>89.3</v>
      </c>
      <c r="H680" s="112">
        <f t="shared" si="139"/>
        <v>0</v>
      </c>
      <c r="I680" s="28">
        <v>89.3</v>
      </c>
      <c r="J680" s="28">
        <v>0</v>
      </c>
      <c r="K680" s="28">
        <v>0</v>
      </c>
      <c r="L680" s="112">
        <v>0</v>
      </c>
      <c r="M680" s="28">
        <v>0</v>
      </c>
      <c r="N680" s="28">
        <v>0</v>
      </c>
      <c r="O680" s="28">
        <v>0</v>
      </c>
      <c r="P680" s="112">
        <v>0</v>
      </c>
      <c r="Q680" s="288"/>
      <c r="R680" s="289"/>
    </row>
    <row r="681" spans="1:18" s="24" customFormat="1" ht="12.75">
      <c r="A681" s="183"/>
      <c r="B681" s="186"/>
      <c r="C681" s="177"/>
      <c r="D681" s="29"/>
      <c r="E681" s="39" t="s">
        <v>20</v>
      </c>
      <c r="F681" s="27" t="s">
        <v>229</v>
      </c>
      <c r="G681" s="112">
        <f t="shared" si="139"/>
        <v>1787.5</v>
      </c>
      <c r="H681" s="112">
        <f t="shared" si="139"/>
        <v>0</v>
      </c>
      <c r="I681" s="28">
        <v>1787.5</v>
      </c>
      <c r="J681" s="28">
        <v>0</v>
      </c>
      <c r="K681" s="28">
        <v>0</v>
      </c>
      <c r="L681" s="112">
        <v>0</v>
      </c>
      <c r="M681" s="28">
        <v>0</v>
      </c>
      <c r="N681" s="28">
        <v>0</v>
      </c>
      <c r="O681" s="28">
        <v>0</v>
      </c>
      <c r="P681" s="112">
        <v>0</v>
      </c>
      <c r="Q681" s="288"/>
      <c r="R681" s="289"/>
    </row>
    <row r="682" spans="1:18" s="24" customFormat="1" ht="13.5" thickBot="1">
      <c r="A682" s="184"/>
      <c r="B682" s="187"/>
      <c r="C682" s="178"/>
      <c r="D682" s="33"/>
      <c r="E682" s="34"/>
      <c r="F682" s="35" t="s">
        <v>230</v>
      </c>
      <c r="G682" s="113">
        <f t="shared" si="138"/>
        <v>0</v>
      </c>
      <c r="H682" s="113">
        <f t="shared" si="138"/>
        <v>0</v>
      </c>
      <c r="I682" s="36">
        <v>0</v>
      </c>
      <c r="J682" s="36">
        <v>0</v>
      </c>
      <c r="K682" s="36">
        <v>0</v>
      </c>
      <c r="L682" s="113">
        <v>0</v>
      </c>
      <c r="M682" s="36">
        <v>0</v>
      </c>
      <c r="N682" s="36">
        <v>0</v>
      </c>
      <c r="O682" s="36">
        <v>0</v>
      </c>
      <c r="P682" s="113">
        <v>0</v>
      </c>
      <c r="Q682" s="290"/>
      <c r="R682" s="291"/>
    </row>
    <row r="683" spans="1:18" s="24" customFormat="1" ht="12.75">
      <c r="A683" s="182" t="s">
        <v>294</v>
      </c>
      <c r="B683" s="185" t="s">
        <v>466</v>
      </c>
      <c r="C683" s="176">
        <v>250</v>
      </c>
      <c r="D683" s="114"/>
      <c r="E683" s="22"/>
      <c r="F683" s="129" t="s">
        <v>238</v>
      </c>
      <c r="G683" s="23">
        <f aca="true" t="shared" si="140" ref="G683:P683">SUM(G684:G694)</f>
        <v>1706.3</v>
      </c>
      <c r="H683" s="23">
        <f t="shared" si="140"/>
        <v>0</v>
      </c>
      <c r="I683" s="23">
        <f t="shared" si="140"/>
        <v>1706.3</v>
      </c>
      <c r="J683" s="23">
        <f t="shared" si="140"/>
        <v>0</v>
      </c>
      <c r="K683" s="23">
        <f t="shared" si="140"/>
        <v>0</v>
      </c>
      <c r="L683" s="23">
        <f t="shared" si="140"/>
        <v>0</v>
      </c>
      <c r="M683" s="23">
        <f t="shared" si="140"/>
        <v>0</v>
      </c>
      <c r="N683" s="23">
        <f t="shared" si="140"/>
        <v>0</v>
      </c>
      <c r="O683" s="23">
        <f t="shared" si="140"/>
        <v>0</v>
      </c>
      <c r="P683" s="23">
        <f t="shared" si="140"/>
        <v>0</v>
      </c>
      <c r="Q683" s="286" t="s">
        <v>17</v>
      </c>
      <c r="R683" s="287"/>
    </row>
    <row r="684" spans="1:18" s="24" customFormat="1" ht="12.75">
      <c r="A684" s="183"/>
      <c r="B684" s="186"/>
      <c r="C684" s="177"/>
      <c r="D684" s="79"/>
      <c r="E684" s="26"/>
      <c r="F684" s="27" t="s">
        <v>19</v>
      </c>
      <c r="G684" s="112">
        <f aca="true" t="shared" si="141" ref="G684:H694">I684+K684+M684+O684</f>
        <v>0</v>
      </c>
      <c r="H684" s="112">
        <f t="shared" si="141"/>
        <v>0</v>
      </c>
      <c r="I684" s="28">
        <v>0</v>
      </c>
      <c r="J684" s="28">
        <v>0</v>
      </c>
      <c r="K684" s="112">
        <v>0</v>
      </c>
      <c r="L684" s="112">
        <v>0</v>
      </c>
      <c r="M684" s="112">
        <v>0</v>
      </c>
      <c r="N684" s="112">
        <v>0</v>
      </c>
      <c r="O684" s="112">
        <v>0</v>
      </c>
      <c r="P684" s="112">
        <v>0</v>
      </c>
      <c r="Q684" s="288"/>
      <c r="R684" s="289"/>
    </row>
    <row r="685" spans="1:18" s="24" customFormat="1" ht="12.75">
      <c r="A685" s="183"/>
      <c r="B685" s="186"/>
      <c r="C685" s="177"/>
      <c r="D685" s="79"/>
      <c r="E685" s="30"/>
      <c r="F685" s="27" t="s">
        <v>22</v>
      </c>
      <c r="G685" s="112">
        <f t="shared" si="141"/>
        <v>0</v>
      </c>
      <c r="H685" s="112">
        <f t="shared" si="141"/>
        <v>0</v>
      </c>
      <c r="I685" s="28">
        <v>0</v>
      </c>
      <c r="J685" s="28">
        <v>0</v>
      </c>
      <c r="K685" s="112">
        <v>0</v>
      </c>
      <c r="L685" s="112">
        <v>0</v>
      </c>
      <c r="M685" s="112">
        <v>0</v>
      </c>
      <c r="N685" s="112">
        <v>0</v>
      </c>
      <c r="O685" s="112">
        <v>0</v>
      </c>
      <c r="P685" s="112">
        <v>0</v>
      </c>
      <c r="Q685" s="288"/>
      <c r="R685" s="289"/>
    </row>
    <row r="686" spans="1:18" s="24" customFormat="1" ht="12.75">
      <c r="A686" s="183"/>
      <c r="B686" s="186"/>
      <c r="C686" s="177"/>
      <c r="D686" s="79"/>
      <c r="E686" s="37"/>
      <c r="F686" s="27" t="s">
        <v>23</v>
      </c>
      <c r="G686" s="112">
        <f t="shared" si="141"/>
        <v>0</v>
      </c>
      <c r="H686" s="112">
        <f t="shared" si="141"/>
        <v>0</v>
      </c>
      <c r="I686" s="28">
        <v>0</v>
      </c>
      <c r="J686" s="28">
        <v>0</v>
      </c>
      <c r="K686" s="112">
        <v>0</v>
      </c>
      <c r="L686" s="112">
        <v>0</v>
      </c>
      <c r="M686" s="112">
        <v>0</v>
      </c>
      <c r="N686" s="112">
        <v>0</v>
      </c>
      <c r="O686" s="112">
        <v>0</v>
      </c>
      <c r="P686" s="112">
        <v>0</v>
      </c>
      <c r="Q686" s="288"/>
      <c r="R686" s="289"/>
    </row>
    <row r="687" spans="1:18" s="24" customFormat="1" ht="12.75">
      <c r="A687" s="183"/>
      <c r="B687" s="186"/>
      <c r="C687" s="177"/>
      <c r="D687" s="79"/>
      <c r="E687" s="37"/>
      <c r="F687" s="27" t="s">
        <v>239</v>
      </c>
      <c r="G687" s="112">
        <f t="shared" si="141"/>
        <v>0</v>
      </c>
      <c r="H687" s="112">
        <f t="shared" si="141"/>
        <v>0</v>
      </c>
      <c r="I687" s="28">
        <v>0</v>
      </c>
      <c r="J687" s="28">
        <v>0</v>
      </c>
      <c r="K687" s="112">
        <v>0</v>
      </c>
      <c r="L687" s="112">
        <v>0</v>
      </c>
      <c r="M687" s="112">
        <v>0</v>
      </c>
      <c r="N687" s="112">
        <v>0</v>
      </c>
      <c r="O687" s="112">
        <v>0</v>
      </c>
      <c r="P687" s="112">
        <v>0</v>
      </c>
      <c r="Q687" s="288"/>
      <c r="R687" s="289"/>
    </row>
    <row r="688" spans="1:18" s="24" customFormat="1" ht="12.75">
      <c r="A688" s="183"/>
      <c r="B688" s="186"/>
      <c r="C688" s="177"/>
      <c r="D688" s="79"/>
      <c r="E688" s="39"/>
      <c r="F688" s="27" t="s">
        <v>25</v>
      </c>
      <c r="G688" s="112">
        <f t="shared" si="141"/>
        <v>0</v>
      </c>
      <c r="H688" s="112">
        <f t="shared" si="141"/>
        <v>0</v>
      </c>
      <c r="I688" s="28">
        <v>0</v>
      </c>
      <c r="J688" s="28">
        <v>0</v>
      </c>
      <c r="K688" s="112">
        <v>0</v>
      </c>
      <c r="L688" s="112">
        <v>0</v>
      </c>
      <c r="M688" s="112">
        <v>0</v>
      </c>
      <c r="N688" s="112">
        <v>0</v>
      </c>
      <c r="O688" s="112">
        <v>0</v>
      </c>
      <c r="P688" s="112">
        <v>0</v>
      </c>
      <c r="Q688" s="288"/>
      <c r="R688" s="289"/>
    </row>
    <row r="689" spans="1:18" s="24" customFormat="1" ht="12.75">
      <c r="A689" s="183"/>
      <c r="B689" s="186"/>
      <c r="C689" s="177"/>
      <c r="D689" s="79"/>
      <c r="E689" s="39"/>
      <c r="F689" s="27" t="s">
        <v>220</v>
      </c>
      <c r="G689" s="112">
        <f aca="true" t="shared" si="142" ref="G689:H693">I689+K689+M689+O689</f>
        <v>0</v>
      </c>
      <c r="H689" s="112">
        <f t="shared" si="142"/>
        <v>0</v>
      </c>
      <c r="I689" s="28">
        <v>0</v>
      </c>
      <c r="J689" s="28">
        <v>0</v>
      </c>
      <c r="K689" s="112">
        <v>0</v>
      </c>
      <c r="L689" s="112">
        <v>0</v>
      </c>
      <c r="M689" s="112">
        <v>0</v>
      </c>
      <c r="N689" s="112">
        <v>0</v>
      </c>
      <c r="O689" s="112">
        <v>0</v>
      </c>
      <c r="P689" s="112">
        <v>0</v>
      </c>
      <c r="Q689" s="288"/>
      <c r="R689" s="289"/>
    </row>
    <row r="690" spans="1:18" s="24" customFormat="1" ht="12.75">
      <c r="A690" s="183"/>
      <c r="B690" s="186"/>
      <c r="C690" s="177"/>
      <c r="D690" s="79"/>
      <c r="E690" s="39"/>
      <c r="F690" s="27" t="s">
        <v>226</v>
      </c>
      <c r="G690" s="112">
        <f t="shared" si="142"/>
        <v>0</v>
      </c>
      <c r="H690" s="112">
        <f t="shared" si="142"/>
        <v>0</v>
      </c>
      <c r="I690" s="28">
        <v>0</v>
      </c>
      <c r="J690" s="28">
        <v>0</v>
      </c>
      <c r="K690" s="28">
        <v>0</v>
      </c>
      <c r="L690" s="112">
        <v>0</v>
      </c>
      <c r="M690" s="28">
        <v>0</v>
      </c>
      <c r="N690" s="28">
        <v>0</v>
      </c>
      <c r="O690" s="28">
        <v>0</v>
      </c>
      <c r="P690" s="112">
        <v>0</v>
      </c>
      <c r="Q690" s="288"/>
      <c r="R690" s="289"/>
    </row>
    <row r="691" spans="1:18" s="24" customFormat="1" ht="12.75">
      <c r="A691" s="183"/>
      <c r="B691" s="186"/>
      <c r="C691" s="177"/>
      <c r="D691" s="79"/>
      <c r="E691" s="39"/>
      <c r="F691" s="27" t="s">
        <v>227</v>
      </c>
      <c r="G691" s="112">
        <f t="shared" si="142"/>
        <v>0</v>
      </c>
      <c r="H691" s="112">
        <f t="shared" si="142"/>
        <v>0</v>
      </c>
      <c r="I691" s="28">
        <v>0</v>
      </c>
      <c r="J691" s="28">
        <v>0</v>
      </c>
      <c r="K691" s="28">
        <v>0</v>
      </c>
      <c r="L691" s="112">
        <v>0</v>
      </c>
      <c r="M691" s="28">
        <v>0</v>
      </c>
      <c r="N691" s="28">
        <v>0</v>
      </c>
      <c r="O691" s="28">
        <v>0</v>
      </c>
      <c r="P691" s="112">
        <v>0</v>
      </c>
      <c r="Q691" s="288"/>
      <c r="R691" s="289"/>
    </row>
    <row r="692" spans="1:18" s="24" customFormat="1" ht="12.75">
      <c r="A692" s="183"/>
      <c r="B692" s="186"/>
      <c r="C692" s="177"/>
      <c r="D692" s="79"/>
      <c r="E692" s="39" t="s">
        <v>192</v>
      </c>
      <c r="F692" s="27" t="s">
        <v>228</v>
      </c>
      <c r="G692" s="112">
        <f t="shared" si="142"/>
        <v>81.3</v>
      </c>
      <c r="H692" s="112">
        <f t="shared" si="142"/>
        <v>0</v>
      </c>
      <c r="I692" s="28">
        <v>81.3</v>
      </c>
      <c r="J692" s="28">
        <v>0</v>
      </c>
      <c r="K692" s="28">
        <v>0</v>
      </c>
      <c r="L692" s="112">
        <v>0</v>
      </c>
      <c r="M692" s="28">
        <v>0</v>
      </c>
      <c r="N692" s="28">
        <v>0</v>
      </c>
      <c r="O692" s="28">
        <v>0</v>
      </c>
      <c r="P692" s="112">
        <v>0</v>
      </c>
      <c r="Q692" s="288"/>
      <c r="R692" s="289"/>
    </row>
    <row r="693" spans="1:18" s="24" customFormat="1" ht="12.75">
      <c r="A693" s="183"/>
      <c r="B693" s="186"/>
      <c r="C693" s="177"/>
      <c r="D693" s="79"/>
      <c r="E693" s="39" t="s">
        <v>20</v>
      </c>
      <c r="F693" s="27" t="s">
        <v>229</v>
      </c>
      <c r="G693" s="112">
        <f t="shared" si="142"/>
        <v>1625</v>
      </c>
      <c r="H693" s="112">
        <f t="shared" si="142"/>
        <v>0</v>
      </c>
      <c r="I693" s="28">
        <v>1625</v>
      </c>
      <c r="J693" s="28">
        <v>0</v>
      </c>
      <c r="K693" s="28">
        <v>0</v>
      </c>
      <c r="L693" s="112">
        <v>0</v>
      </c>
      <c r="M693" s="28">
        <v>0</v>
      </c>
      <c r="N693" s="28">
        <v>0</v>
      </c>
      <c r="O693" s="28">
        <v>0</v>
      </c>
      <c r="P693" s="112">
        <v>0</v>
      </c>
      <c r="Q693" s="288"/>
      <c r="R693" s="289"/>
    </row>
    <row r="694" spans="1:18" s="24" customFormat="1" ht="13.5" thickBot="1">
      <c r="A694" s="184"/>
      <c r="B694" s="187"/>
      <c r="C694" s="178"/>
      <c r="D694" s="80"/>
      <c r="E694" s="34"/>
      <c r="F694" s="35" t="s">
        <v>230</v>
      </c>
      <c r="G694" s="113">
        <f t="shared" si="141"/>
        <v>0</v>
      </c>
      <c r="H694" s="113">
        <f t="shared" si="141"/>
        <v>0</v>
      </c>
      <c r="I694" s="36">
        <v>0</v>
      </c>
      <c r="J694" s="36">
        <v>0</v>
      </c>
      <c r="K694" s="36">
        <v>0</v>
      </c>
      <c r="L694" s="113">
        <v>0</v>
      </c>
      <c r="M694" s="36">
        <v>0</v>
      </c>
      <c r="N694" s="36">
        <v>0</v>
      </c>
      <c r="O694" s="36">
        <v>0</v>
      </c>
      <c r="P694" s="113">
        <v>0</v>
      </c>
      <c r="Q694" s="290"/>
      <c r="R694" s="291"/>
    </row>
    <row r="695" spans="1:18" s="24" customFormat="1" ht="12.75">
      <c r="A695" s="182" t="s">
        <v>295</v>
      </c>
      <c r="B695" s="185" t="s">
        <v>467</v>
      </c>
      <c r="C695" s="176">
        <v>300</v>
      </c>
      <c r="D695" s="21"/>
      <c r="E695" s="22"/>
      <c r="F695" s="129" t="s">
        <v>238</v>
      </c>
      <c r="G695" s="23">
        <f aca="true" t="shared" si="143" ref="G695:P695">SUM(G696:G706)</f>
        <v>2047.5</v>
      </c>
      <c r="H695" s="23">
        <f t="shared" si="143"/>
        <v>0</v>
      </c>
      <c r="I695" s="23">
        <f t="shared" si="143"/>
        <v>2047.5</v>
      </c>
      <c r="J695" s="23">
        <f t="shared" si="143"/>
        <v>0</v>
      </c>
      <c r="K695" s="23">
        <f t="shared" si="143"/>
        <v>0</v>
      </c>
      <c r="L695" s="23">
        <f t="shared" si="143"/>
        <v>0</v>
      </c>
      <c r="M695" s="23">
        <f t="shared" si="143"/>
        <v>0</v>
      </c>
      <c r="N695" s="23">
        <f t="shared" si="143"/>
        <v>0</v>
      </c>
      <c r="O695" s="23">
        <f t="shared" si="143"/>
        <v>0</v>
      </c>
      <c r="P695" s="23">
        <f t="shared" si="143"/>
        <v>0</v>
      </c>
      <c r="Q695" s="286" t="s">
        <v>17</v>
      </c>
      <c r="R695" s="287"/>
    </row>
    <row r="696" spans="1:18" s="24" customFormat="1" ht="12.75">
      <c r="A696" s="183"/>
      <c r="B696" s="186"/>
      <c r="C696" s="177"/>
      <c r="D696" s="29"/>
      <c r="E696" s="26"/>
      <c r="F696" s="27" t="s">
        <v>19</v>
      </c>
      <c r="G696" s="112">
        <f aca="true" t="shared" si="144" ref="G696:H706">I696+K696+M696+O696</f>
        <v>0</v>
      </c>
      <c r="H696" s="112">
        <f t="shared" si="144"/>
        <v>0</v>
      </c>
      <c r="I696" s="28">
        <v>0</v>
      </c>
      <c r="J696" s="28">
        <v>0</v>
      </c>
      <c r="K696" s="112">
        <v>0</v>
      </c>
      <c r="L696" s="112">
        <v>0</v>
      </c>
      <c r="M696" s="112">
        <v>0</v>
      </c>
      <c r="N696" s="112">
        <v>0</v>
      </c>
      <c r="O696" s="112">
        <v>0</v>
      </c>
      <c r="P696" s="112">
        <v>0</v>
      </c>
      <c r="Q696" s="288"/>
      <c r="R696" s="289"/>
    </row>
    <row r="697" spans="1:18" s="24" customFormat="1" ht="12.75">
      <c r="A697" s="183"/>
      <c r="B697" s="186"/>
      <c r="C697" s="177"/>
      <c r="D697" s="29"/>
      <c r="E697" s="30"/>
      <c r="F697" s="27" t="s">
        <v>22</v>
      </c>
      <c r="G697" s="112">
        <f t="shared" si="144"/>
        <v>0</v>
      </c>
      <c r="H697" s="112">
        <f t="shared" si="144"/>
        <v>0</v>
      </c>
      <c r="I697" s="28">
        <v>0</v>
      </c>
      <c r="J697" s="28">
        <v>0</v>
      </c>
      <c r="K697" s="112">
        <v>0</v>
      </c>
      <c r="L697" s="112">
        <v>0</v>
      </c>
      <c r="M697" s="112">
        <v>0</v>
      </c>
      <c r="N697" s="112">
        <v>0</v>
      </c>
      <c r="O697" s="112">
        <v>0</v>
      </c>
      <c r="P697" s="112">
        <v>0</v>
      </c>
      <c r="Q697" s="288"/>
      <c r="R697" s="289"/>
    </row>
    <row r="698" spans="1:18" s="24" customFormat="1" ht="12.75">
      <c r="A698" s="183"/>
      <c r="B698" s="186"/>
      <c r="C698" s="177"/>
      <c r="D698" s="29"/>
      <c r="E698" s="37"/>
      <c r="F698" s="27" t="s">
        <v>23</v>
      </c>
      <c r="G698" s="112">
        <f t="shared" si="144"/>
        <v>0</v>
      </c>
      <c r="H698" s="112">
        <f t="shared" si="144"/>
        <v>0</v>
      </c>
      <c r="I698" s="28">
        <v>0</v>
      </c>
      <c r="J698" s="28">
        <v>0</v>
      </c>
      <c r="K698" s="112">
        <v>0</v>
      </c>
      <c r="L698" s="112">
        <v>0</v>
      </c>
      <c r="M698" s="112">
        <v>0</v>
      </c>
      <c r="N698" s="112">
        <v>0</v>
      </c>
      <c r="O698" s="112">
        <v>0</v>
      </c>
      <c r="P698" s="112">
        <v>0</v>
      </c>
      <c r="Q698" s="288"/>
      <c r="R698" s="289"/>
    </row>
    <row r="699" spans="1:18" s="24" customFormat="1" ht="12.75">
      <c r="A699" s="183"/>
      <c r="B699" s="186"/>
      <c r="C699" s="177"/>
      <c r="D699" s="29"/>
      <c r="E699" s="37"/>
      <c r="F699" s="27" t="s">
        <v>239</v>
      </c>
      <c r="G699" s="112">
        <f t="shared" si="144"/>
        <v>0</v>
      </c>
      <c r="H699" s="112">
        <f t="shared" si="144"/>
        <v>0</v>
      </c>
      <c r="I699" s="28">
        <v>0</v>
      </c>
      <c r="J699" s="28">
        <v>0</v>
      </c>
      <c r="K699" s="112">
        <v>0</v>
      </c>
      <c r="L699" s="112">
        <v>0</v>
      </c>
      <c r="M699" s="112">
        <v>0</v>
      </c>
      <c r="N699" s="112">
        <v>0</v>
      </c>
      <c r="O699" s="112">
        <v>0</v>
      </c>
      <c r="P699" s="112">
        <v>0</v>
      </c>
      <c r="Q699" s="288"/>
      <c r="R699" s="289"/>
    </row>
    <row r="700" spans="1:18" s="24" customFormat="1" ht="12.75">
      <c r="A700" s="183"/>
      <c r="B700" s="186"/>
      <c r="C700" s="177"/>
      <c r="D700" s="29"/>
      <c r="E700" s="39"/>
      <c r="F700" s="27" t="s">
        <v>25</v>
      </c>
      <c r="G700" s="112">
        <f t="shared" si="144"/>
        <v>0</v>
      </c>
      <c r="H700" s="112">
        <f t="shared" si="144"/>
        <v>0</v>
      </c>
      <c r="I700" s="28">
        <v>0</v>
      </c>
      <c r="J700" s="28">
        <v>0</v>
      </c>
      <c r="K700" s="112">
        <v>0</v>
      </c>
      <c r="L700" s="112">
        <v>0</v>
      </c>
      <c r="M700" s="112">
        <v>0</v>
      </c>
      <c r="N700" s="112">
        <v>0</v>
      </c>
      <c r="O700" s="112">
        <v>0</v>
      </c>
      <c r="P700" s="112">
        <v>0</v>
      </c>
      <c r="Q700" s="288"/>
      <c r="R700" s="289"/>
    </row>
    <row r="701" spans="1:18" s="24" customFormat="1" ht="12.75">
      <c r="A701" s="183"/>
      <c r="B701" s="186"/>
      <c r="C701" s="177"/>
      <c r="D701" s="29"/>
      <c r="E701" s="39"/>
      <c r="F701" s="27" t="s">
        <v>220</v>
      </c>
      <c r="G701" s="112">
        <f t="shared" si="144"/>
        <v>0</v>
      </c>
      <c r="H701" s="112">
        <f t="shared" si="144"/>
        <v>0</v>
      </c>
      <c r="I701" s="28">
        <v>0</v>
      </c>
      <c r="J701" s="28">
        <v>0</v>
      </c>
      <c r="K701" s="112">
        <v>0</v>
      </c>
      <c r="L701" s="112">
        <v>0</v>
      </c>
      <c r="M701" s="112">
        <v>0</v>
      </c>
      <c r="N701" s="112">
        <v>0</v>
      </c>
      <c r="O701" s="112">
        <v>0</v>
      </c>
      <c r="P701" s="112">
        <v>0</v>
      </c>
      <c r="Q701" s="288"/>
      <c r="R701" s="289"/>
    </row>
    <row r="702" spans="1:18" s="24" customFormat="1" ht="12.75">
      <c r="A702" s="183"/>
      <c r="B702" s="186"/>
      <c r="C702" s="177"/>
      <c r="D702" s="29"/>
      <c r="E702" s="30"/>
      <c r="F702" s="27" t="s">
        <v>226</v>
      </c>
      <c r="G702" s="112">
        <f t="shared" si="144"/>
        <v>0</v>
      </c>
      <c r="H702" s="112">
        <f t="shared" si="144"/>
        <v>0</v>
      </c>
      <c r="I702" s="28">
        <v>0</v>
      </c>
      <c r="J702" s="28">
        <v>0</v>
      </c>
      <c r="K702" s="28">
        <v>0</v>
      </c>
      <c r="L702" s="112">
        <v>0</v>
      </c>
      <c r="M702" s="28">
        <v>0</v>
      </c>
      <c r="N702" s="28">
        <v>0</v>
      </c>
      <c r="O702" s="28">
        <v>0</v>
      </c>
      <c r="P702" s="112">
        <v>0</v>
      </c>
      <c r="Q702" s="288"/>
      <c r="R702" s="289"/>
    </row>
    <row r="703" spans="1:18" s="24" customFormat="1" ht="12.75">
      <c r="A703" s="183"/>
      <c r="B703" s="186"/>
      <c r="C703" s="177"/>
      <c r="D703" s="29"/>
      <c r="E703" s="30"/>
      <c r="F703" s="27" t="s">
        <v>227</v>
      </c>
      <c r="G703" s="112">
        <f t="shared" si="144"/>
        <v>0</v>
      </c>
      <c r="H703" s="112">
        <f t="shared" si="144"/>
        <v>0</v>
      </c>
      <c r="I703" s="28">
        <v>0</v>
      </c>
      <c r="J703" s="28">
        <v>0</v>
      </c>
      <c r="K703" s="28">
        <v>0</v>
      </c>
      <c r="L703" s="112">
        <v>0</v>
      </c>
      <c r="M703" s="28">
        <v>0</v>
      </c>
      <c r="N703" s="28">
        <v>0</v>
      </c>
      <c r="O703" s="28">
        <v>0</v>
      </c>
      <c r="P703" s="112">
        <v>0</v>
      </c>
      <c r="Q703" s="288"/>
      <c r="R703" s="289"/>
    </row>
    <row r="704" spans="1:18" s="24" customFormat="1" ht="12.75">
      <c r="A704" s="183"/>
      <c r="B704" s="186"/>
      <c r="C704" s="177"/>
      <c r="D704" s="29"/>
      <c r="E704" s="30"/>
      <c r="F704" s="27" t="s">
        <v>228</v>
      </c>
      <c r="G704" s="112">
        <f t="shared" si="144"/>
        <v>0</v>
      </c>
      <c r="H704" s="112">
        <f t="shared" si="144"/>
        <v>0</v>
      </c>
      <c r="I704" s="28">
        <v>0</v>
      </c>
      <c r="J704" s="28">
        <v>0</v>
      </c>
      <c r="K704" s="28">
        <v>0</v>
      </c>
      <c r="L704" s="112">
        <v>0</v>
      </c>
      <c r="M704" s="28">
        <v>0</v>
      </c>
      <c r="N704" s="28">
        <v>0</v>
      </c>
      <c r="O704" s="28">
        <v>0</v>
      </c>
      <c r="P704" s="112">
        <v>0</v>
      </c>
      <c r="Q704" s="288"/>
      <c r="R704" s="289"/>
    </row>
    <row r="705" spans="1:18" s="24" customFormat="1" ht="12.75">
      <c r="A705" s="183"/>
      <c r="B705" s="186"/>
      <c r="C705" s="177"/>
      <c r="D705" s="29"/>
      <c r="E705" s="39" t="s">
        <v>192</v>
      </c>
      <c r="F705" s="27" t="s">
        <v>229</v>
      </c>
      <c r="G705" s="112">
        <f t="shared" si="144"/>
        <v>97.5</v>
      </c>
      <c r="H705" s="112">
        <f t="shared" si="144"/>
        <v>0</v>
      </c>
      <c r="I705" s="28">
        <v>97.5</v>
      </c>
      <c r="J705" s="28">
        <v>0</v>
      </c>
      <c r="K705" s="28">
        <v>0</v>
      </c>
      <c r="L705" s="112">
        <v>0</v>
      </c>
      <c r="M705" s="28">
        <v>0</v>
      </c>
      <c r="N705" s="28">
        <v>0</v>
      </c>
      <c r="O705" s="28">
        <v>0</v>
      </c>
      <c r="P705" s="112">
        <v>0</v>
      </c>
      <c r="Q705" s="288"/>
      <c r="R705" s="289"/>
    </row>
    <row r="706" spans="1:18" s="24" customFormat="1" ht="13.5" thickBot="1">
      <c r="A706" s="184"/>
      <c r="B706" s="187"/>
      <c r="C706" s="178"/>
      <c r="D706" s="33"/>
      <c r="E706" s="78" t="s">
        <v>20</v>
      </c>
      <c r="F706" s="35" t="s">
        <v>230</v>
      </c>
      <c r="G706" s="113">
        <f t="shared" si="144"/>
        <v>1950</v>
      </c>
      <c r="H706" s="113">
        <f t="shared" si="144"/>
        <v>0</v>
      </c>
      <c r="I706" s="36">
        <v>1950</v>
      </c>
      <c r="J706" s="36">
        <v>0</v>
      </c>
      <c r="K706" s="36">
        <v>0</v>
      </c>
      <c r="L706" s="113">
        <v>0</v>
      </c>
      <c r="M706" s="36">
        <v>0</v>
      </c>
      <c r="N706" s="36">
        <v>0</v>
      </c>
      <c r="O706" s="36">
        <v>0</v>
      </c>
      <c r="P706" s="113">
        <v>0</v>
      </c>
      <c r="Q706" s="290"/>
      <c r="R706" s="291"/>
    </row>
    <row r="707" spans="1:18" s="24" customFormat="1" ht="12.75">
      <c r="A707" s="182" t="s">
        <v>296</v>
      </c>
      <c r="B707" s="185" t="s">
        <v>468</v>
      </c>
      <c r="C707" s="176">
        <v>170</v>
      </c>
      <c r="D707" s="21"/>
      <c r="E707" s="22"/>
      <c r="F707" s="129" t="s">
        <v>238</v>
      </c>
      <c r="G707" s="23">
        <f aca="true" t="shared" si="145" ref="G707:P707">SUM(G708:G718)</f>
        <v>1160.3</v>
      </c>
      <c r="H707" s="23">
        <f t="shared" si="145"/>
        <v>0</v>
      </c>
      <c r="I707" s="23">
        <f t="shared" si="145"/>
        <v>1160.3</v>
      </c>
      <c r="J707" s="23">
        <f t="shared" si="145"/>
        <v>0</v>
      </c>
      <c r="K707" s="23">
        <f t="shared" si="145"/>
        <v>0</v>
      </c>
      <c r="L707" s="23">
        <f t="shared" si="145"/>
        <v>0</v>
      </c>
      <c r="M707" s="23">
        <f t="shared" si="145"/>
        <v>0</v>
      </c>
      <c r="N707" s="23">
        <f t="shared" si="145"/>
        <v>0</v>
      </c>
      <c r="O707" s="23">
        <f t="shared" si="145"/>
        <v>0</v>
      </c>
      <c r="P707" s="23">
        <f t="shared" si="145"/>
        <v>0</v>
      </c>
      <c r="Q707" s="286" t="s">
        <v>17</v>
      </c>
      <c r="R707" s="287"/>
    </row>
    <row r="708" spans="1:18" s="24" customFormat="1" ht="12.75">
      <c r="A708" s="183"/>
      <c r="B708" s="186"/>
      <c r="C708" s="177"/>
      <c r="D708" s="29"/>
      <c r="E708" s="26"/>
      <c r="F708" s="27" t="s">
        <v>19</v>
      </c>
      <c r="G708" s="112">
        <f aca="true" t="shared" si="146" ref="G708:H718">I708+K708+M708+O708</f>
        <v>0</v>
      </c>
      <c r="H708" s="112">
        <f t="shared" si="146"/>
        <v>0</v>
      </c>
      <c r="I708" s="28">
        <v>0</v>
      </c>
      <c r="J708" s="28">
        <v>0</v>
      </c>
      <c r="K708" s="112">
        <v>0</v>
      </c>
      <c r="L708" s="112">
        <v>0</v>
      </c>
      <c r="M708" s="112">
        <v>0</v>
      </c>
      <c r="N708" s="112">
        <v>0</v>
      </c>
      <c r="O708" s="112">
        <v>0</v>
      </c>
      <c r="P708" s="112">
        <v>0</v>
      </c>
      <c r="Q708" s="288"/>
      <c r="R708" s="289"/>
    </row>
    <row r="709" spans="1:18" s="24" customFormat="1" ht="12.75">
      <c r="A709" s="183"/>
      <c r="B709" s="186"/>
      <c r="C709" s="177"/>
      <c r="D709" s="29"/>
      <c r="E709" s="30"/>
      <c r="F709" s="27" t="s">
        <v>22</v>
      </c>
      <c r="G709" s="112">
        <f t="shared" si="146"/>
        <v>0</v>
      </c>
      <c r="H709" s="112">
        <f t="shared" si="146"/>
        <v>0</v>
      </c>
      <c r="I709" s="28">
        <v>0</v>
      </c>
      <c r="J709" s="28">
        <v>0</v>
      </c>
      <c r="K709" s="112">
        <v>0</v>
      </c>
      <c r="L709" s="112">
        <v>0</v>
      </c>
      <c r="M709" s="112">
        <v>0</v>
      </c>
      <c r="N709" s="112">
        <v>0</v>
      </c>
      <c r="O709" s="112">
        <v>0</v>
      </c>
      <c r="P709" s="112">
        <v>0</v>
      </c>
      <c r="Q709" s="288"/>
      <c r="R709" s="289"/>
    </row>
    <row r="710" spans="1:18" s="24" customFormat="1" ht="12.75">
      <c r="A710" s="183"/>
      <c r="B710" s="186"/>
      <c r="C710" s="177"/>
      <c r="D710" s="29"/>
      <c r="E710" s="37"/>
      <c r="F710" s="27" t="s">
        <v>23</v>
      </c>
      <c r="G710" s="112">
        <f t="shared" si="146"/>
        <v>0</v>
      </c>
      <c r="H710" s="112">
        <f t="shared" si="146"/>
        <v>0</v>
      </c>
      <c r="I710" s="28">
        <v>0</v>
      </c>
      <c r="J710" s="28">
        <v>0</v>
      </c>
      <c r="K710" s="112">
        <v>0</v>
      </c>
      <c r="L710" s="112">
        <v>0</v>
      </c>
      <c r="M710" s="112">
        <v>0</v>
      </c>
      <c r="N710" s="112">
        <v>0</v>
      </c>
      <c r="O710" s="112">
        <v>0</v>
      </c>
      <c r="P710" s="112">
        <v>0</v>
      </c>
      <c r="Q710" s="288"/>
      <c r="R710" s="289"/>
    </row>
    <row r="711" spans="1:18" s="24" customFormat="1" ht="12.75">
      <c r="A711" s="183"/>
      <c r="B711" s="186"/>
      <c r="C711" s="177"/>
      <c r="D711" s="29"/>
      <c r="E711" s="37"/>
      <c r="F711" s="27" t="s">
        <v>239</v>
      </c>
      <c r="G711" s="112">
        <f t="shared" si="146"/>
        <v>0</v>
      </c>
      <c r="H711" s="112">
        <f t="shared" si="146"/>
        <v>0</v>
      </c>
      <c r="I711" s="28">
        <v>0</v>
      </c>
      <c r="J711" s="28">
        <v>0</v>
      </c>
      <c r="K711" s="112">
        <v>0</v>
      </c>
      <c r="L711" s="112">
        <v>0</v>
      </c>
      <c r="M711" s="112">
        <v>0</v>
      </c>
      <c r="N711" s="112">
        <v>0</v>
      </c>
      <c r="O711" s="112">
        <v>0</v>
      </c>
      <c r="P711" s="112">
        <v>0</v>
      </c>
      <c r="Q711" s="288"/>
      <c r="R711" s="289"/>
    </row>
    <row r="712" spans="1:18" s="24" customFormat="1" ht="12.75">
      <c r="A712" s="183"/>
      <c r="B712" s="186"/>
      <c r="C712" s="177"/>
      <c r="D712" s="29"/>
      <c r="E712" s="39"/>
      <c r="F712" s="27" t="s">
        <v>25</v>
      </c>
      <c r="G712" s="112">
        <f t="shared" si="146"/>
        <v>0</v>
      </c>
      <c r="H712" s="112">
        <f t="shared" si="146"/>
        <v>0</v>
      </c>
      <c r="I712" s="28">
        <v>0</v>
      </c>
      <c r="J712" s="28">
        <v>0</v>
      </c>
      <c r="K712" s="112">
        <v>0</v>
      </c>
      <c r="L712" s="112">
        <v>0</v>
      </c>
      <c r="M712" s="112">
        <v>0</v>
      </c>
      <c r="N712" s="112">
        <v>0</v>
      </c>
      <c r="O712" s="112">
        <v>0</v>
      </c>
      <c r="P712" s="112">
        <v>0</v>
      </c>
      <c r="Q712" s="288"/>
      <c r="R712" s="289"/>
    </row>
    <row r="713" spans="1:18" s="24" customFormat="1" ht="12.75">
      <c r="A713" s="183"/>
      <c r="B713" s="186"/>
      <c r="C713" s="177"/>
      <c r="D713" s="29"/>
      <c r="E713" s="39"/>
      <c r="F713" s="27" t="s">
        <v>220</v>
      </c>
      <c r="G713" s="112">
        <f t="shared" si="146"/>
        <v>0</v>
      </c>
      <c r="H713" s="112">
        <f t="shared" si="146"/>
        <v>0</v>
      </c>
      <c r="I713" s="28">
        <v>0</v>
      </c>
      <c r="J713" s="28">
        <v>0</v>
      </c>
      <c r="K713" s="112">
        <v>0</v>
      </c>
      <c r="L713" s="112">
        <v>0</v>
      </c>
      <c r="M713" s="112">
        <v>0</v>
      </c>
      <c r="N713" s="112">
        <v>0</v>
      </c>
      <c r="O713" s="112">
        <v>0</v>
      </c>
      <c r="P713" s="112">
        <v>0</v>
      </c>
      <c r="Q713" s="288"/>
      <c r="R713" s="289"/>
    </row>
    <row r="714" spans="1:18" s="24" customFormat="1" ht="12.75">
      <c r="A714" s="183"/>
      <c r="B714" s="186"/>
      <c r="C714" s="177"/>
      <c r="D714" s="29"/>
      <c r="E714" s="30"/>
      <c r="F714" s="27" t="s">
        <v>226</v>
      </c>
      <c r="G714" s="112">
        <f t="shared" si="146"/>
        <v>0</v>
      </c>
      <c r="H714" s="112">
        <f t="shared" si="146"/>
        <v>0</v>
      </c>
      <c r="I714" s="28">
        <v>0</v>
      </c>
      <c r="J714" s="28">
        <v>0</v>
      </c>
      <c r="K714" s="28">
        <v>0</v>
      </c>
      <c r="L714" s="112">
        <v>0</v>
      </c>
      <c r="M714" s="28">
        <v>0</v>
      </c>
      <c r="N714" s="28">
        <v>0</v>
      </c>
      <c r="O714" s="28">
        <v>0</v>
      </c>
      <c r="P714" s="112">
        <v>0</v>
      </c>
      <c r="Q714" s="288"/>
      <c r="R714" s="289"/>
    </row>
    <row r="715" spans="1:18" s="24" customFormat="1" ht="12.75">
      <c r="A715" s="183"/>
      <c r="B715" s="186"/>
      <c r="C715" s="177"/>
      <c r="D715" s="29"/>
      <c r="E715" s="30"/>
      <c r="F715" s="27" t="s">
        <v>227</v>
      </c>
      <c r="G715" s="112">
        <f t="shared" si="146"/>
        <v>0</v>
      </c>
      <c r="H715" s="112">
        <f t="shared" si="146"/>
        <v>0</v>
      </c>
      <c r="I715" s="28">
        <v>0</v>
      </c>
      <c r="J715" s="28">
        <v>0</v>
      </c>
      <c r="K715" s="28">
        <v>0</v>
      </c>
      <c r="L715" s="112">
        <v>0</v>
      </c>
      <c r="M715" s="28">
        <v>0</v>
      </c>
      <c r="N715" s="28">
        <v>0</v>
      </c>
      <c r="O715" s="28">
        <v>0</v>
      </c>
      <c r="P715" s="112">
        <v>0</v>
      </c>
      <c r="Q715" s="288"/>
      <c r="R715" s="289"/>
    </row>
    <row r="716" spans="1:18" s="24" customFormat="1" ht="12.75">
      <c r="A716" s="183"/>
      <c r="B716" s="186"/>
      <c r="C716" s="177"/>
      <c r="D716" s="29"/>
      <c r="E716" s="30"/>
      <c r="F716" s="27" t="s">
        <v>228</v>
      </c>
      <c r="G716" s="112">
        <f t="shared" si="146"/>
        <v>0</v>
      </c>
      <c r="H716" s="112">
        <f t="shared" si="146"/>
        <v>0</v>
      </c>
      <c r="I716" s="28">
        <v>0</v>
      </c>
      <c r="J716" s="28">
        <v>0</v>
      </c>
      <c r="K716" s="28">
        <v>0</v>
      </c>
      <c r="L716" s="112">
        <v>0</v>
      </c>
      <c r="M716" s="28">
        <v>0</v>
      </c>
      <c r="N716" s="28">
        <v>0</v>
      </c>
      <c r="O716" s="28">
        <v>0</v>
      </c>
      <c r="P716" s="112">
        <v>0</v>
      </c>
      <c r="Q716" s="288"/>
      <c r="R716" s="289"/>
    </row>
    <row r="717" spans="1:18" s="24" customFormat="1" ht="12.75">
      <c r="A717" s="183"/>
      <c r="B717" s="186"/>
      <c r="C717" s="177"/>
      <c r="D717" s="29"/>
      <c r="E717" s="39" t="s">
        <v>192</v>
      </c>
      <c r="F717" s="27" t="s">
        <v>229</v>
      </c>
      <c r="G717" s="112">
        <f t="shared" si="146"/>
        <v>55.3</v>
      </c>
      <c r="H717" s="112">
        <f t="shared" si="146"/>
        <v>0</v>
      </c>
      <c r="I717" s="28">
        <v>55.3</v>
      </c>
      <c r="J717" s="28">
        <v>0</v>
      </c>
      <c r="K717" s="28">
        <v>0</v>
      </c>
      <c r="L717" s="112">
        <v>0</v>
      </c>
      <c r="M717" s="28">
        <v>0</v>
      </c>
      <c r="N717" s="28">
        <v>0</v>
      </c>
      <c r="O717" s="28">
        <v>0</v>
      </c>
      <c r="P717" s="112">
        <v>0</v>
      </c>
      <c r="Q717" s="288"/>
      <c r="R717" s="289"/>
    </row>
    <row r="718" spans="1:18" s="24" customFormat="1" ht="13.5" thickBot="1">
      <c r="A718" s="184"/>
      <c r="B718" s="187"/>
      <c r="C718" s="123"/>
      <c r="D718" s="33"/>
      <c r="E718" s="78" t="s">
        <v>20</v>
      </c>
      <c r="F718" s="35" t="s">
        <v>230</v>
      </c>
      <c r="G718" s="113">
        <f t="shared" si="146"/>
        <v>1105</v>
      </c>
      <c r="H718" s="113">
        <f t="shared" si="146"/>
        <v>0</v>
      </c>
      <c r="I718" s="36">
        <v>1105</v>
      </c>
      <c r="J718" s="36">
        <v>0</v>
      </c>
      <c r="K718" s="36">
        <v>0</v>
      </c>
      <c r="L718" s="113">
        <v>0</v>
      </c>
      <c r="M718" s="36">
        <v>0</v>
      </c>
      <c r="N718" s="36">
        <v>0</v>
      </c>
      <c r="O718" s="36">
        <v>0</v>
      </c>
      <c r="P718" s="113">
        <v>0</v>
      </c>
      <c r="Q718" s="290"/>
      <c r="R718" s="291"/>
    </row>
    <row r="719" spans="1:18" s="24" customFormat="1" ht="12.75">
      <c r="A719" s="182" t="s">
        <v>297</v>
      </c>
      <c r="B719" s="185" t="s">
        <v>469</v>
      </c>
      <c r="C719" s="176">
        <v>50</v>
      </c>
      <c r="D719" s="21"/>
      <c r="E719" s="22"/>
      <c r="F719" s="129" t="s">
        <v>238</v>
      </c>
      <c r="G719" s="23">
        <f aca="true" t="shared" si="147" ref="G719:P719">SUM(G720:G730)</f>
        <v>341.3</v>
      </c>
      <c r="H719" s="23">
        <f t="shared" si="147"/>
        <v>0</v>
      </c>
      <c r="I719" s="23">
        <f t="shared" si="147"/>
        <v>341.3</v>
      </c>
      <c r="J719" s="23">
        <f t="shared" si="147"/>
        <v>0</v>
      </c>
      <c r="K719" s="23">
        <f t="shared" si="147"/>
        <v>0</v>
      </c>
      <c r="L719" s="23">
        <f t="shared" si="147"/>
        <v>0</v>
      </c>
      <c r="M719" s="23">
        <f t="shared" si="147"/>
        <v>0</v>
      </c>
      <c r="N719" s="23">
        <f t="shared" si="147"/>
        <v>0</v>
      </c>
      <c r="O719" s="23">
        <f t="shared" si="147"/>
        <v>0</v>
      </c>
      <c r="P719" s="23">
        <f t="shared" si="147"/>
        <v>0</v>
      </c>
      <c r="Q719" s="286" t="s">
        <v>17</v>
      </c>
      <c r="R719" s="287"/>
    </row>
    <row r="720" spans="1:18" s="24" customFormat="1" ht="12.75">
      <c r="A720" s="183"/>
      <c r="B720" s="186"/>
      <c r="C720" s="177"/>
      <c r="D720" s="29"/>
      <c r="E720" s="26"/>
      <c r="F720" s="27" t="s">
        <v>19</v>
      </c>
      <c r="G720" s="112">
        <f aca="true" t="shared" si="148" ref="G720:H730">I720+K720+M720+O720</f>
        <v>0</v>
      </c>
      <c r="H720" s="112">
        <f t="shared" si="148"/>
        <v>0</v>
      </c>
      <c r="I720" s="28">
        <v>0</v>
      </c>
      <c r="J720" s="28">
        <v>0</v>
      </c>
      <c r="K720" s="112">
        <v>0</v>
      </c>
      <c r="L720" s="112">
        <v>0</v>
      </c>
      <c r="M720" s="112">
        <v>0</v>
      </c>
      <c r="N720" s="112">
        <v>0</v>
      </c>
      <c r="O720" s="112">
        <v>0</v>
      </c>
      <c r="P720" s="112">
        <v>0</v>
      </c>
      <c r="Q720" s="288"/>
      <c r="R720" s="289"/>
    </row>
    <row r="721" spans="1:18" s="24" customFormat="1" ht="12.75">
      <c r="A721" s="183"/>
      <c r="B721" s="186"/>
      <c r="C721" s="177"/>
      <c r="D721" s="29"/>
      <c r="E721" s="30"/>
      <c r="F721" s="27" t="s">
        <v>22</v>
      </c>
      <c r="G721" s="112">
        <f t="shared" si="148"/>
        <v>0</v>
      </c>
      <c r="H721" s="112">
        <f t="shared" si="148"/>
        <v>0</v>
      </c>
      <c r="I721" s="28">
        <v>0</v>
      </c>
      <c r="J721" s="28">
        <v>0</v>
      </c>
      <c r="K721" s="112">
        <v>0</v>
      </c>
      <c r="L721" s="112">
        <v>0</v>
      </c>
      <c r="M721" s="112">
        <v>0</v>
      </c>
      <c r="N721" s="112">
        <v>0</v>
      </c>
      <c r="O721" s="112">
        <v>0</v>
      </c>
      <c r="P721" s="112">
        <v>0</v>
      </c>
      <c r="Q721" s="288"/>
      <c r="R721" s="289"/>
    </row>
    <row r="722" spans="1:18" s="24" customFormat="1" ht="12.75">
      <c r="A722" s="183"/>
      <c r="B722" s="186"/>
      <c r="C722" s="177"/>
      <c r="D722" s="29"/>
      <c r="E722" s="37"/>
      <c r="F722" s="27" t="s">
        <v>23</v>
      </c>
      <c r="G722" s="112">
        <f t="shared" si="148"/>
        <v>0</v>
      </c>
      <c r="H722" s="112">
        <f t="shared" si="148"/>
        <v>0</v>
      </c>
      <c r="I722" s="28">
        <v>0</v>
      </c>
      <c r="J722" s="28">
        <v>0</v>
      </c>
      <c r="K722" s="112">
        <v>0</v>
      </c>
      <c r="L722" s="112">
        <v>0</v>
      </c>
      <c r="M722" s="112">
        <v>0</v>
      </c>
      <c r="N722" s="112">
        <v>0</v>
      </c>
      <c r="O722" s="112">
        <v>0</v>
      </c>
      <c r="P722" s="112">
        <v>0</v>
      </c>
      <c r="Q722" s="288"/>
      <c r="R722" s="289"/>
    </row>
    <row r="723" spans="1:18" s="24" customFormat="1" ht="12.75">
      <c r="A723" s="183"/>
      <c r="B723" s="186"/>
      <c r="C723" s="177"/>
      <c r="D723" s="29"/>
      <c r="E723" s="37"/>
      <c r="F723" s="27" t="s">
        <v>239</v>
      </c>
      <c r="G723" s="112">
        <f t="shared" si="148"/>
        <v>0</v>
      </c>
      <c r="H723" s="112">
        <f t="shared" si="148"/>
        <v>0</v>
      </c>
      <c r="I723" s="28">
        <v>0</v>
      </c>
      <c r="J723" s="28">
        <v>0</v>
      </c>
      <c r="K723" s="112">
        <v>0</v>
      </c>
      <c r="L723" s="112">
        <v>0</v>
      </c>
      <c r="M723" s="112">
        <v>0</v>
      </c>
      <c r="N723" s="112">
        <v>0</v>
      </c>
      <c r="O723" s="112">
        <v>0</v>
      </c>
      <c r="P723" s="112">
        <v>0</v>
      </c>
      <c r="Q723" s="288"/>
      <c r="R723" s="289"/>
    </row>
    <row r="724" spans="1:18" s="24" customFormat="1" ht="12.75">
      <c r="A724" s="183"/>
      <c r="B724" s="186"/>
      <c r="C724" s="177"/>
      <c r="D724" s="29"/>
      <c r="E724" s="39"/>
      <c r="F724" s="27" t="s">
        <v>25</v>
      </c>
      <c r="G724" s="112">
        <f t="shared" si="148"/>
        <v>0</v>
      </c>
      <c r="H724" s="112">
        <f t="shared" si="148"/>
        <v>0</v>
      </c>
      <c r="I724" s="28">
        <v>0</v>
      </c>
      <c r="J724" s="28">
        <v>0</v>
      </c>
      <c r="K724" s="112">
        <v>0</v>
      </c>
      <c r="L724" s="112">
        <v>0</v>
      </c>
      <c r="M724" s="112">
        <v>0</v>
      </c>
      <c r="N724" s="112">
        <v>0</v>
      </c>
      <c r="O724" s="112">
        <v>0</v>
      </c>
      <c r="P724" s="112">
        <v>0</v>
      </c>
      <c r="Q724" s="288"/>
      <c r="R724" s="289"/>
    </row>
    <row r="725" spans="1:18" s="24" customFormat="1" ht="12.75">
      <c r="A725" s="183"/>
      <c r="B725" s="186"/>
      <c r="C725" s="177"/>
      <c r="D725" s="29"/>
      <c r="E725" s="39"/>
      <c r="F725" s="27" t="s">
        <v>220</v>
      </c>
      <c r="G725" s="112">
        <f t="shared" si="148"/>
        <v>0</v>
      </c>
      <c r="H725" s="112">
        <f t="shared" si="148"/>
        <v>0</v>
      </c>
      <c r="I725" s="28">
        <v>0</v>
      </c>
      <c r="J725" s="28">
        <v>0</v>
      </c>
      <c r="K725" s="112">
        <v>0</v>
      </c>
      <c r="L725" s="112">
        <v>0</v>
      </c>
      <c r="M725" s="112">
        <v>0</v>
      </c>
      <c r="N725" s="112">
        <v>0</v>
      </c>
      <c r="O725" s="112">
        <v>0</v>
      </c>
      <c r="P725" s="112">
        <v>0</v>
      </c>
      <c r="Q725" s="288"/>
      <c r="R725" s="289"/>
    </row>
    <row r="726" spans="1:18" s="24" customFormat="1" ht="12.75">
      <c r="A726" s="183"/>
      <c r="B726" s="186"/>
      <c r="C726" s="177"/>
      <c r="D726" s="29"/>
      <c r="E726" s="30"/>
      <c r="F726" s="27" t="s">
        <v>226</v>
      </c>
      <c r="G726" s="112">
        <f t="shared" si="148"/>
        <v>0</v>
      </c>
      <c r="H726" s="112">
        <f t="shared" si="148"/>
        <v>0</v>
      </c>
      <c r="I726" s="28">
        <v>0</v>
      </c>
      <c r="J726" s="28">
        <v>0</v>
      </c>
      <c r="K726" s="28">
        <v>0</v>
      </c>
      <c r="L726" s="112">
        <v>0</v>
      </c>
      <c r="M726" s="28">
        <v>0</v>
      </c>
      <c r="N726" s="28">
        <v>0</v>
      </c>
      <c r="O726" s="28">
        <v>0</v>
      </c>
      <c r="P726" s="112">
        <v>0</v>
      </c>
      <c r="Q726" s="288"/>
      <c r="R726" s="289"/>
    </row>
    <row r="727" spans="1:18" s="24" customFormat="1" ht="12.75">
      <c r="A727" s="183"/>
      <c r="B727" s="186"/>
      <c r="C727" s="177"/>
      <c r="D727" s="29"/>
      <c r="E727" s="30"/>
      <c r="F727" s="27" t="s">
        <v>227</v>
      </c>
      <c r="G727" s="112">
        <f t="shared" si="148"/>
        <v>0</v>
      </c>
      <c r="H727" s="112">
        <f t="shared" si="148"/>
        <v>0</v>
      </c>
      <c r="I727" s="28">
        <v>0</v>
      </c>
      <c r="J727" s="28">
        <v>0</v>
      </c>
      <c r="K727" s="28">
        <v>0</v>
      </c>
      <c r="L727" s="112">
        <v>0</v>
      </c>
      <c r="M727" s="28">
        <v>0</v>
      </c>
      <c r="N727" s="28">
        <v>0</v>
      </c>
      <c r="O727" s="28">
        <v>0</v>
      </c>
      <c r="P727" s="112">
        <v>0</v>
      </c>
      <c r="Q727" s="288"/>
      <c r="R727" s="289"/>
    </row>
    <row r="728" spans="1:18" s="24" customFormat="1" ht="12.75">
      <c r="A728" s="183"/>
      <c r="B728" s="186"/>
      <c r="C728" s="177"/>
      <c r="D728" s="29"/>
      <c r="E728" s="30"/>
      <c r="F728" s="27" t="s">
        <v>228</v>
      </c>
      <c r="G728" s="112">
        <f t="shared" si="148"/>
        <v>0</v>
      </c>
      <c r="H728" s="112">
        <f t="shared" si="148"/>
        <v>0</v>
      </c>
      <c r="I728" s="28">
        <v>0</v>
      </c>
      <c r="J728" s="28">
        <v>0</v>
      </c>
      <c r="K728" s="28">
        <v>0</v>
      </c>
      <c r="L728" s="112">
        <v>0</v>
      </c>
      <c r="M728" s="28">
        <v>0</v>
      </c>
      <c r="N728" s="28">
        <v>0</v>
      </c>
      <c r="O728" s="28">
        <v>0</v>
      </c>
      <c r="P728" s="112">
        <v>0</v>
      </c>
      <c r="Q728" s="288"/>
      <c r="R728" s="289"/>
    </row>
    <row r="729" spans="1:18" s="24" customFormat="1" ht="12.75">
      <c r="A729" s="183"/>
      <c r="B729" s="186"/>
      <c r="C729" s="177"/>
      <c r="D729" s="29"/>
      <c r="E729" s="39" t="s">
        <v>192</v>
      </c>
      <c r="F729" s="27" t="s">
        <v>229</v>
      </c>
      <c r="G729" s="112">
        <f t="shared" si="148"/>
        <v>16.3</v>
      </c>
      <c r="H729" s="112">
        <f t="shared" si="148"/>
        <v>0</v>
      </c>
      <c r="I729" s="28">
        <v>16.3</v>
      </c>
      <c r="J729" s="28">
        <v>0</v>
      </c>
      <c r="K729" s="28">
        <v>0</v>
      </c>
      <c r="L729" s="112">
        <v>0</v>
      </c>
      <c r="M729" s="28">
        <v>0</v>
      </c>
      <c r="N729" s="28">
        <v>0</v>
      </c>
      <c r="O729" s="28">
        <v>0</v>
      </c>
      <c r="P729" s="112">
        <v>0</v>
      </c>
      <c r="Q729" s="288"/>
      <c r="R729" s="289"/>
    </row>
    <row r="730" spans="1:18" s="24" customFormat="1" ht="13.5" thickBot="1">
      <c r="A730" s="184"/>
      <c r="B730" s="187"/>
      <c r="C730" s="178"/>
      <c r="D730" s="33"/>
      <c r="E730" s="78" t="s">
        <v>20</v>
      </c>
      <c r="F730" s="35" t="s">
        <v>230</v>
      </c>
      <c r="G730" s="113">
        <f t="shared" si="148"/>
        <v>325</v>
      </c>
      <c r="H730" s="113">
        <f t="shared" si="148"/>
        <v>0</v>
      </c>
      <c r="I730" s="36">
        <v>325</v>
      </c>
      <c r="J730" s="36">
        <v>0</v>
      </c>
      <c r="K730" s="36">
        <v>0</v>
      </c>
      <c r="L730" s="113">
        <v>0</v>
      </c>
      <c r="M730" s="36">
        <v>0</v>
      </c>
      <c r="N730" s="36">
        <v>0</v>
      </c>
      <c r="O730" s="36">
        <v>0</v>
      </c>
      <c r="P730" s="113">
        <v>0</v>
      </c>
      <c r="Q730" s="290"/>
      <c r="R730" s="291"/>
    </row>
    <row r="731" spans="1:18" s="24" customFormat="1" ht="12.75">
      <c r="A731" s="182" t="s">
        <v>298</v>
      </c>
      <c r="B731" s="185" t="s">
        <v>470</v>
      </c>
      <c r="C731" s="176">
        <v>60</v>
      </c>
      <c r="D731" s="21"/>
      <c r="E731" s="22"/>
      <c r="F731" s="129" t="s">
        <v>238</v>
      </c>
      <c r="G731" s="23">
        <f aca="true" t="shared" si="149" ref="G731:P731">SUM(G732:G742)</f>
        <v>409.5</v>
      </c>
      <c r="H731" s="23">
        <f t="shared" si="149"/>
        <v>0</v>
      </c>
      <c r="I731" s="23">
        <f t="shared" si="149"/>
        <v>409.5</v>
      </c>
      <c r="J731" s="23">
        <f t="shared" si="149"/>
        <v>0</v>
      </c>
      <c r="K731" s="23">
        <f t="shared" si="149"/>
        <v>0</v>
      </c>
      <c r="L731" s="23">
        <f t="shared" si="149"/>
        <v>0</v>
      </c>
      <c r="M731" s="23">
        <f t="shared" si="149"/>
        <v>0</v>
      </c>
      <c r="N731" s="23">
        <f t="shared" si="149"/>
        <v>0</v>
      </c>
      <c r="O731" s="23">
        <f t="shared" si="149"/>
        <v>0</v>
      </c>
      <c r="P731" s="23">
        <f t="shared" si="149"/>
        <v>0</v>
      </c>
      <c r="Q731" s="286" t="s">
        <v>17</v>
      </c>
      <c r="R731" s="287"/>
    </row>
    <row r="732" spans="1:18" s="24" customFormat="1" ht="12.75">
      <c r="A732" s="183"/>
      <c r="B732" s="186"/>
      <c r="C732" s="177"/>
      <c r="D732" s="29"/>
      <c r="E732" s="26"/>
      <c r="F732" s="27" t="s">
        <v>19</v>
      </c>
      <c r="G732" s="112">
        <f aca="true" t="shared" si="150" ref="G732:H742">I732+K732+M732+O732</f>
        <v>0</v>
      </c>
      <c r="H732" s="112">
        <f t="shared" si="150"/>
        <v>0</v>
      </c>
      <c r="I732" s="28">
        <v>0</v>
      </c>
      <c r="J732" s="28">
        <v>0</v>
      </c>
      <c r="K732" s="112">
        <v>0</v>
      </c>
      <c r="L732" s="112">
        <v>0</v>
      </c>
      <c r="M732" s="112">
        <v>0</v>
      </c>
      <c r="N732" s="112">
        <v>0</v>
      </c>
      <c r="O732" s="112">
        <v>0</v>
      </c>
      <c r="P732" s="112">
        <v>0</v>
      </c>
      <c r="Q732" s="288"/>
      <c r="R732" s="289"/>
    </row>
    <row r="733" spans="1:18" s="24" customFormat="1" ht="12.75">
      <c r="A733" s="183"/>
      <c r="B733" s="186"/>
      <c r="C733" s="177"/>
      <c r="D733" s="29"/>
      <c r="E733" s="30"/>
      <c r="F733" s="27" t="s">
        <v>22</v>
      </c>
      <c r="G733" s="112">
        <f t="shared" si="150"/>
        <v>0</v>
      </c>
      <c r="H733" s="112">
        <f t="shared" si="150"/>
        <v>0</v>
      </c>
      <c r="I733" s="28">
        <v>0</v>
      </c>
      <c r="J733" s="28">
        <v>0</v>
      </c>
      <c r="K733" s="112">
        <v>0</v>
      </c>
      <c r="L733" s="112">
        <v>0</v>
      </c>
      <c r="M733" s="112">
        <v>0</v>
      </c>
      <c r="N733" s="112">
        <v>0</v>
      </c>
      <c r="O733" s="112">
        <v>0</v>
      </c>
      <c r="P733" s="112">
        <v>0</v>
      </c>
      <c r="Q733" s="288"/>
      <c r="R733" s="289"/>
    </row>
    <row r="734" spans="1:18" s="24" customFormat="1" ht="12.75">
      <c r="A734" s="183"/>
      <c r="B734" s="186"/>
      <c r="C734" s="177"/>
      <c r="D734" s="29"/>
      <c r="E734" s="37"/>
      <c r="F734" s="27" t="s">
        <v>23</v>
      </c>
      <c r="G734" s="112">
        <f t="shared" si="150"/>
        <v>0</v>
      </c>
      <c r="H734" s="112">
        <f t="shared" si="150"/>
        <v>0</v>
      </c>
      <c r="I734" s="28">
        <v>0</v>
      </c>
      <c r="J734" s="28">
        <v>0</v>
      </c>
      <c r="K734" s="112">
        <v>0</v>
      </c>
      <c r="L734" s="112">
        <v>0</v>
      </c>
      <c r="M734" s="112">
        <v>0</v>
      </c>
      <c r="N734" s="112">
        <v>0</v>
      </c>
      <c r="O734" s="112">
        <v>0</v>
      </c>
      <c r="P734" s="112">
        <v>0</v>
      </c>
      <c r="Q734" s="288"/>
      <c r="R734" s="289"/>
    </row>
    <row r="735" spans="1:18" s="24" customFormat="1" ht="12.75">
      <c r="A735" s="183"/>
      <c r="B735" s="186"/>
      <c r="C735" s="177"/>
      <c r="D735" s="29"/>
      <c r="E735" s="37"/>
      <c r="F735" s="27" t="s">
        <v>239</v>
      </c>
      <c r="G735" s="112">
        <f t="shared" si="150"/>
        <v>0</v>
      </c>
      <c r="H735" s="112">
        <f t="shared" si="150"/>
        <v>0</v>
      </c>
      <c r="I735" s="28">
        <v>0</v>
      </c>
      <c r="J735" s="28">
        <v>0</v>
      </c>
      <c r="K735" s="112">
        <v>0</v>
      </c>
      <c r="L735" s="112">
        <v>0</v>
      </c>
      <c r="M735" s="112">
        <v>0</v>
      </c>
      <c r="N735" s="112">
        <v>0</v>
      </c>
      <c r="O735" s="112">
        <v>0</v>
      </c>
      <c r="P735" s="112">
        <v>0</v>
      </c>
      <c r="Q735" s="288"/>
      <c r="R735" s="289"/>
    </row>
    <row r="736" spans="1:18" s="24" customFormat="1" ht="12.75">
      <c r="A736" s="183"/>
      <c r="B736" s="186"/>
      <c r="C736" s="177"/>
      <c r="D736" s="29"/>
      <c r="E736" s="39"/>
      <c r="F736" s="27" t="s">
        <v>25</v>
      </c>
      <c r="G736" s="112">
        <f t="shared" si="150"/>
        <v>0</v>
      </c>
      <c r="H736" s="112">
        <f t="shared" si="150"/>
        <v>0</v>
      </c>
      <c r="I736" s="28">
        <v>0</v>
      </c>
      <c r="J736" s="28">
        <v>0</v>
      </c>
      <c r="K736" s="112">
        <v>0</v>
      </c>
      <c r="L736" s="112">
        <v>0</v>
      </c>
      <c r="M736" s="112">
        <v>0</v>
      </c>
      <c r="N736" s="112">
        <v>0</v>
      </c>
      <c r="O736" s="112">
        <v>0</v>
      </c>
      <c r="P736" s="112">
        <v>0</v>
      </c>
      <c r="Q736" s="288"/>
      <c r="R736" s="289"/>
    </row>
    <row r="737" spans="1:18" s="24" customFormat="1" ht="12.75">
      <c r="A737" s="183"/>
      <c r="B737" s="186"/>
      <c r="C737" s="177"/>
      <c r="D737" s="29"/>
      <c r="E737" s="39"/>
      <c r="F737" s="27" t="s">
        <v>220</v>
      </c>
      <c r="G737" s="112">
        <f aca="true" t="shared" si="151" ref="G737:H741">I737+K737+M737+O737</f>
        <v>0</v>
      </c>
      <c r="H737" s="112">
        <f t="shared" si="151"/>
        <v>0</v>
      </c>
      <c r="I737" s="28">
        <v>0</v>
      </c>
      <c r="J737" s="28">
        <v>0</v>
      </c>
      <c r="K737" s="112">
        <v>0</v>
      </c>
      <c r="L737" s="112">
        <v>0</v>
      </c>
      <c r="M737" s="112">
        <v>0</v>
      </c>
      <c r="N737" s="112">
        <v>0</v>
      </c>
      <c r="O737" s="112">
        <v>0</v>
      </c>
      <c r="P737" s="112">
        <v>0</v>
      </c>
      <c r="Q737" s="288"/>
      <c r="R737" s="289"/>
    </row>
    <row r="738" spans="1:18" s="24" customFormat="1" ht="12.75">
      <c r="A738" s="183"/>
      <c r="B738" s="186"/>
      <c r="C738" s="177"/>
      <c r="D738" s="29"/>
      <c r="E738" s="30"/>
      <c r="F738" s="27" t="s">
        <v>226</v>
      </c>
      <c r="G738" s="112">
        <f t="shared" si="151"/>
        <v>0</v>
      </c>
      <c r="H738" s="112">
        <f t="shared" si="151"/>
        <v>0</v>
      </c>
      <c r="I738" s="28">
        <v>0</v>
      </c>
      <c r="J738" s="28">
        <v>0</v>
      </c>
      <c r="K738" s="28">
        <v>0</v>
      </c>
      <c r="L738" s="112">
        <v>0</v>
      </c>
      <c r="M738" s="28">
        <v>0</v>
      </c>
      <c r="N738" s="28">
        <v>0</v>
      </c>
      <c r="O738" s="28">
        <v>0</v>
      </c>
      <c r="P738" s="112">
        <v>0</v>
      </c>
      <c r="Q738" s="288"/>
      <c r="R738" s="289"/>
    </row>
    <row r="739" spans="1:18" s="24" customFormat="1" ht="12.75">
      <c r="A739" s="183"/>
      <c r="B739" s="186"/>
      <c r="C739" s="177"/>
      <c r="D739" s="29"/>
      <c r="E739" s="30"/>
      <c r="F739" s="27" t="s">
        <v>227</v>
      </c>
      <c r="G739" s="112">
        <f t="shared" si="151"/>
        <v>0</v>
      </c>
      <c r="H739" s="112">
        <f t="shared" si="151"/>
        <v>0</v>
      </c>
      <c r="I739" s="28">
        <v>0</v>
      </c>
      <c r="J739" s="28">
        <v>0</v>
      </c>
      <c r="K739" s="28">
        <v>0</v>
      </c>
      <c r="L739" s="112">
        <v>0</v>
      </c>
      <c r="M739" s="28">
        <v>0</v>
      </c>
      <c r="N739" s="28">
        <v>0</v>
      </c>
      <c r="O739" s="28">
        <v>0</v>
      </c>
      <c r="P739" s="112">
        <v>0</v>
      </c>
      <c r="Q739" s="288"/>
      <c r="R739" s="289"/>
    </row>
    <row r="740" spans="1:18" s="24" customFormat="1" ht="12.75">
      <c r="A740" s="183"/>
      <c r="B740" s="186"/>
      <c r="C740" s="177"/>
      <c r="D740" s="29"/>
      <c r="E740" s="39" t="s">
        <v>192</v>
      </c>
      <c r="F740" s="27" t="s">
        <v>228</v>
      </c>
      <c r="G740" s="112">
        <f t="shared" si="151"/>
        <v>19.5</v>
      </c>
      <c r="H740" s="112">
        <f t="shared" si="151"/>
        <v>0</v>
      </c>
      <c r="I740" s="28">
        <v>19.5</v>
      </c>
      <c r="J740" s="28">
        <v>0</v>
      </c>
      <c r="K740" s="28">
        <v>0</v>
      </c>
      <c r="L740" s="112">
        <v>0</v>
      </c>
      <c r="M740" s="28">
        <v>0</v>
      </c>
      <c r="N740" s="28">
        <v>0</v>
      </c>
      <c r="O740" s="28">
        <v>0</v>
      </c>
      <c r="P740" s="112">
        <v>0</v>
      </c>
      <c r="Q740" s="288"/>
      <c r="R740" s="289"/>
    </row>
    <row r="741" spans="1:18" s="24" customFormat="1" ht="12.75">
      <c r="A741" s="183"/>
      <c r="B741" s="186"/>
      <c r="C741" s="177"/>
      <c r="D741" s="29"/>
      <c r="E741" s="39" t="s">
        <v>20</v>
      </c>
      <c r="F741" s="27" t="s">
        <v>229</v>
      </c>
      <c r="G741" s="112">
        <f t="shared" si="151"/>
        <v>390</v>
      </c>
      <c r="H741" s="112">
        <f t="shared" si="151"/>
        <v>0</v>
      </c>
      <c r="I741" s="28">
        <v>390</v>
      </c>
      <c r="J741" s="28">
        <v>0</v>
      </c>
      <c r="K741" s="28">
        <v>0</v>
      </c>
      <c r="L741" s="112">
        <v>0</v>
      </c>
      <c r="M741" s="28">
        <v>0</v>
      </c>
      <c r="N741" s="28">
        <v>0</v>
      </c>
      <c r="O741" s="28">
        <v>0</v>
      </c>
      <c r="P741" s="112">
        <v>0</v>
      </c>
      <c r="Q741" s="288"/>
      <c r="R741" s="289"/>
    </row>
    <row r="742" spans="1:18" s="24" customFormat="1" ht="13.5" thickBot="1">
      <c r="A742" s="184"/>
      <c r="B742" s="187"/>
      <c r="C742" s="178"/>
      <c r="D742" s="33"/>
      <c r="E742" s="34"/>
      <c r="F742" s="35" t="s">
        <v>230</v>
      </c>
      <c r="G742" s="113">
        <f t="shared" si="150"/>
        <v>0</v>
      </c>
      <c r="H742" s="113">
        <f t="shared" si="150"/>
        <v>0</v>
      </c>
      <c r="I742" s="36">
        <v>0</v>
      </c>
      <c r="J742" s="36">
        <v>0</v>
      </c>
      <c r="K742" s="36">
        <v>0</v>
      </c>
      <c r="L742" s="113">
        <v>0</v>
      </c>
      <c r="M742" s="36">
        <v>0</v>
      </c>
      <c r="N742" s="36">
        <v>0</v>
      </c>
      <c r="O742" s="36">
        <v>0</v>
      </c>
      <c r="P742" s="113">
        <v>0</v>
      </c>
      <c r="Q742" s="290"/>
      <c r="R742" s="291"/>
    </row>
    <row r="743" spans="1:18" s="24" customFormat="1" ht="12.75" customHeight="1">
      <c r="A743" s="182" t="s">
        <v>299</v>
      </c>
      <c r="B743" s="185" t="s">
        <v>471</v>
      </c>
      <c r="C743" s="176">
        <v>250</v>
      </c>
      <c r="D743" s="21"/>
      <c r="E743" s="22"/>
      <c r="F743" s="129" t="s">
        <v>238</v>
      </c>
      <c r="G743" s="23">
        <f aca="true" t="shared" si="152" ref="G743:P743">SUM(G744:G754)</f>
        <v>1706.3</v>
      </c>
      <c r="H743" s="23">
        <f t="shared" si="152"/>
        <v>0</v>
      </c>
      <c r="I743" s="23">
        <f t="shared" si="152"/>
        <v>1706.3</v>
      </c>
      <c r="J743" s="23">
        <f t="shared" si="152"/>
        <v>0</v>
      </c>
      <c r="K743" s="23">
        <f t="shared" si="152"/>
        <v>0</v>
      </c>
      <c r="L743" s="23">
        <f t="shared" si="152"/>
        <v>0</v>
      </c>
      <c r="M743" s="23">
        <f t="shared" si="152"/>
        <v>0</v>
      </c>
      <c r="N743" s="23">
        <f t="shared" si="152"/>
        <v>0</v>
      </c>
      <c r="O743" s="23">
        <f t="shared" si="152"/>
        <v>0</v>
      </c>
      <c r="P743" s="23">
        <f t="shared" si="152"/>
        <v>0</v>
      </c>
      <c r="Q743" s="286" t="s">
        <v>17</v>
      </c>
      <c r="R743" s="287"/>
    </row>
    <row r="744" spans="1:18" s="24" customFormat="1" ht="12.75">
      <c r="A744" s="183"/>
      <c r="B744" s="186"/>
      <c r="C744" s="177"/>
      <c r="D744" s="29"/>
      <c r="E744" s="26"/>
      <c r="F744" s="27" t="s">
        <v>19</v>
      </c>
      <c r="G744" s="112">
        <f aca="true" t="shared" si="153" ref="G744:H754">I744+K744+M744+O744</f>
        <v>0</v>
      </c>
      <c r="H744" s="112">
        <f t="shared" si="153"/>
        <v>0</v>
      </c>
      <c r="I744" s="28">
        <v>0</v>
      </c>
      <c r="J744" s="28">
        <v>0</v>
      </c>
      <c r="K744" s="112">
        <v>0</v>
      </c>
      <c r="L744" s="112">
        <v>0</v>
      </c>
      <c r="M744" s="112">
        <v>0</v>
      </c>
      <c r="N744" s="112">
        <v>0</v>
      </c>
      <c r="O744" s="112">
        <v>0</v>
      </c>
      <c r="P744" s="112">
        <v>0</v>
      </c>
      <c r="Q744" s="288"/>
      <c r="R744" s="289"/>
    </row>
    <row r="745" spans="1:18" s="24" customFormat="1" ht="12.75">
      <c r="A745" s="183"/>
      <c r="B745" s="186"/>
      <c r="C745" s="177"/>
      <c r="D745" s="29"/>
      <c r="E745" s="30"/>
      <c r="F745" s="27" t="s">
        <v>22</v>
      </c>
      <c r="G745" s="112">
        <f t="shared" si="153"/>
        <v>0</v>
      </c>
      <c r="H745" s="112">
        <f t="shared" si="153"/>
        <v>0</v>
      </c>
      <c r="I745" s="28">
        <v>0</v>
      </c>
      <c r="J745" s="28">
        <v>0</v>
      </c>
      <c r="K745" s="112">
        <v>0</v>
      </c>
      <c r="L745" s="112">
        <v>0</v>
      </c>
      <c r="M745" s="112">
        <v>0</v>
      </c>
      <c r="N745" s="112">
        <v>0</v>
      </c>
      <c r="O745" s="112">
        <v>0</v>
      </c>
      <c r="P745" s="112">
        <v>0</v>
      </c>
      <c r="Q745" s="288"/>
      <c r="R745" s="289"/>
    </row>
    <row r="746" spans="1:18" s="24" customFormat="1" ht="12.75">
      <c r="A746" s="183"/>
      <c r="B746" s="186"/>
      <c r="C746" s="177"/>
      <c r="D746" s="29"/>
      <c r="E746" s="37"/>
      <c r="F746" s="27" t="s">
        <v>23</v>
      </c>
      <c r="G746" s="112">
        <f t="shared" si="153"/>
        <v>0</v>
      </c>
      <c r="H746" s="112">
        <f t="shared" si="153"/>
        <v>0</v>
      </c>
      <c r="I746" s="28">
        <v>0</v>
      </c>
      <c r="J746" s="28">
        <v>0</v>
      </c>
      <c r="K746" s="112">
        <v>0</v>
      </c>
      <c r="L746" s="112">
        <v>0</v>
      </c>
      <c r="M746" s="112">
        <v>0</v>
      </c>
      <c r="N746" s="112">
        <v>0</v>
      </c>
      <c r="O746" s="112">
        <v>0</v>
      </c>
      <c r="P746" s="112">
        <v>0</v>
      </c>
      <c r="Q746" s="288"/>
      <c r="R746" s="289"/>
    </row>
    <row r="747" spans="1:18" s="24" customFormat="1" ht="12.75">
      <c r="A747" s="183"/>
      <c r="B747" s="186"/>
      <c r="C747" s="177"/>
      <c r="D747" s="29"/>
      <c r="E747" s="37"/>
      <c r="F747" s="27" t="s">
        <v>239</v>
      </c>
      <c r="G747" s="112">
        <f t="shared" si="153"/>
        <v>0</v>
      </c>
      <c r="H747" s="112">
        <f t="shared" si="153"/>
        <v>0</v>
      </c>
      <c r="I747" s="28">
        <v>0</v>
      </c>
      <c r="J747" s="28">
        <v>0</v>
      </c>
      <c r="K747" s="112">
        <v>0</v>
      </c>
      <c r="L747" s="112">
        <v>0</v>
      </c>
      <c r="M747" s="112">
        <v>0</v>
      </c>
      <c r="N747" s="112">
        <v>0</v>
      </c>
      <c r="O747" s="112">
        <v>0</v>
      </c>
      <c r="P747" s="112">
        <v>0</v>
      </c>
      <c r="Q747" s="288"/>
      <c r="R747" s="289"/>
    </row>
    <row r="748" spans="1:18" s="24" customFormat="1" ht="12.75">
      <c r="A748" s="183"/>
      <c r="B748" s="186"/>
      <c r="C748" s="177"/>
      <c r="D748" s="29"/>
      <c r="E748" s="39"/>
      <c r="F748" s="27" t="s">
        <v>25</v>
      </c>
      <c r="G748" s="112">
        <f t="shared" si="153"/>
        <v>0</v>
      </c>
      <c r="H748" s="112">
        <f t="shared" si="153"/>
        <v>0</v>
      </c>
      <c r="I748" s="28">
        <v>0</v>
      </c>
      <c r="J748" s="28">
        <v>0</v>
      </c>
      <c r="K748" s="112">
        <v>0</v>
      </c>
      <c r="L748" s="112">
        <v>0</v>
      </c>
      <c r="M748" s="112">
        <v>0</v>
      </c>
      <c r="N748" s="112">
        <v>0</v>
      </c>
      <c r="O748" s="112">
        <v>0</v>
      </c>
      <c r="P748" s="112">
        <v>0</v>
      </c>
      <c r="Q748" s="288"/>
      <c r="R748" s="289"/>
    </row>
    <row r="749" spans="1:18" s="24" customFormat="1" ht="12.75">
      <c r="A749" s="183"/>
      <c r="B749" s="186"/>
      <c r="C749" s="177"/>
      <c r="D749" s="29"/>
      <c r="E749" s="39"/>
      <c r="F749" s="27" t="s">
        <v>220</v>
      </c>
      <c r="G749" s="112">
        <f aca="true" t="shared" si="154" ref="G749:H753">I749+K749+M749+O749</f>
        <v>0</v>
      </c>
      <c r="H749" s="112">
        <f t="shared" si="154"/>
        <v>0</v>
      </c>
      <c r="I749" s="28">
        <v>0</v>
      </c>
      <c r="J749" s="28">
        <v>0</v>
      </c>
      <c r="K749" s="112">
        <v>0</v>
      </c>
      <c r="L749" s="112">
        <v>0</v>
      </c>
      <c r="M749" s="112">
        <v>0</v>
      </c>
      <c r="N749" s="112">
        <v>0</v>
      </c>
      <c r="O749" s="112">
        <v>0</v>
      </c>
      <c r="P749" s="112">
        <v>0</v>
      </c>
      <c r="Q749" s="288"/>
      <c r="R749" s="289"/>
    </row>
    <row r="750" spans="1:18" s="24" customFormat="1" ht="12.75">
      <c r="A750" s="183"/>
      <c r="B750" s="186"/>
      <c r="C750" s="177"/>
      <c r="D750" s="29"/>
      <c r="E750" s="30"/>
      <c r="F750" s="27" t="s">
        <v>226</v>
      </c>
      <c r="G750" s="112">
        <f t="shared" si="154"/>
        <v>0</v>
      </c>
      <c r="H750" s="112">
        <f t="shared" si="154"/>
        <v>0</v>
      </c>
      <c r="I750" s="28">
        <v>0</v>
      </c>
      <c r="J750" s="28">
        <v>0</v>
      </c>
      <c r="K750" s="28">
        <v>0</v>
      </c>
      <c r="L750" s="112">
        <v>0</v>
      </c>
      <c r="M750" s="28">
        <v>0</v>
      </c>
      <c r="N750" s="28">
        <v>0</v>
      </c>
      <c r="O750" s="28">
        <v>0</v>
      </c>
      <c r="P750" s="112">
        <v>0</v>
      </c>
      <c r="Q750" s="288"/>
      <c r="R750" s="289"/>
    </row>
    <row r="751" spans="1:18" s="24" customFormat="1" ht="12.75">
      <c r="A751" s="183"/>
      <c r="B751" s="186"/>
      <c r="C751" s="177"/>
      <c r="D751" s="29"/>
      <c r="E751" s="39"/>
      <c r="F751" s="27" t="s">
        <v>227</v>
      </c>
      <c r="G751" s="112">
        <f t="shared" si="154"/>
        <v>0</v>
      </c>
      <c r="H751" s="112">
        <f t="shared" si="154"/>
        <v>0</v>
      </c>
      <c r="I751" s="28">
        <v>0</v>
      </c>
      <c r="J751" s="28">
        <v>0</v>
      </c>
      <c r="K751" s="28">
        <v>0</v>
      </c>
      <c r="L751" s="112">
        <v>0</v>
      </c>
      <c r="M751" s="28">
        <v>0</v>
      </c>
      <c r="N751" s="28">
        <v>0</v>
      </c>
      <c r="O751" s="28">
        <v>0</v>
      </c>
      <c r="P751" s="112">
        <v>0</v>
      </c>
      <c r="Q751" s="288"/>
      <c r="R751" s="289"/>
    </row>
    <row r="752" spans="1:18" s="24" customFormat="1" ht="12.75">
      <c r="A752" s="183"/>
      <c r="B752" s="186"/>
      <c r="C752" s="177"/>
      <c r="D752" s="29"/>
      <c r="E752" s="39" t="s">
        <v>192</v>
      </c>
      <c r="F752" s="27" t="s">
        <v>228</v>
      </c>
      <c r="G752" s="112">
        <f t="shared" si="154"/>
        <v>81.3</v>
      </c>
      <c r="H752" s="112">
        <f t="shared" si="154"/>
        <v>0</v>
      </c>
      <c r="I752" s="28">
        <v>81.3</v>
      </c>
      <c r="J752" s="28">
        <v>0</v>
      </c>
      <c r="K752" s="28">
        <v>0</v>
      </c>
      <c r="L752" s="112">
        <v>0</v>
      </c>
      <c r="M752" s="28">
        <v>0</v>
      </c>
      <c r="N752" s="28">
        <v>0</v>
      </c>
      <c r="O752" s="28">
        <v>0</v>
      </c>
      <c r="P752" s="112">
        <v>0</v>
      </c>
      <c r="Q752" s="288"/>
      <c r="R752" s="289"/>
    </row>
    <row r="753" spans="1:18" s="24" customFormat="1" ht="12.75">
      <c r="A753" s="183"/>
      <c r="B753" s="186"/>
      <c r="C753" s="177"/>
      <c r="D753" s="29"/>
      <c r="E753" s="39" t="s">
        <v>20</v>
      </c>
      <c r="F753" s="27" t="s">
        <v>229</v>
      </c>
      <c r="G753" s="112">
        <f t="shared" si="154"/>
        <v>1625</v>
      </c>
      <c r="H753" s="112">
        <f t="shared" si="154"/>
        <v>0</v>
      </c>
      <c r="I753" s="28">
        <v>1625</v>
      </c>
      <c r="J753" s="28">
        <v>0</v>
      </c>
      <c r="K753" s="28">
        <v>0</v>
      </c>
      <c r="L753" s="112">
        <v>0</v>
      </c>
      <c r="M753" s="28">
        <v>0</v>
      </c>
      <c r="N753" s="28">
        <v>0</v>
      </c>
      <c r="O753" s="28">
        <v>0</v>
      </c>
      <c r="P753" s="112">
        <v>0</v>
      </c>
      <c r="Q753" s="288"/>
      <c r="R753" s="289"/>
    </row>
    <row r="754" spans="1:18" s="24" customFormat="1" ht="13.5" thickBot="1">
      <c r="A754" s="184"/>
      <c r="B754" s="187"/>
      <c r="C754" s="178"/>
      <c r="D754" s="33"/>
      <c r="E754" s="34"/>
      <c r="F754" s="35" t="s">
        <v>230</v>
      </c>
      <c r="G754" s="113">
        <f t="shared" si="153"/>
        <v>0</v>
      </c>
      <c r="H754" s="113">
        <f t="shared" si="153"/>
        <v>0</v>
      </c>
      <c r="I754" s="36">
        <v>0</v>
      </c>
      <c r="J754" s="36">
        <v>0</v>
      </c>
      <c r="K754" s="36">
        <v>0</v>
      </c>
      <c r="L754" s="113">
        <v>0</v>
      </c>
      <c r="M754" s="36">
        <v>0</v>
      </c>
      <c r="N754" s="36">
        <v>0</v>
      </c>
      <c r="O754" s="36">
        <v>0</v>
      </c>
      <c r="P754" s="113">
        <v>0</v>
      </c>
      <c r="Q754" s="290"/>
      <c r="R754" s="291"/>
    </row>
    <row r="755" spans="1:18" s="24" customFormat="1" ht="12.75">
      <c r="A755" s="182" t="s">
        <v>300</v>
      </c>
      <c r="B755" s="185" t="s">
        <v>472</v>
      </c>
      <c r="C755" s="176">
        <v>70</v>
      </c>
      <c r="D755" s="21"/>
      <c r="E755" s="22"/>
      <c r="F755" s="129" t="s">
        <v>238</v>
      </c>
      <c r="G755" s="23">
        <f aca="true" t="shared" si="155" ref="G755:P755">SUM(G756:G766)</f>
        <v>477.8</v>
      </c>
      <c r="H755" s="23">
        <f t="shared" si="155"/>
        <v>0</v>
      </c>
      <c r="I755" s="23">
        <f t="shared" si="155"/>
        <v>477.8</v>
      </c>
      <c r="J755" s="23">
        <f t="shared" si="155"/>
        <v>0</v>
      </c>
      <c r="K755" s="23">
        <f t="shared" si="155"/>
        <v>0</v>
      </c>
      <c r="L755" s="23">
        <f t="shared" si="155"/>
        <v>0</v>
      </c>
      <c r="M755" s="23">
        <f t="shared" si="155"/>
        <v>0</v>
      </c>
      <c r="N755" s="23">
        <f t="shared" si="155"/>
        <v>0</v>
      </c>
      <c r="O755" s="23">
        <f t="shared" si="155"/>
        <v>0</v>
      </c>
      <c r="P755" s="23">
        <f t="shared" si="155"/>
        <v>0</v>
      </c>
      <c r="Q755" s="286" t="s">
        <v>17</v>
      </c>
      <c r="R755" s="287"/>
    </row>
    <row r="756" spans="1:18" s="24" customFormat="1" ht="12.75">
      <c r="A756" s="183"/>
      <c r="B756" s="186"/>
      <c r="C756" s="177"/>
      <c r="D756" s="29"/>
      <c r="E756" s="26"/>
      <c r="F756" s="27" t="s">
        <v>19</v>
      </c>
      <c r="G756" s="112">
        <f aca="true" t="shared" si="156" ref="G756:H766">I756+K756+M756+O756</f>
        <v>0</v>
      </c>
      <c r="H756" s="112">
        <f t="shared" si="156"/>
        <v>0</v>
      </c>
      <c r="I756" s="28">
        <v>0</v>
      </c>
      <c r="J756" s="28">
        <v>0</v>
      </c>
      <c r="K756" s="112">
        <v>0</v>
      </c>
      <c r="L756" s="112">
        <v>0</v>
      </c>
      <c r="M756" s="112">
        <v>0</v>
      </c>
      <c r="N756" s="112">
        <v>0</v>
      </c>
      <c r="O756" s="112">
        <v>0</v>
      </c>
      <c r="P756" s="112">
        <v>0</v>
      </c>
      <c r="Q756" s="288"/>
      <c r="R756" s="289"/>
    </row>
    <row r="757" spans="1:18" s="24" customFormat="1" ht="12.75">
      <c r="A757" s="183"/>
      <c r="B757" s="186"/>
      <c r="C757" s="177"/>
      <c r="D757" s="29"/>
      <c r="E757" s="30"/>
      <c r="F757" s="27" t="s">
        <v>22</v>
      </c>
      <c r="G757" s="112">
        <f t="shared" si="156"/>
        <v>0</v>
      </c>
      <c r="H757" s="112">
        <f t="shared" si="156"/>
        <v>0</v>
      </c>
      <c r="I757" s="28">
        <v>0</v>
      </c>
      <c r="J757" s="28">
        <v>0</v>
      </c>
      <c r="K757" s="112">
        <v>0</v>
      </c>
      <c r="L757" s="112">
        <v>0</v>
      </c>
      <c r="M757" s="112">
        <v>0</v>
      </c>
      <c r="N757" s="112">
        <v>0</v>
      </c>
      <c r="O757" s="112">
        <v>0</v>
      </c>
      <c r="P757" s="112">
        <v>0</v>
      </c>
      <c r="Q757" s="288"/>
      <c r="R757" s="289"/>
    </row>
    <row r="758" spans="1:18" s="24" customFormat="1" ht="12.75">
      <c r="A758" s="183"/>
      <c r="B758" s="186"/>
      <c r="C758" s="177"/>
      <c r="D758" s="29"/>
      <c r="E758" s="37"/>
      <c r="F758" s="27" t="s">
        <v>23</v>
      </c>
      <c r="G758" s="112">
        <f t="shared" si="156"/>
        <v>0</v>
      </c>
      <c r="H758" s="112">
        <f t="shared" si="156"/>
        <v>0</v>
      </c>
      <c r="I758" s="28">
        <v>0</v>
      </c>
      <c r="J758" s="28">
        <v>0</v>
      </c>
      <c r="K758" s="112">
        <v>0</v>
      </c>
      <c r="L758" s="112">
        <v>0</v>
      </c>
      <c r="M758" s="112">
        <v>0</v>
      </c>
      <c r="N758" s="112">
        <v>0</v>
      </c>
      <c r="O758" s="112">
        <v>0</v>
      </c>
      <c r="P758" s="112">
        <v>0</v>
      </c>
      <c r="Q758" s="288"/>
      <c r="R758" s="289"/>
    </row>
    <row r="759" spans="1:18" s="24" customFormat="1" ht="12.75">
      <c r="A759" s="183"/>
      <c r="B759" s="186"/>
      <c r="C759" s="177"/>
      <c r="D759" s="29"/>
      <c r="E759" s="37"/>
      <c r="F759" s="27" t="s">
        <v>239</v>
      </c>
      <c r="G759" s="112">
        <f t="shared" si="156"/>
        <v>0</v>
      </c>
      <c r="H759" s="112">
        <f t="shared" si="156"/>
        <v>0</v>
      </c>
      <c r="I759" s="28">
        <v>0</v>
      </c>
      <c r="J759" s="28">
        <v>0</v>
      </c>
      <c r="K759" s="112">
        <v>0</v>
      </c>
      <c r="L759" s="112">
        <v>0</v>
      </c>
      <c r="M759" s="112">
        <v>0</v>
      </c>
      <c r="N759" s="112">
        <v>0</v>
      </c>
      <c r="O759" s="112">
        <v>0</v>
      </c>
      <c r="P759" s="112">
        <v>0</v>
      </c>
      <c r="Q759" s="288"/>
      <c r="R759" s="289"/>
    </row>
    <row r="760" spans="1:18" s="24" customFormat="1" ht="12.75">
      <c r="A760" s="183"/>
      <c r="B760" s="186"/>
      <c r="C760" s="177"/>
      <c r="D760" s="29"/>
      <c r="E760" s="39"/>
      <c r="F760" s="27" t="s">
        <v>25</v>
      </c>
      <c r="G760" s="112">
        <f t="shared" si="156"/>
        <v>0</v>
      </c>
      <c r="H760" s="112">
        <f t="shared" si="156"/>
        <v>0</v>
      </c>
      <c r="I760" s="28">
        <v>0</v>
      </c>
      <c r="J760" s="28">
        <v>0</v>
      </c>
      <c r="K760" s="112">
        <v>0</v>
      </c>
      <c r="L760" s="112">
        <v>0</v>
      </c>
      <c r="M760" s="112">
        <v>0</v>
      </c>
      <c r="N760" s="112">
        <v>0</v>
      </c>
      <c r="O760" s="112">
        <v>0</v>
      </c>
      <c r="P760" s="112">
        <v>0</v>
      </c>
      <c r="Q760" s="288"/>
      <c r="R760" s="289"/>
    </row>
    <row r="761" spans="1:18" s="24" customFormat="1" ht="12.75">
      <c r="A761" s="183"/>
      <c r="B761" s="186"/>
      <c r="C761" s="177"/>
      <c r="D761" s="29"/>
      <c r="E761" s="39"/>
      <c r="F761" s="27" t="s">
        <v>220</v>
      </c>
      <c r="G761" s="112">
        <f t="shared" si="156"/>
        <v>0</v>
      </c>
      <c r="H761" s="112">
        <f t="shared" si="156"/>
        <v>0</v>
      </c>
      <c r="I761" s="28">
        <v>0</v>
      </c>
      <c r="J761" s="28">
        <v>0</v>
      </c>
      <c r="K761" s="112">
        <v>0</v>
      </c>
      <c r="L761" s="112">
        <v>0</v>
      </c>
      <c r="M761" s="112">
        <v>0</v>
      </c>
      <c r="N761" s="112">
        <v>0</v>
      </c>
      <c r="O761" s="112">
        <v>0</v>
      </c>
      <c r="P761" s="112">
        <v>0</v>
      </c>
      <c r="Q761" s="288"/>
      <c r="R761" s="289"/>
    </row>
    <row r="762" spans="1:18" s="24" customFormat="1" ht="12.75">
      <c r="A762" s="183"/>
      <c r="B762" s="186"/>
      <c r="C762" s="177"/>
      <c r="D762" s="29"/>
      <c r="E762" s="30"/>
      <c r="F762" s="27" t="s">
        <v>226</v>
      </c>
      <c r="G762" s="112">
        <f t="shared" si="156"/>
        <v>0</v>
      </c>
      <c r="H762" s="112">
        <f t="shared" si="156"/>
        <v>0</v>
      </c>
      <c r="I762" s="28">
        <v>0</v>
      </c>
      <c r="J762" s="28">
        <v>0</v>
      </c>
      <c r="K762" s="28">
        <v>0</v>
      </c>
      <c r="L762" s="112">
        <v>0</v>
      </c>
      <c r="M762" s="28">
        <v>0</v>
      </c>
      <c r="N762" s="28">
        <v>0</v>
      </c>
      <c r="O762" s="28">
        <v>0</v>
      </c>
      <c r="P762" s="112">
        <v>0</v>
      </c>
      <c r="Q762" s="288"/>
      <c r="R762" s="289"/>
    </row>
    <row r="763" spans="1:18" s="24" customFormat="1" ht="12.75">
      <c r="A763" s="183"/>
      <c r="B763" s="186"/>
      <c r="C763" s="177"/>
      <c r="D763" s="29"/>
      <c r="E763" s="30"/>
      <c r="F763" s="27" t="s">
        <v>227</v>
      </c>
      <c r="G763" s="112">
        <f t="shared" si="156"/>
        <v>0</v>
      </c>
      <c r="H763" s="112">
        <f t="shared" si="156"/>
        <v>0</v>
      </c>
      <c r="I763" s="28">
        <v>0</v>
      </c>
      <c r="J763" s="28">
        <v>0</v>
      </c>
      <c r="K763" s="28">
        <v>0</v>
      </c>
      <c r="L763" s="112">
        <v>0</v>
      </c>
      <c r="M763" s="28">
        <v>0</v>
      </c>
      <c r="N763" s="28">
        <v>0</v>
      </c>
      <c r="O763" s="28">
        <v>0</v>
      </c>
      <c r="P763" s="112">
        <v>0</v>
      </c>
      <c r="Q763" s="288"/>
      <c r="R763" s="289"/>
    </row>
    <row r="764" spans="1:18" s="24" customFormat="1" ht="12.75">
      <c r="A764" s="183"/>
      <c r="B764" s="186"/>
      <c r="C764" s="177"/>
      <c r="D764" s="29"/>
      <c r="E764" s="30"/>
      <c r="F764" s="27" t="s">
        <v>228</v>
      </c>
      <c r="G764" s="112">
        <f t="shared" si="156"/>
        <v>0</v>
      </c>
      <c r="H764" s="112">
        <f t="shared" si="156"/>
        <v>0</v>
      </c>
      <c r="I764" s="28">
        <v>0</v>
      </c>
      <c r="J764" s="28">
        <v>0</v>
      </c>
      <c r="K764" s="28">
        <v>0</v>
      </c>
      <c r="L764" s="112">
        <v>0</v>
      </c>
      <c r="M764" s="28">
        <v>0</v>
      </c>
      <c r="N764" s="28">
        <v>0</v>
      </c>
      <c r="O764" s="28">
        <v>0</v>
      </c>
      <c r="P764" s="112">
        <v>0</v>
      </c>
      <c r="Q764" s="288"/>
      <c r="R764" s="289"/>
    </row>
    <row r="765" spans="1:18" s="24" customFormat="1" ht="12.75">
      <c r="A765" s="183"/>
      <c r="B765" s="186"/>
      <c r="C765" s="177"/>
      <c r="D765" s="29"/>
      <c r="E765" s="39" t="s">
        <v>192</v>
      </c>
      <c r="F765" s="27" t="s">
        <v>229</v>
      </c>
      <c r="G765" s="112">
        <f t="shared" si="156"/>
        <v>22.8</v>
      </c>
      <c r="H765" s="112">
        <f t="shared" si="156"/>
        <v>0</v>
      </c>
      <c r="I765" s="28">
        <v>22.8</v>
      </c>
      <c r="J765" s="28">
        <v>0</v>
      </c>
      <c r="K765" s="28">
        <v>0</v>
      </c>
      <c r="L765" s="112">
        <v>0</v>
      </c>
      <c r="M765" s="28">
        <v>0</v>
      </c>
      <c r="N765" s="28">
        <v>0</v>
      </c>
      <c r="O765" s="28">
        <v>0</v>
      </c>
      <c r="P765" s="112">
        <v>0</v>
      </c>
      <c r="Q765" s="288"/>
      <c r="R765" s="289"/>
    </row>
    <row r="766" spans="1:18" s="24" customFormat="1" ht="13.5" thickBot="1">
      <c r="A766" s="184"/>
      <c r="B766" s="187"/>
      <c r="C766" s="178"/>
      <c r="D766" s="33"/>
      <c r="E766" s="78" t="s">
        <v>20</v>
      </c>
      <c r="F766" s="35" t="s">
        <v>230</v>
      </c>
      <c r="G766" s="113">
        <f t="shared" si="156"/>
        <v>455</v>
      </c>
      <c r="H766" s="113">
        <f t="shared" si="156"/>
        <v>0</v>
      </c>
      <c r="I766" s="36">
        <v>455</v>
      </c>
      <c r="J766" s="36">
        <v>0</v>
      </c>
      <c r="K766" s="36">
        <v>0</v>
      </c>
      <c r="L766" s="113">
        <v>0</v>
      </c>
      <c r="M766" s="36">
        <v>0</v>
      </c>
      <c r="N766" s="36">
        <v>0</v>
      </c>
      <c r="O766" s="36">
        <v>0</v>
      </c>
      <c r="P766" s="113">
        <v>0</v>
      </c>
      <c r="Q766" s="290"/>
      <c r="R766" s="291"/>
    </row>
    <row r="767" spans="1:18" s="24" customFormat="1" ht="12.75">
      <c r="A767" s="182" t="s">
        <v>301</v>
      </c>
      <c r="B767" s="185" t="s">
        <v>473</v>
      </c>
      <c r="C767" s="176">
        <v>70</v>
      </c>
      <c r="D767" s="21"/>
      <c r="E767" s="22"/>
      <c r="F767" s="129" t="s">
        <v>238</v>
      </c>
      <c r="G767" s="23">
        <f aca="true" t="shared" si="157" ref="G767:P767">SUM(G768:G778)</f>
        <v>477.8</v>
      </c>
      <c r="H767" s="23">
        <f t="shared" si="157"/>
        <v>0</v>
      </c>
      <c r="I767" s="23">
        <f t="shared" si="157"/>
        <v>477.8</v>
      </c>
      <c r="J767" s="23">
        <f t="shared" si="157"/>
        <v>0</v>
      </c>
      <c r="K767" s="23">
        <f t="shared" si="157"/>
        <v>0</v>
      </c>
      <c r="L767" s="23">
        <f t="shared" si="157"/>
        <v>0</v>
      </c>
      <c r="M767" s="23">
        <f t="shared" si="157"/>
        <v>0</v>
      </c>
      <c r="N767" s="23">
        <f t="shared" si="157"/>
        <v>0</v>
      </c>
      <c r="O767" s="23">
        <f t="shared" si="157"/>
        <v>0</v>
      </c>
      <c r="P767" s="23">
        <f t="shared" si="157"/>
        <v>0</v>
      </c>
      <c r="Q767" s="286" t="s">
        <v>17</v>
      </c>
      <c r="R767" s="287"/>
    </row>
    <row r="768" spans="1:18" s="24" customFormat="1" ht="12.75">
      <c r="A768" s="183"/>
      <c r="B768" s="186"/>
      <c r="C768" s="177"/>
      <c r="D768" s="29"/>
      <c r="E768" s="26"/>
      <c r="F768" s="27" t="s">
        <v>19</v>
      </c>
      <c r="G768" s="112">
        <f aca="true" t="shared" si="158" ref="G768:H772">I768+K768+M768+O768</f>
        <v>0</v>
      </c>
      <c r="H768" s="112">
        <f t="shared" si="158"/>
        <v>0</v>
      </c>
      <c r="I768" s="28">
        <v>0</v>
      </c>
      <c r="J768" s="28">
        <v>0</v>
      </c>
      <c r="K768" s="112">
        <v>0</v>
      </c>
      <c r="L768" s="112">
        <v>0</v>
      </c>
      <c r="M768" s="112">
        <v>0</v>
      </c>
      <c r="N768" s="112">
        <v>0</v>
      </c>
      <c r="O768" s="112">
        <v>0</v>
      </c>
      <c r="P768" s="112">
        <v>0</v>
      </c>
      <c r="Q768" s="288"/>
      <c r="R768" s="289"/>
    </row>
    <row r="769" spans="1:18" s="24" customFormat="1" ht="12.75">
      <c r="A769" s="183"/>
      <c r="B769" s="186"/>
      <c r="C769" s="177"/>
      <c r="D769" s="29"/>
      <c r="E769" s="30"/>
      <c r="F769" s="27" t="s">
        <v>22</v>
      </c>
      <c r="G769" s="112">
        <f t="shared" si="158"/>
        <v>0</v>
      </c>
      <c r="H769" s="112">
        <f t="shared" si="158"/>
        <v>0</v>
      </c>
      <c r="I769" s="28">
        <v>0</v>
      </c>
      <c r="J769" s="28">
        <v>0</v>
      </c>
      <c r="K769" s="112">
        <v>0</v>
      </c>
      <c r="L769" s="112">
        <v>0</v>
      </c>
      <c r="M769" s="112">
        <v>0</v>
      </c>
      <c r="N769" s="112">
        <v>0</v>
      </c>
      <c r="O769" s="112">
        <v>0</v>
      </c>
      <c r="P769" s="112">
        <v>0</v>
      </c>
      <c r="Q769" s="288"/>
      <c r="R769" s="289"/>
    </row>
    <row r="770" spans="1:18" s="24" customFormat="1" ht="12.75">
      <c r="A770" s="183"/>
      <c r="B770" s="186"/>
      <c r="C770" s="177"/>
      <c r="D770" s="29"/>
      <c r="E770" s="37"/>
      <c r="F770" s="27" t="s">
        <v>23</v>
      </c>
      <c r="G770" s="112">
        <f t="shared" si="158"/>
        <v>0</v>
      </c>
      <c r="H770" s="112">
        <f t="shared" si="158"/>
        <v>0</v>
      </c>
      <c r="I770" s="28">
        <v>0</v>
      </c>
      <c r="J770" s="28">
        <v>0</v>
      </c>
      <c r="K770" s="112">
        <v>0</v>
      </c>
      <c r="L770" s="112">
        <v>0</v>
      </c>
      <c r="M770" s="112">
        <v>0</v>
      </c>
      <c r="N770" s="112">
        <v>0</v>
      </c>
      <c r="O770" s="112">
        <v>0</v>
      </c>
      <c r="P770" s="112">
        <v>0</v>
      </c>
      <c r="Q770" s="288"/>
      <c r="R770" s="289"/>
    </row>
    <row r="771" spans="1:18" s="24" customFormat="1" ht="12.75">
      <c r="A771" s="183"/>
      <c r="B771" s="186"/>
      <c r="C771" s="177"/>
      <c r="D771" s="29"/>
      <c r="E771" s="37"/>
      <c r="F771" s="27" t="s">
        <v>239</v>
      </c>
      <c r="G771" s="112">
        <f t="shared" si="158"/>
        <v>0</v>
      </c>
      <c r="H771" s="112">
        <f t="shared" si="158"/>
        <v>0</v>
      </c>
      <c r="I771" s="28">
        <v>0</v>
      </c>
      <c r="J771" s="28">
        <v>0</v>
      </c>
      <c r="K771" s="112">
        <v>0</v>
      </c>
      <c r="L771" s="112">
        <v>0</v>
      </c>
      <c r="M771" s="112">
        <v>0</v>
      </c>
      <c r="N771" s="112">
        <v>0</v>
      </c>
      <c r="O771" s="112">
        <v>0</v>
      </c>
      <c r="P771" s="112">
        <v>0</v>
      </c>
      <c r="Q771" s="288"/>
      <c r="R771" s="289"/>
    </row>
    <row r="772" spans="1:18" s="24" customFormat="1" ht="12.75">
      <c r="A772" s="183"/>
      <c r="B772" s="186"/>
      <c r="C772" s="177"/>
      <c r="D772" s="29"/>
      <c r="E772" s="39"/>
      <c r="F772" s="27" t="s">
        <v>25</v>
      </c>
      <c r="G772" s="112">
        <f t="shared" si="158"/>
        <v>0</v>
      </c>
      <c r="H772" s="112">
        <f t="shared" si="158"/>
        <v>0</v>
      </c>
      <c r="I772" s="28">
        <v>0</v>
      </c>
      <c r="J772" s="28">
        <v>0</v>
      </c>
      <c r="K772" s="112">
        <v>0</v>
      </c>
      <c r="L772" s="112">
        <v>0</v>
      </c>
      <c r="M772" s="112">
        <v>0</v>
      </c>
      <c r="N772" s="112">
        <v>0</v>
      </c>
      <c r="O772" s="112">
        <v>0</v>
      </c>
      <c r="P772" s="112">
        <v>0</v>
      </c>
      <c r="Q772" s="288"/>
      <c r="R772" s="289"/>
    </row>
    <row r="773" spans="1:18" s="24" customFormat="1" ht="12.75">
      <c r="A773" s="183"/>
      <c r="B773" s="186"/>
      <c r="C773" s="177"/>
      <c r="D773" s="29"/>
      <c r="E773" s="39"/>
      <c r="F773" s="27" t="s">
        <v>220</v>
      </c>
      <c r="G773" s="112">
        <f aca="true" t="shared" si="159" ref="G773:G778">I773+K773+M773+O773</f>
        <v>0</v>
      </c>
      <c r="H773" s="112">
        <f aca="true" t="shared" si="160" ref="H773:H778">J773+L773+N773+P773</f>
        <v>0</v>
      </c>
      <c r="I773" s="28">
        <v>0</v>
      </c>
      <c r="J773" s="28">
        <v>0</v>
      </c>
      <c r="K773" s="112">
        <v>0</v>
      </c>
      <c r="L773" s="112">
        <v>0</v>
      </c>
      <c r="M773" s="112">
        <v>0</v>
      </c>
      <c r="N773" s="112">
        <v>0</v>
      </c>
      <c r="O773" s="112">
        <v>0</v>
      </c>
      <c r="P773" s="112">
        <v>0</v>
      </c>
      <c r="Q773" s="288"/>
      <c r="R773" s="289"/>
    </row>
    <row r="774" spans="1:18" s="24" customFormat="1" ht="12.75">
      <c r="A774" s="183"/>
      <c r="B774" s="186"/>
      <c r="C774" s="177"/>
      <c r="D774" s="29"/>
      <c r="E774" s="30"/>
      <c r="F774" s="27" t="s">
        <v>226</v>
      </c>
      <c r="G774" s="112">
        <f t="shared" si="159"/>
        <v>0</v>
      </c>
      <c r="H774" s="112">
        <f t="shared" si="160"/>
        <v>0</v>
      </c>
      <c r="I774" s="28">
        <v>0</v>
      </c>
      <c r="J774" s="28">
        <v>0</v>
      </c>
      <c r="K774" s="28">
        <v>0</v>
      </c>
      <c r="L774" s="112">
        <v>0</v>
      </c>
      <c r="M774" s="28">
        <v>0</v>
      </c>
      <c r="N774" s="28">
        <v>0</v>
      </c>
      <c r="O774" s="28">
        <v>0</v>
      </c>
      <c r="P774" s="112">
        <v>0</v>
      </c>
      <c r="Q774" s="288"/>
      <c r="R774" s="289"/>
    </row>
    <row r="775" spans="1:18" s="24" customFormat="1" ht="12.75">
      <c r="A775" s="183"/>
      <c r="B775" s="186"/>
      <c r="C775" s="177"/>
      <c r="D775" s="29"/>
      <c r="E775" s="30"/>
      <c r="F775" s="27" t="s">
        <v>227</v>
      </c>
      <c r="G775" s="112">
        <f t="shared" si="159"/>
        <v>0</v>
      </c>
      <c r="H775" s="112">
        <f t="shared" si="160"/>
        <v>0</v>
      </c>
      <c r="I775" s="28">
        <v>0</v>
      </c>
      <c r="J775" s="28">
        <v>0</v>
      </c>
      <c r="K775" s="28">
        <v>0</v>
      </c>
      <c r="L775" s="112">
        <v>0</v>
      </c>
      <c r="M775" s="28">
        <v>0</v>
      </c>
      <c r="N775" s="28">
        <v>0</v>
      </c>
      <c r="O775" s="28">
        <v>0</v>
      </c>
      <c r="P775" s="112">
        <v>0</v>
      </c>
      <c r="Q775" s="288"/>
      <c r="R775" s="289"/>
    </row>
    <row r="776" spans="1:18" s="24" customFormat="1" ht="12.75">
      <c r="A776" s="183"/>
      <c r="B776" s="186"/>
      <c r="C776" s="177"/>
      <c r="D776" s="29"/>
      <c r="E776" s="39" t="s">
        <v>192</v>
      </c>
      <c r="F776" s="27" t="s">
        <v>228</v>
      </c>
      <c r="G776" s="112">
        <f t="shared" si="159"/>
        <v>22.8</v>
      </c>
      <c r="H776" s="112">
        <f t="shared" si="160"/>
        <v>0</v>
      </c>
      <c r="I776" s="28">
        <v>22.8</v>
      </c>
      <c r="J776" s="28">
        <v>0</v>
      </c>
      <c r="K776" s="28">
        <v>0</v>
      </c>
      <c r="L776" s="112">
        <v>0</v>
      </c>
      <c r="M776" s="28">
        <v>0</v>
      </c>
      <c r="N776" s="28">
        <v>0</v>
      </c>
      <c r="O776" s="28">
        <v>0</v>
      </c>
      <c r="P776" s="112">
        <v>0</v>
      </c>
      <c r="Q776" s="288"/>
      <c r="R776" s="289"/>
    </row>
    <row r="777" spans="1:18" s="24" customFormat="1" ht="12.75">
      <c r="A777" s="183"/>
      <c r="B777" s="186"/>
      <c r="C777" s="177"/>
      <c r="D777" s="29"/>
      <c r="E777" s="39" t="s">
        <v>20</v>
      </c>
      <c r="F777" s="27" t="s">
        <v>229</v>
      </c>
      <c r="G777" s="112">
        <f t="shared" si="159"/>
        <v>455</v>
      </c>
      <c r="H777" s="112">
        <f t="shared" si="160"/>
        <v>0</v>
      </c>
      <c r="I777" s="28">
        <v>455</v>
      </c>
      <c r="J777" s="28">
        <v>0</v>
      </c>
      <c r="K777" s="28">
        <v>0</v>
      </c>
      <c r="L777" s="112">
        <v>0</v>
      </c>
      <c r="M777" s="28">
        <v>0</v>
      </c>
      <c r="N777" s="28">
        <v>0</v>
      </c>
      <c r="O777" s="28">
        <v>0</v>
      </c>
      <c r="P777" s="112">
        <v>0</v>
      </c>
      <c r="Q777" s="288"/>
      <c r="R777" s="289"/>
    </row>
    <row r="778" spans="1:18" s="24" customFormat="1" ht="13.5" thickBot="1">
      <c r="A778" s="184"/>
      <c r="B778" s="187"/>
      <c r="C778" s="178"/>
      <c r="D778" s="33"/>
      <c r="E778" s="34"/>
      <c r="F778" s="35" t="s">
        <v>230</v>
      </c>
      <c r="G778" s="112">
        <f t="shared" si="159"/>
        <v>0</v>
      </c>
      <c r="H778" s="112">
        <f t="shared" si="160"/>
        <v>0</v>
      </c>
      <c r="I778" s="36">
        <v>0</v>
      </c>
      <c r="J778" s="36">
        <v>0</v>
      </c>
      <c r="K778" s="36">
        <v>0</v>
      </c>
      <c r="L778" s="113">
        <v>0</v>
      </c>
      <c r="M778" s="36">
        <v>0</v>
      </c>
      <c r="N778" s="36">
        <v>0</v>
      </c>
      <c r="O778" s="36">
        <v>0</v>
      </c>
      <c r="P778" s="113">
        <v>0</v>
      </c>
      <c r="Q778" s="290"/>
      <c r="R778" s="291"/>
    </row>
    <row r="779" spans="1:18" s="24" customFormat="1" ht="12.75">
      <c r="A779" s="182" t="s">
        <v>302</v>
      </c>
      <c r="B779" s="185" t="s">
        <v>474</v>
      </c>
      <c r="C779" s="176">
        <v>50</v>
      </c>
      <c r="D779" s="21"/>
      <c r="E779" s="22"/>
      <c r="F779" s="129" t="s">
        <v>238</v>
      </c>
      <c r="G779" s="23">
        <f aca="true" t="shared" si="161" ref="G779:P779">SUM(G780:G790)</f>
        <v>341.3</v>
      </c>
      <c r="H779" s="23">
        <f t="shared" si="161"/>
        <v>0</v>
      </c>
      <c r="I779" s="23">
        <f t="shared" si="161"/>
        <v>341.3</v>
      </c>
      <c r="J779" s="23">
        <f t="shared" si="161"/>
        <v>0</v>
      </c>
      <c r="K779" s="23">
        <f t="shared" si="161"/>
        <v>0</v>
      </c>
      <c r="L779" s="23">
        <f t="shared" si="161"/>
        <v>0</v>
      </c>
      <c r="M779" s="23">
        <f t="shared" si="161"/>
        <v>0</v>
      </c>
      <c r="N779" s="23">
        <f t="shared" si="161"/>
        <v>0</v>
      </c>
      <c r="O779" s="23">
        <f t="shared" si="161"/>
        <v>0</v>
      </c>
      <c r="P779" s="23">
        <f t="shared" si="161"/>
        <v>0</v>
      </c>
      <c r="Q779" s="286" t="s">
        <v>17</v>
      </c>
      <c r="R779" s="287"/>
    </row>
    <row r="780" spans="1:18" s="24" customFormat="1" ht="12.75">
      <c r="A780" s="183"/>
      <c r="B780" s="186"/>
      <c r="C780" s="177"/>
      <c r="D780" s="29"/>
      <c r="E780" s="26"/>
      <c r="F780" s="27" t="s">
        <v>19</v>
      </c>
      <c r="G780" s="112">
        <f aca="true" t="shared" si="162" ref="G780:H790">I780+K780+M780+O780</f>
        <v>0</v>
      </c>
      <c r="H780" s="112">
        <f t="shared" si="162"/>
        <v>0</v>
      </c>
      <c r="I780" s="28">
        <v>0</v>
      </c>
      <c r="J780" s="28">
        <v>0</v>
      </c>
      <c r="K780" s="112">
        <v>0</v>
      </c>
      <c r="L780" s="112">
        <v>0</v>
      </c>
      <c r="M780" s="112">
        <v>0</v>
      </c>
      <c r="N780" s="112">
        <v>0</v>
      </c>
      <c r="O780" s="112">
        <v>0</v>
      </c>
      <c r="P780" s="112">
        <v>0</v>
      </c>
      <c r="Q780" s="288"/>
      <c r="R780" s="289"/>
    </row>
    <row r="781" spans="1:18" s="24" customFormat="1" ht="12.75">
      <c r="A781" s="183"/>
      <c r="B781" s="186"/>
      <c r="C781" s="177"/>
      <c r="D781" s="29"/>
      <c r="E781" s="30"/>
      <c r="F781" s="27" t="s">
        <v>22</v>
      </c>
      <c r="G781" s="112">
        <f t="shared" si="162"/>
        <v>0</v>
      </c>
      <c r="H781" s="112">
        <f t="shared" si="162"/>
        <v>0</v>
      </c>
      <c r="I781" s="28">
        <v>0</v>
      </c>
      <c r="J781" s="28">
        <v>0</v>
      </c>
      <c r="K781" s="112">
        <v>0</v>
      </c>
      <c r="L781" s="112">
        <v>0</v>
      </c>
      <c r="M781" s="112">
        <v>0</v>
      </c>
      <c r="N781" s="112">
        <v>0</v>
      </c>
      <c r="O781" s="112">
        <v>0</v>
      </c>
      <c r="P781" s="112">
        <v>0</v>
      </c>
      <c r="Q781" s="288"/>
      <c r="R781" s="289"/>
    </row>
    <row r="782" spans="1:18" s="24" customFormat="1" ht="12.75">
      <c r="A782" s="183"/>
      <c r="B782" s="186"/>
      <c r="C782" s="177"/>
      <c r="D782" s="29"/>
      <c r="E782" s="37"/>
      <c r="F782" s="27" t="s">
        <v>23</v>
      </c>
      <c r="G782" s="112">
        <f t="shared" si="162"/>
        <v>0</v>
      </c>
      <c r="H782" s="112">
        <f t="shared" si="162"/>
        <v>0</v>
      </c>
      <c r="I782" s="28">
        <v>0</v>
      </c>
      <c r="J782" s="28">
        <v>0</v>
      </c>
      <c r="K782" s="112">
        <v>0</v>
      </c>
      <c r="L782" s="112">
        <v>0</v>
      </c>
      <c r="M782" s="112">
        <v>0</v>
      </c>
      <c r="N782" s="112">
        <v>0</v>
      </c>
      <c r="O782" s="112">
        <v>0</v>
      </c>
      <c r="P782" s="112">
        <v>0</v>
      </c>
      <c r="Q782" s="288"/>
      <c r="R782" s="289"/>
    </row>
    <row r="783" spans="1:18" s="24" customFormat="1" ht="12.75">
      <c r="A783" s="183"/>
      <c r="B783" s="186"/>
      <c r="C783" s="177"/>
      <c r="D783" s="29"/>
      <c r="E783" s="37"/>
      <c r="F783" s="27" t="s">
        <v>239</v>
      </c>
      <c r="G783" s="112">
        <f t="shared" si="162"/>
        <v>0</v>
      </c>
      <c r="H783" s="112">
        <f t="shared" si="162"/>
        <v>0</v>
      </c>
      <c r="I783" s="28">
        <v>0</v>
      </c>
      <c r="J783" s="28">
        <v>0</v>
      </c>
      <c r="K783" s="112">
        <v>0</v>
      </c>
      <c r="L783" s="112">
        <v>0</v>
      </c>
      <c r="M783" s="112">
        <v>0</v>
      </c>
      <c r="N783" s="112">
        <v>0</v>
      </c>
      <c r="O783" s="112">
        <v>0</v>
      </c>
      <c r="P783" s="112">
        <v>0</v>
      </c>
      <c r="Q783" s="288"/>
      <c r="R783" s="289"/>
    </row>
    <row r="784" spans="1:18" s="24" customFormat="1" ht="12.75">
      <c r="A784" s="183"/>
      <c r="B784" s="186"/>
      <c r="C784" s="177"/>
      <c r="D784" s="29"/>
      <c r="E784" s="39"/>
      <c r="F784" s="27" t="s">
        <v>25</v>
      </c>
      <c r="G784" s="112">
        <f t="shared" si="162"/>
        <v>0</v>
      </c>
      <c r="H784" s="112">
        <f t="shared" si="162"/>
        <v>0</v>
      </c>
      <c r="I784" s="28">
        <v>0</v>
      </c>
      <c r="J784" s="28">
        <v>0</v>
      </c>
      <c r="K784" s="112">
        <v>0</v>
      </c>
      <c r="L784" s="112">
        <v>0</v>
      </c>
      <c r="M784" s="112">
        <v>0</v>
      </c>
      <c r="N784" s="112">
        <v>0</v>
      </c>
      <c r="O784" s="112">
        <v>0</v>
      </c>
      <c r="P784" s="112">
        <v>0</v>
      </c>
      <c r="Q784" s="288"/>
      <c r="R784" s="289"/>
    </row>
    <row r="785" spans="1:18" s="24" customFormat="1" ht="12.75">
      <c r="A785" s="183"/>
      <c r="B785" s="186"/>
      <c r="C785" s="177"/>
      <c r="D785" s="29"/>
      <c r="E785" s="39"/>
      <c r="F785" s="27" t="s">
        <v>220</v>
      </c>
      <c r="G785" s="112">
        <f aca="true" t="shared" si="163" ref="G785:H789">I785+K785+M785+O785</f>
        <v>0</v>
      </c>
      <c r="H785" s="112">
        <f t="shared" si="163"/>
        <v>0</v>
      </c>
      <c r="I785" s="28">
        <v>0</v>
      </c>
      <c r="J785" s="28">
        <v>0</v>
      </c>
      <c r="K785" s="112">
        <v>0</v>
      </c>
      <c r="L785" s="112">
        <v>0</v>
      </c>
      <c r="M785" s="112">
        <v>0</v>
      </c>
      <c r="N785" s="112">
        <v>0</v>
      </c>
      <c r="O785" s="112">
        <v>0</v>
      </c>
      <c r="P785" s="112">
        <v>0</v>
      </c>
      <c r="Q785" s="288"/>
      <c r="R785" s="289"/>
    </row>
    <row r="786" spans="1:18" s="24" customFormat="1" ht="12.75">
      <c r="A786" s="183"/>
      <c r="B786" s="186"/>
      <c r="C786" s="177"/>
      <c r="D786" s="29"/>
      <c r="E786" s="30"/>
      <c r="F786" s="27" t="s">
        <v>226</v>
      </c>
      <c r="G786" s="112">
        <f t="shared" si="163"/>
        <v>0</v>
      </c>
      <c r="H786" s="112">
        <f t="shared" si="163"/>
        <v>0</v>
      </c>
      <c r="I786" s="28">
        <v>0</v>
      </c>
      <c r="J786" s="28">
        <v>0</v>
      </c>
      <c r="K786" s="28">
        <v>0</v>
      </c>
      <c r="L786" s="112">
        <v>0</v>
      </c>
      <c r="M786" s="28">
        <v>0</v>
      </c>
      <c r="N786" s="28">
        <v>0</v>
      </c>
      <c r="O786" s="28">
        <v>0</v>
      </c>
      <c r="P786" s="112">
        <v>0</v>
      </c>
      <c r="Q786" s="288"/>
      <c r="R786" s="289"/>
    </row>
    <row r="787" spans="1:18" s="24" customFormat="1" ht="12.75">
      <c r="A787" s="183"/>
      <c r="B787" s="186"/>
      <c r="C787" s="177"/>
      <c r="D787" s="29"/>
      <c r="E787" s="30"/>
      <c r="F787" s="27" t="s">
        <v>227</v>
      </c>
      <c r="G787" s="112">
        <f t="shared" si="163"/>
        <v>0</v>
      </c>
      <c r="H787" s="112">
        <f t="shared" si="163"/>
        <v>0</v>
      </c>
      <c r="I787" s="28">
        <v>0</v>
      </c>
      <c r="J787" s="28">
        <v>0</v>
      </c>
      <c r="K787" s="28">
        <v>0</v>
      </c>
      <c r="L787" s="112">
        <v>0</v>
      </c>
      <c r="M787" s="28">
        <v>0</v>
      </c>
      <c r="N787" s="28">
        <v>0</v>
      </c>
      <c r="O787" s="28">
        <v>0</v>
      </c>
      <c r="P787" s="112">
        <v>0</v>
      </c>
      <c r="Q787" s="288"/>
      <c r="R787" s="289"/>
    </row>
    <row r="788" spans="1:18" s="24" customFormat="1" ht="12.75">
      <c r="A788" s="183"/>
      <c r="B788" s="186"/>
      <c r="C788" s="177"/>
      <c r="D788" s="29"/>
      <c r="E788" s="39" t="s">
        <v>192</v>
      </c>
      <c r="F788" s="27" t="s">
        <v>228</v>
      </c>
      <c r="G788" s="112">
        <f t="shared" si="163"/>
        <v>16.3</v>
      </c>
      <c r="H788" s="112">
        <f t="shared" si="163"/>
        <v>0</v>
      </c>
      <c r="I788" s="28">
        <v>16.3</v>
      </c>
      <c r="J788" s="28">
        <v>0</v>
      </c>
      <c r="K788" s="28">
        <v>0</v>
      </c>
      <c r="L788" s="112">
        <v>0</v>
      </c>
      <c r="M788" s="28">
        <v>0</v>
      </c>
      <c r="N788" s="28">
        <v>0</v>
      </c>
      <c r="O788" s="28">
        <v>0</v>
      </c>
      <c r="P788" s="112">
        <v>0</v>
      </c>
      <c r="Q788" s="288"/>
      <c r="R788" s="289"/>
    </row>
    <row r="789" spans="1:18" s="24" customFormat="1" ht="12.75">
      <c r="A789" s="183"/>
      <c r="B789" s="186"/>
      <c r="C789" s="177"/>
      <c r="D789" s="29"/>
      <c r="E789" s="39" t="s">
        <v>20</v>
      </c>
      <c r="F789" s="27" t="s">
        <v>229</v>
      </c>
      <c r="G789" s="112">
        <f t="shared" si="163"/>
        <v>325</v>
      </c>
      <c r="H789" s="112">
        <f t="shared" si="163"/>
        <v>0</v>
      </c>
      <c r="I789" s="28">
        <v>325</v>
      </c>
      <c r="J789" s="28">
        <v>0</v>
      </c>
      <c r="K789" s="28">
        <v>0</v>
      </c>
      <c r="L789" s="112">
        <v>0</v>
      </c>
      <c r="M789" s="28">
        <v>0</v>
      </c>
      <c r="N789" s="28">
        <v>0</v>
      </c>
      <c r="O789" s="28">
        <v>0</v>
      </c>
      <c r="P789" s="112">
        <v>0</v>
      </c>
      <c r="Q789" s="288"/>
      <c r="R789" s="289"/>
    </row>
    <row r="790" spans="1:18" s="24" customFormat="1" ht="13.5" thickBot="1">
      <c r="A790" s="184"/>
      <c r="B790" s="187"/>
      <c r="C790" s="178"/>
      <c r="D790" s="33"/>
      <c r="E790" s="34"/>
      <c r="F790" s="35" t="s">
        <v>230</v>
      </c>
      <c r="G790" s="113">
        <f t="shared" si="162"/>
        <v>0</v>
      </c>
      <c r="H790" s="113">
        <f t="shared" si="162"/>
        <v>0</v>
      </c>
      <c r="I790" s="36">
        <v>0</v>
      </c>
      <c r="J790" s="36">
        <v>0</v>
      </c>
      <c r="K790" s="36">
        <v>0</v>
      </c>
      <c r="L790" s="113">
        <v>0</v>
      </c>
      <c r="M790" s="36">
        <v>0</v>
      </c>
      <c r="N790" s="36">
        <v>0</v>
      </c>
      <c r="O790" s="36">
        <v>0</v>
      </c>
      <c r="P790" s="113">
        <v>0</v>
      </c>
      <c r="Q790" s="290"/>
      <c r="R790" s="291"/>
    </row>
    <row r="791" spans="1:18" s="24" customFormat="1" ht="12.75">
      <c r="A791" s="182" t="s">
        <v>303</v>
      </c>
      <c r="B791" s="185" t="s">
        <v>475</v>
      </c>
      <c r="C791" s="176">
        <v>60</v>
      </c>
      <c r="D791" s="21"/>
      <c r="E791" s="22"/>
      <c r="F791" s="129" t="s">
        <v>238</v>
      </c>
      <c r="G791" s="23">
        <f aca="true" t="shared" si="164" ref="G791:P791">SUM(G792:G802)</f>
        <v>409.5</v>
      </c>
      <c r="H791" s="23">
        <f t="shared" si="164"/>
        <v>0</v>
      </c>
      <c r="I791" s="23">
        <f t="shared" si="164"/>
        <v>409.5</v>
      </c>
      <c r="J791" s="23">
        <f t="shared" si="164"/>
        <v>0</v>
      </c>
      <c r="K791" s="23">
        <f t="shared" si="164"/>
        <v>0</v>
      </c>
      <c r="L791" s="23">
        <f t="shared" si="164"/>
        <v>0</v>
      </c>
      <c r="M791" s="23">
        <f t="shared" si="164"/>
        <v>0</v>
      </c>
      <c r="N791" s="23">
        <f t="shared" si="164"/>
        <v>0</v>
      </c>
      <c r="O791" s="23">
        <f t="shared" si="164"/>
        <v>0</v>
      </c>
      <c r="P791" s="23">
        <f t="shared" si="164"/>
        <v>0</v>
      </c>
      <c r="Q791" s="286" t="s">
        <v>17</v>
      </c>
      <c r="R791" s="287"/>
    </row>
    <row r="792" spans="1:18" s="24" customFormat="1" ht="12.75">
      <c r="A792" s="183"/>
      <c r="B792" s="186"/>
      <c r="C792" s="177"/>
      <c r="D792" s="29"/>
      <c r="E792" s="26"/>
      <c r="F792" s="27" t="s">
        <v>19</v>
      </c>
      <c r="G792" s="112">
        <f aca="true" t="shared" si="165" ref="G792:H802">I792+K792+M792+O792</f>
        <v>0</v>
      </c>
      <c r="H792" s="112">
        <f t="shared" si="165"/>
        <v>0</v>
      </c>
      <c r="I792" s="112">
        <v>0</v>
      </c>
      <c r="J792" s="112">
        <v>0</v>
      </c>
      <c r="K792" s="112">
        <v>0</v>
      </c>
      <c r="L792" s="112">
        <v>0</v>
      </c>
      <c r="M792" s="112">
        <v>0</v>
      </c>
      <c r="N792" s="112">
        <v>0</v>
      </c>
      <c r="O792" s="112">
        <v>0</v>
      </c>
      <c r="P792" s="112">
        <v>0</v>
      </c>
      <c r="Q792" s="288"/>
      <c r="R792" s="289"/>
    </row>
    <row r="793" spans="1:18" s="24" customFormat="1" ht="12.75">
      <c r="A793" s="183"/>
      <c r="B793" s="186"/>
      <c r="C793" s="177"/>
      <c r="D793" s="29"/>
      <c r="E793" s="30"/>
      <c r="F793" s="27" t="s">
        <v>22</v>
      </c>
      <c r="G793" s="112">
        <f t="shared" si="165"/>
        <v>0</v>
      </c>
      <c r="H793" s="112">
        <f t="shared" si="165"/>
        <v>0</v>
      </c>
      <c r="I793" s="112">
        <v>0</v>
      </c>
      <c r="J793" s="112">
        <v>0</v>
      </c>
      <c r="K793" s="112">
        <v>0</v>
      </c>
      <c r="L793" s="112">
        <v>0</v>
      </c>
      <c r="M793" s="112">
        <v>0</v>
      </c>
      <c r="N793" s="112">
        <v>0</v>
      </c>
      <c r="O793" s="112">
        <v>0</v>
      </c>
      <c r="P793" s="112">
        <v>0</v>
      </c>
      <c r="Q793" s="288"/>
      <c r="R793" s="289"/>
    </row>
    <row r="794" spans="1:18" s="24" customFormat="1" ht="12.75">
      <c r="A794" s="183"/>
      <c r="B794" s="186"/>
      <c r="C794" s="177"/>
      <c r="D794" s="29"/>
      <c r="E794" s="37"/>
      <c r="F794" s="27" t="s">
        <v>23</v>
      </c>
      <c r="G794" s="112">
        <f t="shared" si="165"/>
        <v>0</v>
      </c>
      <c r="H794" s="112">
        <f t="shared" si="165"/>
        <v>0</v>
      </c>
      <c r="I794" s="112">
        <v>0</v>
      </c>
      <c r="J794" s="112">
        <v>0</v>
      </c>
      <c r="K794" s="112">
        <v>0</v>
      </c>
      <c r="L794" s="112">
        <v>0</v>
      </c>
      <c r="M794" s="112">
        <v>0</v>
      </c>
      <c r="N794" s="112">
        <v>0</v>
      </c>
      <c r="O794" s="112">
        <v>0</v>
      </c>
      <c r="P794" s="112">
        <v>0</v>
      </c>
      <c r="Q794" s="288"/>
      <c r="R794" s="289"/>
    </row>
    <row r="795" spans="1:18" s="24" customFormat="1" ht="12.75">
      <c r="A795" s="183"/>
      <c r="B795" s="186"/>
      <c r="C795" s="177"/>
      <c r="D795" s="29"/>
      <c r="E795" s="37"/>
      <c r="F795" s="27" t="s">
        <v>239</v>
      </c>
      <c r="G795" s="112">
        <f t="shared" si="165"/>
        <v>0</v>
      </c>
      <c r="H795" s="112">
        <f t="shared" si="165"/>
        <v>0</v>
      </c>
      <c r="I795" s="112">
        <v>0</v>
      </c>
      <c r="J795" s="112">
        <v>0</v>
      </c>
      <c r="K795" s="112">
        <v>0</v>
      </c>
      <c r="L795" s="112">
        <v>0</v>
      </c>
      <c r="M795" s="112">
        <v>0</v>
      </c>
      <c r="N795" s="112">
        <v>0</v>
      </c>
      <c r="O795" s="112">
        <v>0</v>
      </c>
      <c r="P795" s="112">
        <v>0</v>
      </c>
      <c r="Q795" s="288"/>
      <c r="R795" s="289"/>
    </row>
    <row r="796" spans="1:18" s="24" customFormat="1" ht="12.75">
      <c r="A796" s="183"/>
      <c r="B796" s="186"/>
      <c r="C796" s="177"/>
      <c r="D796" s="29"/>
      <c r="E796" s="39"/>
      <c r="F796" s="27" t="s">
        <v>25</v>
      </c>
      <c r="G796" s="112">
        <f t="shared" si="165"/>
        <v>0</v>
      </c>
      <c r="H796" s="112">
        <f t="shared" si="165"/>
        <v>0</v>
      </c>
      <c r="I796" s="28">
        <v>0</v>
      </c>
      <c r="J796" s="28">
        <v>0</v>
      </c>
      <c r="K796" s="112">
        <v>0</v>
      </c>
      <c r="L796" s="112">
        <v>0</v>
      </c>
      <c r="M796" s="112">
        <v>0</v>
      </c>
      <c r="N796" s="112">
        <v>0</v>
      </c>
      <c r="O796" s="112">
        <v>0</v>
      </c>
      <c r="P796" s="112">
        <v>0</v>
      </c>
      <c r="Q796" s="288"/>
      <c r="R796" s="289"/>
    </row>
    <row r="797" spans="1:18" s="24" customFormat="1" ht="12.75">
      <c r="A797" s="183"/>
      <c r="B797" s="186"/>
      <c r="C797" s="177"/>
      <c r="D797" s="29"/>
      <c r="E797" s="39"/>
      <c r="F797" s="27" t="s">
        <v>220</v>
      </c>
      <c r="G797" s="112">
        <f aca="true" t="shared" si="166" ref="G797:H801">I797+K797+M797+O797</f>
        <v>0</v>
      </c>
      <c r="H797" s="112">
        <f t="shared" si="166"/>
        <v>0</v>
      </c>
      <c r="I797" s="28">
        <v>0</v>
      </c>
      <c r="J797" s="28">
        <v>0</v>
      </c>
      <c r="K797" s="112">
        <v>0</v>
      </c>
      <c r="L797" s="112">
        <v>0</v>
      </c>
      <c r="M797" s="112">
        <v>0</v>
      </c>
      <c r="N797" s="112">
        <v>0</v>
      </c>
      <c r="O797" s="112">
        <v>0</v>
      </c>
      <c r="P797" s="112">
        <v>0</v>
      </c>
      <c r="Q797" s="288"/>
      <c r="R797" s="289"/>
    </row>
    <row r="798" spans="1:18" s="24" customFormat="1" ht="12.75">
      <c r="A798" s="183"/>
      <c r="B798" s="186"/>
      <c r="C798" s="177"/>
      <c r="D798" s="29"/>
      <c r="E798" s="30"/>
      <c r="F798" s="27" t="s">
        <v>226</v>
      </c>
      <c r="G798" s="112">
        <f t="shared" si="166"/>
        <v>0</v>
      </c>
      <c r="H798" s="112">
        <f t="shared" si="166"/>
        <v>0</v>
      </c>
      <c r="I798" s="28">
        <v>0</v>
      </c>
      <c r="J798" s="28">
        <v>0</v>
      </c>
      <c r="K798" s="28">
        <v>0</v>
      </c>
      <c r="L798" s="112">
        <v>0</v>
      </c>
      <c r="M798" s="28">
        <v>0</v>
      </c>
      <c r="N798" s="28">
        <v>0</v>
      </c>
      <c r="O798" s="28">
        <v>0</v>
      </c>
      <c r="P798" s="112">
        <v>0</v>
      </c>
      <c r="Q798" s="288"/>
      <c r="R798" s="289"/>
    </row>
    <row r="799" spans="1:18" s="24" customFormat="1" ht="12.75">
      <c r="A799" s="183"/>
      <c r="B799" s="186"/>
      <c r="C799" s="177"/>
      <c r="D799" s="29"/>
      <c r="E799" s="30"/>
      <c r="F799" s="27" t="s">
        <v>227</v>
      </c>
      <c r="G799" s="112">
        <f t="shared" si="166"/>
        <v>0</v>
      </c>
      <c r="H799" s="112">
        <f t="shared" si="166"/>
        <v>0</v>
      </c>
      <c r="I799" s="28">
        <v>0</v>
      </c>
      <c r="J799" s="28">
        <v>0</v>
      </c>
      <c r="K799" s="28">
        <v>0</v>
      </c>
      <c r="L799" s="112">
        <v>0</v>
      </c>
      <c r="M799" s="28">
        <v>0</v>
      </c>
      <c r="N799" s="28">
        <v>0</v>
      </c>
      <c r="O799" s="28">
        <v>0</v>
      </c>
      <c r="P799" s="112">
        <v>0</v>
      </c>
      <c r="Q799" s="288"/>
      <c r="R799" s="289"/>
    </row>
    <row r="800" spans="1:18" s="24" customFormat="1" ht="12.75">
      <c r="A800" s="183"/>
      <c r="B800" s="186"/>
      <c r="C800" s="177"/>
      <c r="D800" s="29"/>
      <c r="E800" s="39" t="s">
        <v>192</v>
      </c>
      <c r="F800" s="27" t="s">
        <v>228</v>
      </c>
      <c r="G800" s="112">
        <f t="shared" si="166"/>
        <v>19.5</v>
      </c>
      <c r="H800" s="112">
        <f t="shared" si="166"/>
        <v>0</v>
      </c>
      <c r="I800" s="28">
        <v>19.5</v>
      </c>
      <c r="J800" s="28">
        <v>0</v>
      </c>
      <c r="K800" s="28">
        <v>0</v>
      </c>
      <c r="L800" s="112">
        <v>0</v>
      </c>
      <c r="M800" s="28">
        <v>0</v>
      </c>
      <c r="N800" s="28">
        <v>0</v>
      </c>
      <c r="O800" s="28">
        <v>0</v>
      </c>
      <c r="P800" s="112">
        <v>0</v>
      </c>
      <c r="Q800" s="288"/>
      <c r="R800" s="289"/>
    </row>
    <row r="801" spans="1:18" s="24" customFormat="1" ht="12.75">
      <c r="A801" s="183"/>
      <c r="B801" s="186"/>
      <c r="C801" s="177"/>
      <c r="D801" s="29"/>
      <c r="E801" s="39" t="s">
        <v>20</v>
      </c>
      <c r="F801" s="27" t="s">
        <v>229</v>
      </c>
      <c r="G801" s="112">
        <f t="shared" si="166"/>
        <v>390</v>
      </c>
      <c r="H801" s="112">
        <f t="shared" si="166"/>
        <v>0</v>
      </c>
      <c r="I801" s="28">
        <v>390</v>
      </c>
      <c r="J801" s="28">
        <v>0</v>
      </c>
      <c r="K801" s="28">
        <v>0</v>
      </c>
      <c r="L801" s="112">
        <v>0</v>
      </c>
      <c r="M801" s="28">
        <v>0</v>
      </c>
      <c r="N801" s="28">
        <v>0</v>
      </c>
      <c r="O801" s="28">
        <v>0</v>
      </c>
      <c r="P801" s="112">
        <v>0</v>
      </c>
      <c r="Q801" s="288"/>
      <c r="R801" s="289"/>
    </row>
    <row r="802" spans="1:18" s="24" customFormat="1" ht="13.5" thickBot="1">
      <c r="A802" s="184"/>
      <c r="B802" s="187"/>
      <c r="C802" s="178"/>
      <c r="D802" s="33"/>
      <c r="E802" s="34"/>
      <c r="F802" s="35" t="s">
        <v>230</v>
      </c>
      <c r="G802" s="113">
        <f t="shared" si="165"/>
        <v>0</v>
      </c>
      <c r="H802" s="113">
        <f t="shared" si="165"/>
        <v>0</v>
      </c>
      <c r="I802" s="36">
        <v>0</v>
      </c>
      <c r="J802" s="36">
        <v>0</v>
      </c>
      <c r="K802" s="36">
        <v>0</v>
      </c>
      <c r="L802" s="113">
        <v>0</v>
      </c>
      <c r="M802" s="36">
        <v>0</v>
      </c>
      <c r="N802" s="36">
        <v>0</v>
      </c>
      <c r="O802" s="36">
        <v>0</v>
      </c>
      <c r="P802" s="113">
        <v>0</v>
      </c>
      <c r="Q802" s="290"/>
      <c r="R802" s="291"/>
    </row>
    <row r="803" spans="1:18" s="24" customFormat="1" ht="12.75">
      <c r="A803" s="182" t="s">
        <v>304</v>
      </c>
      <c r="B803" s="185" t="s">
        <v>476</v>
      </c>
      <c r="C803" s="176">
        <v>60</v>
      </c>
      <c r="D803" s="21"/>
      <c r="E803" s="22"/>
      <c r="F803" s="129" t="s">
        <v>238</v>
      </c>
      <c r="G803" s="23">
        <f aca="true" t="shared" si="167" ref="G803:P803">SUM(G804:G814)</f>
        <v>409.5</v>
      </c>
      <c r="H803" s="23">
        <f t="shared" si="167"/>
        <v>0</v>
      </c>
      <c r="I803" s="23">
        <f t="shared" si="167"/>
        <v>409.5</v>
      </c>
      <c r="J803" s="23">
        <f t="shared" si="167"/>
        <v>0</v>
      </c>
      <c r="K803" s="23">
        <f t="shared" si="167"/>
        <v>0</v>
      </c>
      <c r="L803" s="23">
        <f t="shared" si="167"/>
        <v>0</v>
      </c>
      <c r="M803" s="23">
        <f t="shared" si="167"/>
        <v>0</v>
      </c>
      <c r="N803" s="23">
        <f t="shared" si="167"/>
        <v>0</v>
      </c>
      <c r="O803" s="23">
        <f t="shared" si="167"/>
        <v>0</v>
      </c>
      <c r="P803" s="23">
        <f t="shared" si="167"/>
        <v>0</v>
      </c>
      <c r="Q803" s="286" t="s">
        <v>17</v>
      </c>
      <c r="R803" s="287"/>
    </row>
    <row r="804" spans="1:18" s="24" customFormat="1" ht="12.75">
      <c r="A804" s="183"/>
      <c r="B804" s="186"/>
      <c r="C804" s="177"/>
      <c r="D804" s="29"/>
      <c r="E804" s="26"/>
      <c r="F804" s="27" t="s">
        <v>19</v>
      </c>
      <c r="G804" s="112">
        <f aca="true" t="shared" si="168" ref="G804:H814">I804+K804+M804+O804</f>
        <v>0</v>
      </c>
      <c r="H804" s="112">
        <f t="shared" si="168"/>
        <v>0</v>
      </c>
      <c r="I804" s="112">
        <v>0</v>
      </c>
      <c r="J804" s="112">
        <v>0</v>
      </c>
      <c r="K804" s="112">
        <v>0</v>
      </c>
      <c r="L804" s="112">
        <v>0</v>
      </c>
      <c r="M804" s="112">
        <v>0</v>
      </c>
      <c r="N804" s="112">
        <v>0</v>
      </c>
      <c r="O804" s="112">
        <v>0</v>
      </c>
      <c r="P804" s="112">
        <v>0</v>
      </c>
      <c r="Q804" s="288"/>
      <c r="R804" s="289"/>
    </row>
    <row r="805" spans="1:18" s="24" customFormat="1" ht="12.75">
      <c r="A805" s="183"/>
      <c r="B805" s="186"/>
      <c r="C805" s="177"/>
      <c r="D805" s="29"/>
      <c r="E805" s="30"/>
      <c r="F805" s="27" t="s">
        <v>22</v>
      </c>
      <c r="G805" s="112">
        <f t="shared" si="168"/>
        <v>0</v>
      </c>
      <c r="H805" s="112">
        <f t="shared" si="168"/>
        <v>0</v>
      </c>
      <c r="I805" s="112">
        <v>0</v>
      </c>
      <c r="J805" s="112">
        <v>0</v>
      </c>
      <c r="K805" s="112">
        <v>0</v>
      </c>
      <c r="L805" s="112">
        <v>0</v>
      </c>
      <c r="M805" s="112">
        <v>0</v>
      </c>
      <c r="N805" s="112">
        <v>0</v>
      </c>
      <c r="O805" s="112">
        <v>0</v>
      </c>
      <c r="P805" s="112">
        <v>0</v>
      </c>
      <c r="Q805" s="288"/>
      <c r="R805" s="289"/>
    </row>
    <row r="806" spans="1:18" s="24" customFormat="1" ht="12.75">
      <c r="A806" s="183"/>
      <c r="B806" s="186"/>
      <c r="C806" s="177"/>
      <c r="D806" s="29"/>
      <c r="E806" s="37"/>
      <c r="F806" s="27" t="s">
        <v>23</v>
      </c>
      <c r="G806" s="112">
        <f t="shared" si="168"/>
        <v>0</v>
      </c>
      <c r="H806" s="112">
        <f t="shared" si="168"/>
        <v>0</v>
      </c>
      <c r="I806" s="112">
        <v>0</v>
      </c>
      <c r="J806" s="112">
        <v>0</v>
      </c>
      <c r="K806" s="112">
        <v>0</v>
      </c>
      <c r="L806" s="112">
        <v>0</v>
      </c>
      <c r="M806" s="112">
        <v>0</v>
      </c>
      <c r="N806" s="112">
        <v>0</v>
      </c>
      <c r="O806" s="112">
        <v>0</v>
      </c>
      <c r="P806" s="112">
        <v>0</v>
      </c>
      <c r="Q806" s="288"/>
      <c r="R806" s="289"/>
    </row>
    <row r="807" spans="1:18" s="24" customFormat="1" ht="12.75">
      <c r="A807" s="183"/>
      <c r="B807" s="186"/>
      <c r="C807" s="177"/>
      <c r="D807" s="29"/>
      <c r="E807" s="37"/>
      <c r="F807" s="27" t="s">
        <v>239</v>
      </c>
      <c r="G807" s="112">
        <f t="shared" si="168"/>
        <v>0</v>
      </c>
      <c r="H807" s="112">
        <f t="shared" si="168"/>
        <v>0</v>
      </c>
      <c r="I807" s="112">
        <v>0</v>
      </c>
      <c r="J807" s="112">
        <v>0</v>
      </c>
      <c r="K807" s="112">
        <v>0</v>
      </c>
      <c r="L807" s="112">
        <v>0</v>
      </c>
      <c r="M807" s="112">
        <v>0</v>
      </c>
      <c r="N807" s="112">
        <v>0</v>
      </c>
      <c r="O807" s="112">
        <v>0</v>
      </c>
      <c r="P807" s="112">
        <v>0</v>
      </c>
      <c r="Q807" s="288"/>
      <c r="R807" s="289"/>
    </row>
    <row r="808" spans="1:18" s="24" customFormat="1" ht="12.75">
      <c r="A808" s="183"/>
      <c r="B808" s="186"/>
      <c r="C808" s="177"/>
      <c r="D808" s="29"/>
      <c r="E808" s="39"/>
      <c r="F808" s="27" t="s">
        <v>25</v>
      </c>
      <c r="G808" s="112">
        <f t="shared" si="168"/>
        <v>0</v>
      </c>
      <c r="H808" s="112">
        <f t="shared" si="168"/>
        <v>0</v>
      </c>
      <c r="I808" s="28">
        <v>0</v>
      </c>
      <c r="J808" s="28">
        <v>0</v>
      </c>
      <c r="K808" s="112">
        <v>0</v>
      </c>
      <c r="L808" s="112">
        <v>0</v>
      </c>
      <c r="M808" s="112">
        <v>0</v>
      </c>
      <c r="N808" s="112">
        <v>0</v>
      </c>
      <c r="O808" s="112">
        <v>0</v>
      </c>
      <c r="P808" s="112">
        <v>0</v>
      </c>
      <c r="Q808" s="288"/>
      <c r="R808" s="289"/>
    </row>
    <row r="809" spans="1:18" s="24" customFormat="1" ht="12.75">
      <c r="A809" s="183"/>
      <c r="B809" s="186"/>
      <c r="C809" s="177"/>
      <c r="D809" s="29"/>
      <c r="E809" s="39"/>
      <c r="F809" s="27" t="s">
        <v>220</v>
      </c>
      <c r="G809" s="112">
        <f aca="true" t="shared" si="169" ref="G809:H813">I809+K809+M809+O809</f>
        <v>0</v>
      </c>
      <c r="H809" s="112">
        <f t="shared" si="169"/>
        <v>0</v>
      </c>
      <c r="I809" s="28">
        <v>0</v>
      </c>
      <c r="J809" s="28">
        <v>0</v>
      </c>
      <c r="K809" s="112">
        <v>0</v>
      </c>
      <c r="L809" s="112">
        <v>0</v>
      </c>
      <c r="M809" s="112">
        <v>0</v>
      </c>
      <c r="N809" s="112">
        <v>0</v>
      </c>
      <c r="O809" s="112">
        <v>0</v>
      </c>
      <c r="P809" s="112">
        <v>0</v>
      </c>
      <c r="Q809" s="288"/>
      <c r="R809" s="289"/>
    </row>
    <row r="810" spans="1:18" s="24" customFormat="1" ht="12.75">
      <c r="A810" s="183"/>
      <c r="B810" s="186"/>
      <c r="C810" s="177"/>
      <c r="D810" s="29"/>
      <c r="E810" s="30"/>
      <c r="F810" s="27" t="s">
        <v>226</v>
      </c>
      <c r="G810" s="112">
        <f t="shared" si="169"/>
        <v>0</v>
      </c>
      <c r="H810" s="112">
        <f t="shared" si="169"/>
        <v>0</v>
      </c>
      <c r="I810" s="28">
        <v>0</v>
      </c>
      <c r="J810" s="28">
        <v>0</v>
      </c>
      <c r="K810" s="28">
        <v>0</v>
      </c>
      <c r="L810" s="112">
        <v>0</v>
      </c>
      <c r="M810" s="28">
        <v>0</v>
      </c>
      <c r="N810" s="28">
        <v>0</v>
      </c>
      <c r="O810" s="28">
        <v>0</v>
      </c>
      <c r="P810" s="112">
        <v>0</v>
      </c>
      <c r="Q810" s="288"/>
      <c r="R810" s="289"/>
    </row>
    <row r="811" spans="1:18" s="24" customFormat="1" ht="12.75">
      <c r="A811" s="183"/>
      <c r="B811" s="186"/>
      <c r="C811" s="177"/>
      <c r="D811" s="29"/>
      <c r="E811" s="39"/>
      <c r="F811" s="27" t="s">
        <v>227</v>
      </c>
      <c r="G811" s="112">
        <f t="shared" si="169"/>
        <v>0</v>
      </c>
      <c r="H811" s="112">
        <f t="shared" si="169"/>
        <v>0</v>
      </c>
      <c r="I811" s="28">
        <v>0</v>
      </c>
      <c r="J811" s="28">
        <v>0</v>
      </c>
      <c r="K811" s="28">
        <v>0</v>
      </c>
      <c r="L811" s="112">
        <v>0</v>
      </c>
      <c r="M811" s="28">
        <v>0</v>
      </c>
      <c r="N811" s="28">
        <v>0</v>
      </c>
      <c r="O811" s="28">
        <v>0</v>
      </c>
      <c r="P811" s="112">
        <v>0</v>
      </c>
      <c r="Q811" s="288"/>
      <c r="R811" s="289"/>
    </row>
    <row r="812" spans="1:18" s="24" customFormat="1" ht="12.75">
      <c r="A812" s="183"/>
      <c r="B812" s="186"/>
      <c r="C812" s="177"/>
      <c r="D812" s="29"/>
      <c r="E812" s="39" t="s">
        <v>192</v>
      </c>
      <c r="F812" s="27" t="s">
        <v>228</v>
      </c>
      <c r="G812" s="112">
        <f t="shared" si="169"/>
        <v>19.5</v>
      </c>
      <c r="H812" s="112">
        <f t="shared" si="169"/>
        <v>0</v>
      </c>
      <c r="I812" s="28">
        <v>19.5</v>
      </c>
      <c r="J812" s="28">
        <v>0</v>
      </c>
      <c r="K812" s="28">
        <v>0</v>
      </c>
      <c r="L812" s="112">
        <v>0</v>
      </c>
      <c r="M812" s="28">
        <v>0</v>
      </c>
      <c r="N812" s="28">
        <v>0</v>
      </c>
      <c r="O812" s="28">
        <v>0</v>
      </c>
      <c r="P812" s="112">
        <v>0</v>
      </c>
      <c r="Q812" s="288"/>
      <c r="R812" s="289"/>
    </row>
    <row r="813" spans="1:18" s="24" customFormat="1" ht="12.75">
      <c r="A813" s="183"/>
      <c r="B813" s="186"/>
      <c r="C813" s="177"/>
      <c r="D813" s="29"/>
      <c r="E813" s="39" t="s">
        <v>20</v>
      </c>
      <c r="F813" s="27" t="s">
        <v>229</v>
      </c>
      <c r="G813" s="112">
        <f t="shared" si="169"/>
        <v>390</v>
      </c>
      <c r="H813" s="112">
        <f t="shared" si="169"/>
        <v>0</v>
      </c>
      <c r="I813" s="28">
        <v>390</v>
      </c>
      <c r="J813" s="28">
        <v>0</v>
      </c>
      <c r="K813" s="28">
        <v>0</v>
      </c>
      <c r="L813" s="112">
        <v>0</v>
      </c>
      <c r="M813" s="28">
        <v>0</v>
      </c>
      <c r="N813" s="28">
        <v>0</v>
      </c>
      <c r="O813" s="28">
        <v>0</v>
      </c>
      <c r="P813" s="112">
        <v>0</v>
      </c>
      <c r="Q813" s="288"/>
      <c r="R813" s="289"/>
    </row>
    <row r="814" spans="1:18" s="24" customFormat="1" ht="13.5" thickBot="1">
      <c r="A814" s="184"/>
      <c r="B814" s="187"/>
      <c r="C814" s="178"/>
      <c r="D814" s="33"/>
      <c r="E814" s="34"/>
      <c r="F814" s="35" t="s">
        <v>230</v>
      </c>
      <c r="G814" s="113">
        <f t="shared" si="168"/>
        <v>0</v>
      </c>
      <c r="H814" s="113">
        <f t="shared" si="168"/>
        <v>0</v>
      </c>
      <c r="I814" s="36">
        <v>0</v>
      </c>
      <c r="J814" s="36">
        <v>0</v>
      </c>
      <c r="K814" s="36">
        <v>0</v>
      </c>
      <c r="L814" s="113">
        <v>0</v>
      </c>
      <c r="M814" s="36">
        <v>0</v>
      </c>
      <c r="N814" s="36">
        <v>0</v>
      </c>
      <c r="O814" s="36">
        <v>0</v>
      </c>
      <c r="P814" s="113">
        <v>0</v>
      </c>
      <c r="Q814" s="290"/>
      <c r="R814" s="291"/>
    </row>
    <row r="815" spans="1:18" s="24" customFormat="1" ht="12.75">
      <c r="A815" s="182" t="s">
        <v>305</v>
      </c>
      <c r="B815" s="185" t="s">
        <v>477</v>
      </c>
      <c r="C815" s="176">
        <v>50</v>
      </c>
      <c r="D815" s="21"/>
      <c r="E815" s="22"/>
      <c r="F815" s="129" t="s">
        <v>238</v>
      </c>
      <c r="G815" s="23">
        <f aca="true" t="shared" si="170" ref="G815:P815">SUM(G816:G826)</f>
        <v>341.3</v>
      </c>
      <c r="H815" s="23">
        <f t="shared" si="170"/>
        <v>0</v>
      </c>
      <c r="I815" s="23">
        <f t="shared" si="170"/>
        <v>341.3</v>
      </c>
      <c r="J815" s="23">
        <f t="shared" si="170"/>
        <v>0</v>
      </c>
      <c r="K815" s="23">
        <f t="shared" si="170"/>
        <v>0</v>
      </c>
      <c r="L815" s="23">
        <f t="shared" si="170"/>
        <v>0</v>
      </c>
      <c r="M815" s="23">
        <f t="shared" si="170"/>
        <v>0</v>
      </c>
      <c r="N815" s="23">
        <f t="shared" si="170"/>
        <v>0</v>
      </c>
      <c r="O815" s="23">
        <f t="shared" si="170"/>
        <v>0</v>
      </c>
      <c r="P815" s="23">
        <f t="shared" si="170"/>
        <v>0</v>
      </c>
      <c r="Q815" s="286" t="s">
        <v>17</v>
      </c>
      <c r="R815" s="287"/>
    </row>
    <row r="816" spans="1:18" s="24" customFormat="1" ht="12.75">
      <c r="A816" s="183"/>
      <c r="B816" s="186"/>
      <c r="C816" s="177"/>
      <c r="D816" s="29"/>
      <c r="E816" s="26"/>
      <c r="F816" s="27" t="s">
        <v>19</v>
      </c>
      <c r="G816" s="112">
        <f aca="true" t="shared" si="171" ref="G816:H826">I816+K816+M816+O816</f>
        <v>0</v>
      </c>
      <c r="H816" s="112">
        <f t="shared" si="171"/>
        <v>0</v>
      </c>
      <c r="I816" s="112">
        <v>0</v>
      </c>
      <c r="J816" s="112">
        <v>0</v>
      </c>
      <c r="K816" s="112">
        <v>0</v>
      </c>
      <c r="L816" s="112">
        <v>0</v>
      </c>
      <c r="M816" s="112">
        <v>0</v>
      </c>
      <c r="N816" s="112">
        <v>0</v>
      </c>
      <c r="O816" s="112">
        <v>0</v>
      </c>
      <c r="P816" s="112">
        <v>0</v>
      </c>
      <c r="Q816" s="288"/>
      <c r="R816" s="289"/>
    </row>
    <row r="817" spans="1:18" s="24" customFormat="1" ht="12.75">
      <c r="A817" s="183"/>
      <c r="B817" s="186"/>
      <c r="C817" s="177"/>
      <c r="D817" s="29"/>
      <c r="E817" s="30"/>
      <c r="F817" s="27" t="s">
        <v>22</v>
      </c>
      <c r="G817" s="112">
        <f t="shared" si="171"/>
        <v>0</v>
      </c>
      <c r="H817" s="112">
        <f t="shared" si="171"/>
        <v>0</v>
      </c>
      <c r="I817" s="112">
        <v>0</v>
      </c>
      <c r="J817" s="112">
        <v>0</v>
      </c>
      <c r="K817" s="112">
        <v>0</v>
      </c>
      <c r="L817" s="112">
        <v>0</v>
      </c>
      <c r="M817" s="112">
        <v>0</v>
      </c>
      <c r="N817" s="112">
        <v>0</v>
      </c>
      <c r="O817" s="112">
        <v>0</v>
      </c>
      <c r="P817" s="112">
        <v>0</v>
      </c>
      <c r="Q817" s="288"/>
      <c r="R817" s="289"/>
    </row>
    <row r="818" spans="1:18" s="24" customFormat="1" ht="12.75">
      <c r="A818" s="183"/>
      <c r="B818" s="186"/>
      <c r="C818" s="177"/>
      <c r="D818" s="29"/>
      <c r="E818" s="37"/>
      <c r="F818" s="27" t="s">
        <v>23</v>
      </c>
      <c r="G818" s="112">
        <f t="shared" si="171"/>
        <v>0</v>
      </c>
      <c r="H818" s="112">
        <f t="shared" si="171"/>
        <v>0</v>
      </c>
      <c r="I818" s="112">
        <v>0</v>
      </c>
      <c r="J818" s="112">
        <v>0</v>
      </c>
      <c r="K818" s="112">
        <v>0</v>
      </c>
      <c r="L818" s="112">
        <v>0</v>
      </c>
      <c r="M818" s="112">
        <v>0</v>
      </c>
      <c r="N818" s="112">
        <v>0</v>
      </c>
      <c r="O818" s="112">
        <v>0</v>
      </c>
      <c r="P818" s="112">
        <v>0</v>
      </c>
      <c r="Q818" s="288"/>
      <c r="R818" s="289"/>
    </row>
    <row r="819" spans="1:18" s="24" customFormat="1" ht="12.75">
      <c r="A819" s="183"/>
      <c r="B819" s="186"/>
      <c r="C819" s="177"/>
      <c r="D819" s="29"/>
      <c r="E819" s="37"/>
      <c r="F819" s="27" t="s">
        <v>239</v>
      </c>
      <c r="G819" s="112">
        <f t="shared" si="171"/>
        <v>0</v>
      </c>
      <c r="H819" s="112">
        <f t="shared" si="171"/>
        <v>0</v>
      </c>
      <c r="I819" s="112">
        <v>0</v>
      </c>
      <c r="J819" s="112">
        <v>0</v>
      </c>
      <c r="K819" s="112">
        <v>0</v>
      </c>
      <c r="L819" s="112">
        <v>0</v>
      </c>
      <c r="M819" s="112">
        <v>0</v>
      </c>
      <c r="N819" s="112">
        <v>0</v>
      </c>
      <c r="O819" s="112">
        <v>0</v>
      </c>
      <c r="P819" s="112">
        <v>0</v>
      </c>
      <c r="Q819" s="288"/>
      <c r="R819" s="289"/>
    </row>
    <row r="820" spans="1:18" s="24" customFormat="1" ht="12.75">
      <c r="A820" s="183"/>
      <c r="B820" s="186"/>
      <c r="C820" s="177"/>
      <c r="D820" s="29"/>
      <c r="E820" s="39"/>
      <c r="F820" s="27" t="s">
        <v>25</v>
      </c>
      <c r="G820" s="112">
        <f t="shared" si="171"/>
        <v>0</v>
      </c>
      <c r="H820" s="112">
        <f t="shared" si="171"/>
        <v>0</v>
      </c>
      <c r="I820" s="28">
        <v>0</v>
      </c>
      <c r="J820" s="28">
        <v>0</v>
      </c>
      <c r="K820" s="112">
        <v>0</v>
      </c>
      <c r="L820" s="112">
        <v>0</v>
      </c>
      <c r="M820" s="112">
        <v>0</v>
      </c>
      <c r="N820" s="112">
        <v>0</v>
      </c>
      <c r="O820" s="112">
        <v>0</v>
      </c>
      <c r="P820" s="112">
        <v>0</v>
      </c>
      <c r="Q820" s="288"/>
      <c r="R820" s="289"/>
    </row>
    <row r="821" spans="1:18" s="24" customFormat="1" ht="12.75">
      <c r="A821" s="183"/>
      <c r="B821" s="186"/>
      <c r="C821" s="177"/>
      <c r="D821" s="29"/>
      <c r="E821" s="39"/>
      <c r="F821" s="27" t="s">
        <v>220</v>
      </c>
      <c r="G821" s="112">
        <f aca="true" t="shared" si="172" ref="G821:H825">I821+K821+M821+O821</f>
        <v>0</v>
      </c>
      <c r="H821" s="112">
        <f t="shared" si="172"/>
        <v>0</v>
      </c>
      <c r="I821" s="28">
        <v>0</v>
      </c>
      <c r="J821" s="28">
        <v>0</v>
      </c>
      <c r="K821" s="112">
        <v>0</v>
      </c>
      <c r="L821" s="112">
        <v>0</v>
      </c>
      <c r="M821" s="112">
        <v>0</v>
      </c>
      <c r="N821" s="112">
        <v>0</v>
      </c>
      <c r="O821" s="112">
        <v>0</v>
      </c>
      <c r="P821" s="112">
        <v>0</v>
      </c>
      <c r="Q821" s="288"/>
      <c r="R821" s="289"/>
    </row>
    <row r="822" spans="1:18" s="24" customFormat="1" ht="12.75">
      <c r="A822" s="183"/>
      <c r="B822" s="186"/>
      <c r="C822" s="177"/>
      <c r="D822" s="29"/>
      <c r="E822" s="39"/>
      <c r="F822" s="27" t="s">
        <v>226</v>
      </c>
      <c r="G822" s="112">
        <f t="shared" si="172"/>
        <v>0</v>
      </c>
      <c r="H822" s="112">
        <f t="shared" si="172"/>
        <v>0</v>
      </c>
      <c r="I822" s="28">
        <v>0</v>
      </c>
      <c r="J822" s="28">
        <v>0</v>
      </c>
      <c r="K822" s="28">
        <v>0</v>
      </c>
      <c r="L822" s="112">
        <v>0</v>
      </c>
      <c r="M822" s="28">
        <v>0</v>
      </c>
      <c r="N822" s="28">
        <v>0</v>
      </c>
      <c r="O822" s="28">
        <v>0</v>
      </c>
      <c r="P822" s="112">
        <v>0</v>
      </c>
      <c r="Q822" s="288"/>
      <c r="R822" s="289"/>
    </row>
    <row r="823" spans="1:18" s="24" customFormat="1" ht="12.75">
      <c r="A823" s="183"/>
      <c r="B823" s="186"/>
      <c r="C823" s="177"/>
      <c r="D823" s="29"/>
      <c r="E823" s="39"/>
      <c r="F823" s="27" t="s">
        <v>227</v>
      </c>
      <c r="G823" s="112">
        <f t="shared" si="172"/>
        <v>0</v>
      </c>
      <c r="H823" s="112">
        <f t="shared" si="172"/>
        <v>0</v>
      </c>
      <c r="I823" s="28">
        <v>0</v>
      </c>
      <c r="J823" s="28">
        <v>0</v>
      </c>
      <c r="K823" s="28">
        <v>0</v>
      </c>
      <c r="L823" s="112">
        <v>0</v>
      </c>
      <c r="M823" s="28">
        <v>0</v>
      </c>
      <c r="N823" s="28">
        <v>0</v>
      </c>
      <c r="O823" s="28">
        <v>0</v>
      </c>
      <c r="P823" s="112">
        <v>0</v>
      </c>
      <c r="Q823" s="288"/>
      <c r="R823" s="289"/>
    </row>
    <row r="824" spans="1:18" s="24" customFormat="1" ht="12.75">
      <c r="A824" s="183"/>
      <c r="B824" s="186"/>
      <c r="C824" s="177"/>
      <c r="D824" s="29"/>
      <c r="E824" s="39" t="s">
        <v>192</v>
      </c>
      <c r="F824" s="27" t="s">
        <v>228</v>
      </c>
      <c r="G824" s="112">
        <f t="shared" si="172"/>
        <v>16.3</v>
      </c>
      <c r="H824" s="112">
        <f t="shared" si="172"/>
        <v>0</v>
      </c>
      <c r="I824" s="28">
        <v>16.3</v>
      </c>
      <c r="J824" s="28">
        <v>0</v>
      </c>
      <c r="K824" s="28">
        <v>0</v>
      </c>
      <c r="L824" s="112">
        <v>0</v>
      </c>
      <c r="M824" s="28">
        <v>0</v>
      </c>
      <c r="N824" s="28">
        <v>0</v>
      </c>
      <c r="O824" s="28">
        <v>0</v>
      </c>
      <c r="P824" s="112">
        <v>0</v>
      </c>
      <c r="Q824" s="288"/>
      <c r="R824" s="289"/>
    </row>
    <row r="825" spans="1:18" s="24" customFormat="1" ht="12.75">
      <c r="A825" s="183"/>
      <c r="B825" s="186"/>
      <c r="C825" s="177"/>
      <c r="D825" s="29"/>
      <c r="E825" s="39" t="s">
        <v>20</v>
      </c>
      <c r="F825" s="27" t="s">
        <v>229</v>
      </c>
      <c r="G825" s="112">
        <f t="shared" si="172"/>
        <v>325</v>
      </c>
      <c r="H825" s="112">
        <f t="shared" si="172"/>
        <v>0</v>
      </c>
      <c r="I825" s="28">
        <v>325</v>
      </c>
      <c r="J825" s="28">
        <v>0</v>
      </c>
      <c r="K825" s="28">
        <v>0</v>
      </c>
      <c r="L825" s="112">
        <v>0</v>
      </c>
      <c r="M825" s="28">
        <v>0</v>
      </c>
      <c r="N825" s="28">
        <v>0</v>
      </c>
      <c r="O825" s="28">
        <v>0</v>
      </c>
      <c r="P825" s="112">
        <v>0</v>
      </c>
      <c r="Q825" s="288"/>
      <c r="R825" s="289"/>
    </row>
    <row r="826" spans="1:18" s="24" customFormat="1" ht="13.5" thickBot="1">
      <c r="A826" s="184"/>
      <c r="B826" s="187"/>
      <c r="C826" s="178"/>
      <c r="D826" s="33"/>
      <c r="E826" s="34"/>
      <c r="F826" s="35" t="s">
        <v>230</v>
      </c>
      <c r="G826" s="113">
        <f t="shared" si="171"/>
        <v>0</v>
      </c>
      <c r="H826" s="113">
        <f t="shared" si="171"/>
        <v>0</v>
      </c>
      <c r="I826" s="36">
        <v>0</v>
      </c>
      <c r="J826" s="36">
        <v>0</v>
      </c>
      <c r="K826" s="36">
        <v>0</v>
      </c>
      <c r="L826" s="113">
        <v>0</v>
      </c>
      <c r="M826" s="36">
        <v>0</v>
      </c>
      <c r="N826" s="36">
        <v>0</v>
      </c>
      <c r="O826" s="36">
        <v>0</v>
      </c>
      <c r="P826" s="113">
        <v>0</v>
      </c>
      <c r="Q826" s="290"/>
      <c r="R826" s="291"/>
    </row>
    <row r="827" spans="1:18" s="24" customFormat="1" ht="12.75">
      <c r="A827" s="182" t="s">
        <v>306</v>
      </c>
      <c r="B827" s="185" t="s">
        <v>478</v>
      </c>
      <c r="C827" s="176">
        <v>50</v>
      </c>
      <c r="D827" s="21"/>
      <c r="E827" s="22"/>
      <c r="F827" s="129" t="s">
        <v>238</v>
      </c>
      <c r="G827" s="23">
        <f aca="true" t="shared" si="173" ref="G827:P827">SUM(G828:G838)</f>
        <v>341.3</v>
      </c>
      <c r="H827" s="23">
        <f t="shared" si="173"/>
        <v>0</v>
      </c>
      <c r="I827" s="23">
        <f t="shared" si="173"/>
        <v>341.3</v>
      </c>
      <c r="J827" s="23">
        <f t="shared" si="173"/>
        <v>0</v>
      </c>
      <c r="K827" s="23">
        <f t="shared" si="173"/>
        <v>0</v>
      </c>
      <c r="L827" s="23">
        <f t="shared" si="173"/>
        <v>0</v>
      </c>
      <c r="M827" s="23">
        <f t="shared" si="173"/>
        <v>0</v>
      </c>
      <c r="N827" s="23">
        <f t="shared" si="173"/>
        <v>0</v>
      </c>
      <c r="O827" s="23">
        <f t="shared" si="173"/>
        <v>0</v>
      </c>
      <c r="P827" s="23">
        <f t="shared" si="173"/>
        <v>0</v>
      </c>
      <c r="Q827" s="286" t="s">
        <v>17</v>
      </c>
      <c r="R827" s="287"/>
    </row>
    <row r="828" spans="1:18" s="24" customFormat="1" ht="12.75">
      <c r="A828" s="183"/>
      <c r="B828" s="186"/>
      <c r="C828" s="177"/>
      <c r="D828" s="29"/>
      <c r="E828" s="26"/>
      <c r="F828" s="27" t="s">
        <v>19</v>
      </c>
      <c r="G828" s="112">
        <f aca="true" t="shared" si="174" ref="G828:H838">I828+K828+M828+O828</f>
        <v>0</v>
      </c>
      <c r="H828" s="112">
        <f t="shared" si="174"/>
        <v>0</v>
      </c>
      <c r="I828" s="112">
        <v>0</v>
      </c>
      <c r="J828" s="112">
        <v>0</v>
      </c>
      <c r="K828" s="112">
        <v>0</v>
      </c>
      <c r="L828" s="112">
        <v>0</v>
      </c>
      <c r="M828" s="112">
        <v>0</v>
      </c>
      <c r="N828" s="112">
        <v>0</v>
      </c>
      <c r="O828" s="112">
        <v>0</v>
      </c>
      <c r="P828" s="112">
        <v>0</v>
      </c>
      <c r="Q828" s="288"/>
      <c r="R828" s="289"/>
    </row>
    <row r="829" spans="1:18" s="24" customFormat="1" ht="12.75">
      <c r="A829" s="183"/>
      <c r="B829" s="186"/>
      <c r="C829" s="177"/>
      <c r="D829" s="29"/>
      <c r="E829" s="30"/>
      <c r="F829" s="27" t="s">
        <v>22</v>
      </c>
      <c r="G829" s="112">
        <f t="shared" si="174"/>
        <v>0</v>
      </c>
      <c r="H829" s="112">
        <f t="shared" si="174"/>
        <v>0</v>
      </c>
      <c r="I829" s="112">
        <v>0</v>
      </c>
      <c r="J829" s="112">
        <v>0</v>
      </c>
      <c r="K829" s="112">
        <v>0</v>
      </c>
      <c r="L829" s="112">
        <v>0</v>
      </c>
      <c r="M829" s="112">
        <v>0</v>
      </c>
      <c r="N829" s="112">
        <v>0</v>
      </c>
      <c r="O829" s="112">
        <v>0</v>
      </c>
      <c r="P829" s="112">
        <v>0</v>
      </c>
      <c r="Q829" s="288"/>
      <c r="R829" s="289"/>
    </row>
    <row r="830" spans="1:18" s="24" customFormat="1" ht="12.75">
      <c r="A830" s="183"/>
      <c r="B830" s="186"/>
      <c r="C830" s="177"/>
      <c r="D830" s="29"/>
      <c r="E830" s="37"/>
      <c r="F830" s="27" t="s">
        <v>23</v>
      </c>
      <c r="G830" s="112">
        <f t="shared" si="174"/>
        <v>0</v>
      </c>
      <c r="H830" s="112">
        <f t="shared" si="174"/>
        <v>0</v>
      </c>
      <c r="I830" s="112">
        <v>0</v>
      </c>
      <c r="J830" s="112">
        <v>0</v>
      </c>
      <c r="K830" s="112">
        <v>0</v>
      </c>
      <c r="L830" s="112">
        <v>0</v>
      </c>
      <c r="M830" s="112">
        <v>0</v>
      </c>
      <c r="N830" s="112">
        <v>0</v>
      </c>
      <c r="O830" s="112">
        <v>0</v>
      </c>
      <c r="P830" s="112">
        <v>0</v>
      </c>
      <c r="Q830" s="288"/>
      <c r="R830" s="289"/>
    </row>
    <row r="831" spans="1:18" s="24" customFormat="1" ht="12.75">
      <c r="A831" s="183"/>
      <c r="B831" s="186"/>
      <c r="C831" s="177"/>
      <c r="D831" s="29"/>
      <c r="E831" s="37"/>
      <c r="F831" s="27" t="s">
        <v>239</v>
      </c>
      <c r="G831" s="112">
        <f t="shared" si="174"/>
        <v>0</v>
      </c>
      <c r="H831" s="112">
        <f t="shared" si="174"/>
        <v>0</v>
      </c>
      <c r="I831" s="112">
        <v>0</v>
      </c>
      <c r="J831" s="112">
        <v>0</v>
      </c>
      <c r="K831" s="112">
        <v>0</v>
      </c>
      <c r="L831" s="112">
        <v>0</v>
      </c>
      <c r="M831" s="112">
        <v>0</v>
      </c>
      <c r="N831" s="112">
        <v>0</v>
      </c>
      <c r="O831" s="112">
        <v>0</v>
      </c>
      <c r="P831" s="112">
        <v>0</v>
      </c>
      <c r="Q831" s="288"/>
      <c r="R831" s="289"/>
    </row>
    <row r="832" spans="1:18" s="24" customFormat="1" ht="12.75">
      <c r="A832" s="183"/>
      <c r="B832" s="186"/>
      <c r="C832" s="177"/>
      <c r="D832" s="29"/>
      <c r="E832" s="39"/>
      <c r="F832" s="27" t="s">
        <v>25</v>
      </c>
      <c r="G832" s="112">
        <f t="shared" si="174"/>
        <v>0</v>
      </c>
      <c r="H832" s="112">
        <f t="shared" si="174"/>
        <v>0</v>
      </c>
      <c r="I832" s="28">
        <v>0</v>
      </c>
      <c r="J832" s="28">
        <v>0</v>
      </c>
      <c r="K832" s="112">
        <v>0</v>
      </c>
      <c r="L832" s="112">
        <v>0</v>
      </c>
      <c r="M832" s="112">
        <v>0</v>
      </c>
      <c r="N832" s="112">
        <v>0</v>
      </c>
      <c r="O832" s="112">
        <v>0</v>
      </c>
      <c r="P832" s="112">
        <v>0</v>
      </c>
      <c r="Q832" s="288"/>
      <c r="R832" s="289"/>
    </row>
    <row r="833" spans="1:18" s="24" customFormat="1" ht="12.75">
      <c r="A833" s="183"/>
      <c r="B833" s="186"/>
      <c r="C833" s="177"/>
      <c r="D833" s="29"/>
      <c r="E833" s="39"/>
      <c r="F833" s="27" t="s">
        <v>220</v>
      </c>
      <c r="G833" s="112">
        <f aca="true" t="shared" si="175" ref="G833:H837">I833+K833+M833+O833</f>
        <v>0</v>
      </c>
      <c r="H833" s="112">
        <f t="shared" si="175"/>
        <v>0</v>
      </c>
      <c r="I833" s="28">
        <v>0</v>
      </c>
      <c r="J833" s="28">
        <v>0</v>
      </c>
      <c r="K833" s="112">
        <v>0</v>
      </c>
      <c r="L833" s="112">
        <v>0</v>
      </c>
      <c r="M833" s="112">
        <v>0</v>
      </c>
      <c r="N833" s="112">
        <v>0</v>
      </c>
      <c r="O833" s="112">
        <v>0</v>
      </c>
      <c r="P833" s="112">
        <v>0</v>
      </c>
      <c r="Q833" s="288"/>
      <c r="R833" s="289"/>
    </row>
    <row r="834" spans="1:18" s="24" customFormat="1" ht="12.75">
      <c r="A834" s="183"/>
      <c r="B834" s="186"/>
      <c r="C834" s="177"/>
      <c r="D834" s="29"/>
      <c r="E834" s="39"/>
      <c r="F834" s="27" t="s">
        <v>226</v>
      </c>
      <c r="G834" s="112">
        <f t="shared" si="175"/>
        <v>0</v>
      </c>
      <c r="H834" s="112">
        <f t="shared" si="175"/>
        <v>0</v>
      </c>
      <c r="I834" s="28">
        <v>0</v>
      </c>
      <c r="J834" s="28">
        <v>0</v>
      </c>
      <c r="K834" s="28">
        <v>0</v>
      </c>
      <c r="L834" s="112">
        <v>0</v>
      </c>
      <c r="M834" s="28">
        <v>0</v>
      </c>
      <c r="N834" s="28">
        <v>0</v>
      </c>
      <c r="O834" s="28">
        <v>0</v>
      </c>
      <c r="P834" s="112">
        <v>0</v>
      </c>
      <c r="Q834" s="288"/>
      <c r="R834" s="289"/>
    </row>
    <row r="835" spans="1:18" s="24" customFormat="1" ht="12.75">
      <c r="A835" s="183"/>
      <c r="B835" s="186"/>
      <c r="C835" s="177"/>
      <c r="D835" s="29"/>
      <c r="E835" s="39"/>
      <c r="F835" s="27" t="s">
        <v>227</v>
      </c>
      <c r="G835" s="112">
        <f t="shared" si="175"/>
        <v>0</v>
      </c>
      <c r="H835" s="112">
        <f t="shared" si="175"/>
        <v>0</v>
      </c>
      <c r="I835" s="28">
        <v>0</v>
      </c>
      <c r="J835" s="28">
        <v>0</v>
      </c>
      <c r="K835" s="28">
        <v>0</v>
      </c>
      <c r="L835" s="112">
        <v>0</v>
      </c>
      <c r="M835" s="28">
        <v>0</v>
      </c>
      <c r="N835" s="28">
        <v>0</v>
      </c>
      <c r="O835" s="28">
        <v>0</v>
      </c>
      <c r="P835" s="112">
        <v>0</v>
      </c>
      <c r="Q835" s="288"/>
      <c r="R835" s="289"/>
    </row>
    <row r="836" spans="1:18" s="24" customFormat="1" ht="12.75">
      <c r="A836" s="183"/>
      <c r="B836" s="186"/>
      <c r="C836" s="177"/>
      <c r="D836" s="29"/>
      <c r="E836" s="39" t="s">
        <v>192</v>
      </c>
      <c r="F836" s="27" t="s">
        <v>228</v>
      </c>
      <c r="G836" s="112">
        <f t="shared" si="175"/>
        <v>16.3</v>
      </c>
      <c r="H836" s="112">
        <f t="shared" si="175"/>
        <v>0</v>
      </c>
      <c r="I836" s="28">
        <v>16.3</v>
      </c>
      <c r="J836" s="28">
        <v>0</v>
      </c>
      <c r="K836" s="28">
        <v>0</v>
      </c>
      <c r="L836" s="112">
        <v>0</v>
      </c>
      <c r="M836" s="28">
        <v>0</v>
      </c>
      <c r="N836" s="28">
        <v>0</v>
      </c>
      <c r="O836" s="28">
        <v>0</v>
      </c>
      <c r="P836" s="112">
        <v>0</v>
      </c>
      <c r="Q836" s="288"/>
      <c r="R836" s="289"/>
    </row>
    <row r="837" spans="1:18" s="24" customFormat="1" ht="12.75">
      <c r="A837" s="183"/>
      <c r="B837" s="186"/>
      <c r="C837" s="177"/>
      <c r="D837" s="29"/>
      <c r="E837" s="39" t="s">
        <v>20</v>
      </c>
      <c r="F837" s="27" t="s">
        <v>229</v>
      </c>
      <c r="G837" s="112">
        <f t="shared" si="175"/>
        <v>325</v>
      </c>
      <c r="H837" s="112">
        <f t="shared" si="175"/>
        <v>0</v>
      </c>
      <c r="I837" s="28">
        <v>325</v>
      </c>
      <c r="J837" s="28">
        <v>0</v>
      </c>
      <c r="K837" s="28">
        <v>0</v>
      </c>
      <c r="L837" s="112">
        <v>0</v>
      </c>
      <c r="M837" s="28">
        <v>0</v>
      </c>
      <c r="N837" s="28">
        <v>0</v>
      </c>
      <c r="O837" s="28">
        <v>0</v>
      </c>
      <c r="P837" s="112">
        <v>0</v>
      </c>
      <c r="Q837" s="288"/>
      <c r="R837" s="289"/>
    </row>
    <row r="838" spans="1:18" s="24" customFormat="1" ht="13.5" thickBot="1">
      <c r="A838" s="184"/>
      <c r="B838" s="187"/>
      <c r="C838" s="178"/>
      <c r="D838" s="33"/>
      <c r="E838" s="34"/>
      <c r="F838" s="35" t="s">
        <v>230</v>
      </c>
      <c r="G838" s="113">
        <f t="shared" si="174"/>
        <v>0</v>
      </c>
      <c r="H838" s="113">
        <f t="shared" si="174"/>
        <v>0</v>
      </c>
      <c r="I838" s="36">
        <v>0</v>
      </c>
      <c r="J838" s="36">
        <v>0</v>
      </c>
      <c r="K838" s="36">
        <v>0</v>
      </c>
      <c r="L838" s="113">
        <v>0</v>
      </c>
      <c r="M838" s="36">
        <v>0</v>
      </c>
      <c r="N838" s="36">
        <v>0</v>
      </c>
      <c r="O838" s="36">
        <v>0</v>
      </c>
      <c r="P838" s="113">
        <v>0</v>
      </c>
      <c r="Q838" s="290"/>
      <c r="R838" s="291"/>
    </row>
    <row r="839" spans="1:18" s="24" customFormat="1" ht="12.75" customHeight="1">
      <c r="A839" s="182" t="s">
        <v>307</v>
      </c>
      <c r="B839" s="185" t="s">
        <v>479</v>
      </c>
      <c r="C839" s="176">
        <v>60</v>
      </c>
      <c r="D839" s="21"/>
      <c r="E839" s="22"/>
      <c r="F839" s="129" t="s">
        <v>238</v>
      </c>
      <c r="G839" s="23">
        <f aca="true" t="shared" si="176" ref="G839:P839">SUM(G840:G850)</f>
        <v>409.5</v>
      </c>
      <c r="H839" s="23">
        <f t="shared" si="176"/>
        <v>0</v>
      </c>
      <c r="I839" s="23">
        <f t="shared" si="176"/>
        <v>409.5</v>
      </c>
      <c r="J839" s="23">
        <f t="shared" si="176"/>
        <v>0</v>
      </c>
      <c r="K839" s="23">
        <f t="shared" si="176"/>
        <v>0</v>
      </c>
      <c r="L839" s="23">
        <f t="shared" si="176"/>
        <v>0</v>
      </c>
      <c r="M839" s="23">
        <f t="shared" si="176"/>
        <v>0</v>
      </c>
      <c r="N839" s="23">
        <f t="shared" si="176"/>
        <v>0</v>
      </c>
      <c r="O839" s="23">
        <f t="shared" si="176"/>
        <v>0</v>
      </c>
      <c r="P839" s="23">
        <f t="shared" si="176"/>
        <v>0</v>
      </c>
      <c r="Q839" s="286" t="s">
        <v>17</v>
      </c>
      <c r="R839" s="287"/>
    </row>
    <row r="840" spans="1:18" s="24" customFormat="1" ht="12.75">
      <c r="A840" s="183"/>
      <c r="B840" s="186"/>
      <c r="C840" s="177"/>
      <c r="D840" s="29"/>
      <c r="E840" s="26"/>
      <c r="F840" s="27" t="s">
        <v>19</v>
      </c>
      <c r="G840" s="112">
        <f aca="true" t="shared" si="177" ref="G840:H850">I840+K840+M840+O840</f>
        <v>0</v>
      </c>
      <c r="H840" s="112">
        <f t="shared" si="177"/>
        <v>0</v>
      </c>
      <c r="I840" s="112">
        <v>0</v>
      </c>
      <c r="J840" s="112">
        <v>0</v>
      </c>
      <c r="K840" s="112">
        <v>0</v>
      </c>
      <c r="L840" s="112">
        <v>0</v>
      </c>
      <c r="M840" s="112">
        <v>0</v>
      </c>
      <c r="N840" s="112">
        <v>0</v>
      </c>
      <c r="O840" s="112">
        <v>0</v>
      </c>
      <c r="P840" s="112">
        <v>0</v>
      </c>
      <c r="Q840" s="288"/>
      <c r="R840" s="289"/>
    </row>
    <row r="841" spans="1:18" s="24" customFormat="1" ht="12.75">
      <c r="A841" s="183"/>
      <c r="B841" s="186"/>
      <c r="C841" s="177"/>
      <c r="D841" s="29"/>
      <c r="E841" s="30"/>
      <c r="F841" s="27" t="s">
        <v>22</v>
      </c>
      <c r="G841" s="112">
        <f t="shared" si="177"/>
        <v>0</v>
      </c>
      <c r="H841" s="112">
        <f t="shared" si="177"/>
        <v>0</v>
      </c>
      <c r="I841" s="112">
        <v>0</v>
      </c>
      <c r="J841" s="112">
        <v>0</v>
      </c>
      <c r="K841" s="112">
        <v>0</v>
      </c>
      <c r="L841" s="112">
        <v>0</v>
      </c>
      <c r="M841" s="112">
        <v>0</v>
      </c>
      <c r="N841" s="112">
        <v>0</v>
      </c>
      <c r="O841" s="112">
        <v>0</v>
      </c>
      <c r="P841" s="112">
        <v>0</v>
      </c>
      <c r="Q841" s="288"/>
      <c r="R841" s="289"/>
    </row>
    <row r="842" spans="1:18" s="24" customFormat="1" ht="12.75">
      <c r="A842" s="183"/>
      <c r="B842" s="186"/>
      <c r="C842" s="177"/>
      <c r="D842" s="29"/>
      <c r="E842" s="37"/>
      <c r="F842" s="27" t="s">
        <v>23</v>
      </c>
      <c r="G842" s="112">
        <f t="shared" si="177"/>
        <v>0</v>
      </c>
      <c r="H842" s="112">
        <f t="shared" si="177"/>
        <v>0</v>
      </c>
      <c r="I842" s="112">
        <v>0</v>
      </c>
      <c r="J842" s="112">
        <v>0</v>
      </c>
      <c r="K842" s="112">
        <v>0</v>
      </c>
      <c r="L842" s="112">
        <v>0</v>
      </c>
      <c r="M842" s="112">
        <v>0</v>
      </c>
      <c r="N842" s="112">
        <v>0</v>
      </c>
      <c r="O842" s="112">
        <v>0</v>
      </c>
      <c r="P842" s="112">
        <v>0</v>
      </c>
      <c r="Q842" s="288"/>
      <c r="R842" s="289"/>
    </row>
    <row r="843" spans="1:18" s="24" customFormat="1" ht="12.75">
      <c r="A843" s="183"/>
      <c r="B843" s="186"/>
      <c r="C843" s="177"/>
      <c r="D843" s="29"/>
      <c r="E843" s="37"/>
      <c r="F843" s="27" t="s">
        <v>239</v>
      </c>
      <c r="G843" s="112">
        <f t="shared" si="177"/>
        <v>0</v>
      </c>
      <c r="H843" s="112">
        <f t="shared" si="177"/>
        <v>0</v>
      </c>
      <c r="I843" s="112">
        <v>0</v>
      </c>
      <c r="J843" s="112">
        <v>0</v>
      </c>
      <c r="K843" s="112">
        <v>0</v>
      </c>
      <c r="L843" s="112">
        <v>0</v>
      </c>
      <c r="M843" s="112">
        <v>0</v>
      </c>
      <c r="N843" s="112">
        <v>0</v>
      </c>
      <c r="O843" s="112">
        <v>0</v>
      </c>
      <c r="P843" s="112">
        <v>0</v>
      </c>
      <c r="Q843" s="288"/>
      <c r="R843" s="289"/>
    </row>
    <row r="844" spans="1:18" s="24" customFormat="1" ht="12.75">
      <c r="A844" s="183"/>
      <c r="B844" s="186"/>
      <c r="C844" s="177"/>
      <c r="D844" s="29"/>
      <c r="E844" s="39"/>
      <c r="F844" s="27" t="s">
        <v>25</v>
      </c>
      <c r="G844" s="112">
        <f t="shared" si="177"/>
        <v>0</v>
      </c>
      <c r="H844" s="112">
        <f t="shared" si="177"/>
        <v>0</v>
      </c>
      <c r="I844" s="28">
        <v>0</v>
      </c>
      <c r="J844" s="28">
        <v>0</v>
      </c>
      <c r="K844" s="112">
        <v>0</v>
      </c>
      <c r="L844" s="112">
        <v>0</v>
      </c>
      <c r="M844" s="112">
        <v>0</v>
      </c>
      <c r="N844" s="112">
        <v>0</v>
      </c>
      <c r="O844" s="112">
        <v>0</v>
      </c>
      <c r="P844" s="112">
        <v>0</v>
      </c>
      <c r="Q844" s="288"/>
      <c r="R844" s="289"/>
    </row>
    <row r="845" spans="1:18" s="24" customFormat="1" ht="12.75">
      <c r="A845" s="183"/>
      <c r="B845" s="186"/>
      <c r="C845" s="177"/>
      <c r="D845" s="29"/>
      <c r="E845" s="39"/>
      <c r="F845" s="27" t="s">
        <v>220</v>
      </c>
      <c r="G845" s="112">
        <f aca="true" t="shared" si="178" ref="G845:H849">I845+K845+M845+O845</f>
        <v>0</v>
      </c>
      <c r="H845" s="112">
        <f t="shared" si="178"/>
        <v>0</v>
      </c>
      <c r="I845" s="28">
        <v>0</v>
      </c>
      <c r="J845" s="28">
        <v>0</v>
      </c>
      <c r="K845" s="112">
        <v>0</v>
      </c>
      <c r="L845" s="112">
        <v>0</v>
      </c>
      <c r="M845" s="112">
        <v>0</v>
      </c>
      <c r="N845" s="112">
        <v>0</v>
      </c>
      <c r="O845" s="112">
        <v>0</v>
      </c>
      <c r="P845" s="112">
        <v>0</v>
      </c>
      <c r="Q845" s="288"/>
      <c r="R845" s="289"/>
    </row>
    <row r="846" spans="1:18" s="24" customFormat="1" ht="12.75">
      <c r="A846" s="183"/>
      <c r="B846" s="186"/>
      <c r="C846" s="177"/>
      <c r="D846" s="29"/>
      <c r="E846" s="30"/>
      <c r="F846" s="27" t="s">
        <v>226</v>
      </c>
      <c r="G846" s="112">
        <f t="shared" si="178"/>
        <v>0</v>
      </c>
      <c r="H846" s="112">
        <f t="shared" si="178"/>
        <v>0</v>
      </c>
      <c r="I846" s="28">
        <v>0</v>
      </c>
      <c r="J846" s="28">
        <v>0</v>
      </c>
      <c r="K846" s="28">
        <v>0</v>
      </c>
      <c r="L846" s="112">
        <v>0</v>
      </c>
      <c r="M846" s="28">
        <v>0</v>
      </c>
      <c r="N846" s="28">
        <v>0</v>
      </c>
      <c r="O846" s="28">
        <v>0</v>
      </c>
      <c r="P846" s="112">
        <v>0</v>
      </c>
      <c r="Q846" s="288"/>
      <c r="R846" s="289"/>
    </row>
    <row r="847" spans="1:18" s="24" customFormat="1" ht="12.75">
      <c r="A847" s="183"/>
      <c r="B847" s="186"/>
      <c r="C847" s="177"/>
      <c r="D847" s="29"/>
      <c r="E847" s="39"/>
      <c r="F847" s="27" t="s">
        <v>227</v>
      </c>
      <c r="G847" s="112">
        <f t="shared" si="178"/>
        <v>0</v>
      </c>
      <c r="H847" s="112">
        <f t="shared" si="178"/>
        <v>0</v>
      </c>
      <c r="I847" s="28">
        <v>0</v>
      </c>
      <c r="J847" s="28">
        <v>0</v>
      </c>
      <c r="K847" s="28">
        <v>0</v>
      </c>
      <c r="L847" s="112">
        <v>0</v>
      </c>
      <c r="M847" s="28">
        <v>0</v>
      </c>
      <c r="N847" s="28">
        <v>0</v>
      </c>
      <c r="O847" s="28">
        <v>0</v>
      </c>
      <c r="P847" s="112">
        <v>0</v>
      </c>
      <c r="Q847" s="288"/>
      <c r="R847" s="289"/>
    </row>
    <row r="848" spans="1:18" s="24" customFormat="1" ht="12.75">
      <c r="A848" s="183"/>
      <c r="B848" s="186"/>
      <c r="C848" s="177"/>
      <c r="D848" s="29"/>
      <c r="E848" s="39" t="s">
        <v>192</v>
      </c>
      <c r="F848" s="27" t="s">
        <v>228</v>
      </c>
      <c r="G848" s="112">
        <f t="shared" si="178"/>
        <v>19.5</v>
      </c>
      <c r="H848" s="112">
        <f t="shared" si="178"/>
        <v>0</v>
      </c>
      <c r="I848" s="28">
        <v>19.5</v>
      </c>
      <c r="J848" s="28">
        <v>0</v>
      </c>
      <c r="K848" s="28">
        <v>0</v>
      </c>
      <c r="L848" s="112">
        <v>0</v>
      </c>
      <c r="M848" s="28">
        <v>0</v>
      </c>
      <c r="N848" s="28">
        <v>0</v>
      </c>
      <c r="O848" s="28">
        <v>0</v>
      </c>
      <c r="P848" s="112">
        <v>0</v>
      </c>
      <c r="Q848" s="288"/>
      <c r="R848" s="289"/>
    </row>
    <row r="849" spans="1:18" s="24" customFormat="1" ht="12.75">
      <c r="A849" s="183"/>
      <c r="B849" s="186"/>
      <c r="C849" s="177"/>
      <c r="D849" s="29"/>
      <c r="E849" s="39" t="s">
        <v>20</v>
      </c>
      <c r="F849" s="27" t="s">
        <v>229</v>
      </c>
      <c r="G849" s="112">
        <f t="shared" si="178"/>
        <v>390</v>
      </c>
      <c r="H849" s="112">
        <f t="shared" si="178"/>
        <v>0</v>
      </c>
      <c r="I849" s="28">
        <v>390</v>
      </c>
      <c r="J849" s="28">
        <v>0</v>
      </c>
      <c r="K849" s="28">
        <v>0</v>
      </c>
      <c r="L849" s="112">
        <v>0</v>
      </c>
      <c r="M849" s="28">
        <v>0</v>
      </c>
      <c r="N849" s="28">
        <v>0</v>
      </c>
      <c r="O849" s="28">
        <v>0</v>
      </c>
      <c r="P849" s="112">
        <v>0</v>
      </c>
      <c r="Q849" s="288"/>
      <c r="R849" s="289"/>
    </row>
    <row r="850" spans="1:18" s="24" customFormat="1" ht="13.5" thickBot="1">
      <c r="A850" s="184"/>
      <c r="B850" s="187"/>
      <c r="C850" s="178"/>
      <c r="D850" s="33"/>
      <c r="E850" s="34"/>
      <c r="F850" s="35" t="s">
        <v>230</v>
      </c>
      <c r="G850" s="113">
        <f t="shared" si="177"/>
        <v>0</v>
      </c>
      <c r="H850" s="113">
        <f t="shared" si="177"/>
        <v>0</v>
      </c>
      <c r="I850" s="36">
        <v>0</v>
      </c>
      <c r="J850" s="36">
        <v>0</v>
      </c>
      <c r="K850" s="36">
        <v>0</v>
      </c>
      <c r="L850" s="113">
        <v>0</v>
      </c>
      <c r="M850" s="36">
        <v>0</v>
      </c>
      <c r="N850" s="36">
        <v>0</v>
      </c>
      <c r="O850" s="36">
        <v>0</v>
      </c>
      <c r="P850" s="113">
        <v>0</v>
      </c>
      <c r="Q850" s="290"/>
      <c r="R850" s="291"/>
    </row>
    <row r="851" spans="1:18" s="24" customFormat="1" ht="12.75">
      <c r="A851" s="182" t="s">
        <v>308</v>
      </c>
      <c r="B851" s="185" t="s">
        <v>480</v>
      </c>
      <c r="C851" s="176">
        <v>70</v>
      </c>
      <c r="D851" s="21"/>
      <c r="E851" s="22"/>
      <c r="F851" s="129" t="s">
        <v>238</v>
      </c>
      <c r="G851" s="23">
        <f aca="true" t="shared" si="179" ref="G851:P851">SUM(G852:G862)</f>
        <v>477.8</v>
      </c>
      <c r="H851" s="23">
        <f t="shared" si="179"/>
        <v>0</v>
      </c>
      <c r="I851" s="23">
        <f t="shared" si="179"/>
        <v>477.8</v>
      </c>
      <c r="J851" s="23">
        <f t="shared" si="179"/>
        <v>0</v>
      </c>
      <c r="K851" s="23">
        <f t="shared" si="179"/>
        <v>0</v>
      </c>
      <c r="L851" s="23">
        <f t="shared" si="179"/>
        <v>0</v>
      </c>
      <c r="M851" s="23">
        <f t="shared" si="179"/>
        <v>0</v>
      </c>
      <c r="N851" s="23">
        <f t="shared" si="179"/>
        <v>0</v>
      </c>
      <c r="O851" s="23">
        <f t="shared" si="179"/>
        <v>0</v>
      </c>
      <c r="P851" s="23">
        <f t="shared" si="179"/>
        <v>0</v>
      </c>
      <c r="Q851" s="286" t="s">
        <v>17</v>
      </c>
      <c r="R851" s="287"/>
    </row>
    <row r="852" spans="1:18" s="24" customFormat="1" ht="12.75">
      <c r="A852" s="183"/>
      <c r="B852" s="186"/>
      <c r="C852" s="177"/>
      <c r="D852" s="29"/>
      <c r="E852" s="26"/>
      <c r="F852" s="27" t="s">
        <v>19</v>
      </c>
      <c r="G852" s="112">
        <f aca="true" t="shared" si="180" ref="G852:H862">I852+K852+M852+O852</f>
        <v>0</v>
      </c>
      <c r="H852" s="112">
        <f t="shared" si="180"/>
        <v>0</v>
      </c>
      <c r="I852" s="112">
        <v>0</v>
      </c>
      <c r="J852" s="112">
        <v>0</v>
      </c>
      <c r="K852" s="112">
        <v>0</v>
      </c>
      <c r="L852" s="112">
        <v>0</v>
      </c>
      <c r="M852" s="112">
        <v>0</v>
      </c>
      <c r="N852" s="112">
        <v>0</v>
      </c>
      <c r="O852" s="112">
        <v>0</v>
      </c>
      <c r="P852" s="112">
        <v>0</v>
      </c>
      <c r="Q852" s="288"/>
      <c r="R852" s="289"/>
    </row>
    <row r="853" spans="1:18" s="24" customFormat="1" ht="12.75">
      <c r="A853" s="183"/>
      <c r="B853" s="186"/>
      <c r="C853" s="177"/>
      <c r="D853" s="29"/>
      <c r="E853" s="30"/>
      <c r="F853" s="27" t="s">
        <v>22</v>
      </c>
      <c r="G853" s="112">
        <f t="shared" si="180"/>
        <v>0</v>
      </c>
      <c r="H853" s="112">
        <f t="shared" si="180"/>
        <v>0</v>
      </c>
      <c r="I853" s="112">
        <v>0</v>
      </c>
      <c r="J853" s="112">
        <v>0</v>
      </c>
      <c r="K853" s="112">
        <v>0</v>
      </c>
      <c r="L853" s="112">
        <v>0</v>
      </c>
      <c r="M853" s="112">
        <v>0</v>
      </c>
      <c r="N853" s="112">
        <v>0</v>
      </c>
      <c r="O853" s="112">
        <v>0</v>
      </c>
      <c r="P853" s="112">
        <v>0</v>
      </c>
      <c r="Q853" s="288"/>
      <c r="R853" s="289"/>
    </row>
    <row r="854" spans="1:18" s="24" customFormat="1" ht="12.75">
      <c r="A854" s="183"/>
      <c r="B854" s="186"/>
      <c r="C854" s="177"/>
      <c r="D854" s="29"/>
      <c r="E854" s="37"/>
      <c r="F854" s="27" t="s">
        <v>23</v>
      </c>
      <c r="G854" s="112">
        <f t="shared" si="180"/>
        <v>0</v>
      </c>
      <c r="H854" s="112">
        <f t="shared" si="180"/>
        <v>0</v>
      </c>
      <c r="I854" s="112">
        <v>0</v>
      </c>
      <c r="J854" s="112">
        <v>0</v>
      </c>
      <c r="K854" s="112">
        <v>0</v>
      </c>
      <c r="L854" s="112">
        <v>0</v>
      </c>
      <c r="M854" s="112">
        <v>0</v>
      </c>
      <c r="N854" s="112">
        <v>0</v>
      </c>
      <c r="O854" s="112">
        <v>0</v>
      </c>
      <c r="P854" s="112">
        <v>0</v>
      </c>
      <c r="Q854" s="288"/>
      <c r="R854" s="289"/>
    </row>
    <row r="855" spans="1:18" s="24" customFormat="1" ht="12.75">
      <c r="A855" s="183"/>
      <c r="B855" s="186"/>
      <c r="C855" s="177"/>
      <c r="D855" s="29"/>
      <c r="E855" s="37"/>
      <c r="F855" s="27" t="s">
        <v>239</v>
      </c>
      <c r="G855" s="112">
        <f t="shared" si="180"/>
        <v>0</v>
      </c>
      <c r="H855" s="112">
        <f t="shared" si="180"/>
        <v>0</v>
      </c>
      <c r="I855" s="112">
        <v>0</v>
      </c>
      <c r="J855" s="112">
        <v>0</v>
      </c>
      <c r="K855" s="112">
        <v>0</v>
      </c>
      <c r="L855" s="112">
        <v>0</v>
      </c>
      <c r="M855" s="112">
        <v>0</v>
      </c>
      <c r="N855" s="112">
        <v>0</v>
      </c>
      <c r="O855" s="112">
        <v>0</v>
      </c>
      <c r="P855" s="112">
        <v>0</v>
      </c>
      <c r="Q855" s="288"/>
      <c r="R855" s="289"/>
    </row>
    <row r="856" spans="1:18" s="24" customFormat="1" ht="12.75">
      <c r="A856" s="183"/>
      <c r="B856" s="186"/>
      <c r="C856" s="177"/>
      <c r="D856" s="29"/>
      <c r="E856" s="39"/>
      <c r="F856" s="27" t="s">
        <v>25</v>
      </c>
      <c r="G856" s="112">
        <f t="shared" si="180"/>
        <v>0</v>
      </c>
      <c r="H856" s="112">
        <f t="shared" si="180"/>
        <v>0</v>
      </c>
      <c r="I856" s="28">
        <v>0</v>
      </c>
      <c r="J856" s="28">
        <v>0</v>
      </c>
      <c r="K856" s="112">
        <v>0</v>
      </c>
      <c r="L856" s="112">
        <v>0</v>
      </c>
      <c r="M856" s="112">
        <v>0</v>
      </c>
      <c r="N856" s="112">
        <v>0</v>
      </c>
      <c r="O856" s="112">
        <v>0</v>
      </c>
      <c r="P856" s="112">
        <v>0</v>
      </c>
      <c r="Q856" s="288"/>
      <c r="R856" s="289"/>
    </row>
    <row r="857" spans="1:18" s="24" customFormat="1" ht="12.75">
      <c r="A857" s="183"/>
      <c r="B857" s="186"/>
      <c r="C857" s="177"/>
      <c r="D857" s="29"/>
      <c r="E857" s="39"/>
      <c r="F857" s="27" t="s">
        <v>220</v>
      </c>
      <c r="G857" s="112">
        <f aca="true" t="shared" si="181" ref="G857:H861">I857+K857+M857+O857</f>
        <v>0</v>
      </c>
      <c r="H857" s="112">
        <f t="shared" si="181"/>
        <v>0</v>
      </c>
      <c r="I857" s="28">
        <v>0</v>
      </c>
      <c r="J857" s="28">
        <v>0</v>
      </c>
      <c r="K857" s="112">
        <v>0</v>
      </c>
      <c r="L857" s="112">
        <v>0</v>
      </c>
      <c r="M857" s="112">
        <v>0</v>
      </c>
      <c r="N857" s="112">
        <v>0</v>
      </c>
      <c r="O857" s="112">
        <v>0</v>
      </c>
      <c r="P857" s="112">
        <v>0</v>
      </c>
      <c r="Q857" s="288"/>
      <c r="R857" s="289"/>
    </row>
    <row r="858" spans="1:18" s="24" customFormat="1" ht="12.75">
      <c r="A858" s="183"/>
      <c r="B858" s="186"/>
      <c r="C858" s="177"/>
      <c r="D858" s="29"/>
      <c r="E858" s="30"/>
      <c r="F858" s="27" t="s">
        <v>226</v>
      </c>
      <c r="G858" s="112">
        <f t="shared" si="181"/>
        <v>0</v>
      </c>
      <c r="H858" s="112">
        <f t="shared" si="181"/>
        <v>0</v>
      </c>
      <c r="I858" s="28">
        <v>0</v>
      </c>
      <c r="J858" s="28">
        <v>0</v>
      </c>
      <c r="K858" s="28">
        <v>0</v>
      </c>
      <c r="L858" s="112">
        <v>0</v>
      </c>
      <c r="M858" s="28">
        <v>0</v>
      </c>
      <c r="N858" s="28">
        <v>0</v>
      </c>
      <c r="O858" s="28">
        <v>0</v>
      </c>
      <c r="P858" s="112">
        <v>0</v>
      </c>
      <c r="Q858" s="288"/>
      <c r="R858" s="289"/>
    </row>
    <row r="859" spans="1:18" s="24" customFormat="1" ht="12.75">
      <c r="A859" s="183"/>
      <c r="B859" s="186"/>
      <c r="C859" s="177"/>
      <c r="D859" s="29"/>
      <c r="E859" s="39"/>
      <c r="F859" s="27" t="s">
        <v>227</v>
      </c>
      <c r="G859" s="112">
        <f t="shared" si="181"/>
        <v>0</v>
      </c>
      <c r="H859" s="112">
        <f t="shared" si="181"/>
        <v>0</v>
      </c>
      <c r="I859" s="28">
        <v>0</v>
      </c>
      <c r="J859" s="28">
        <v>0</v>
      </c>
      <c r="K859" s="28">
        <v>0</v>
      </c>
      <c r="L859" s="112">
        <v>0</v>
      </c>
      <c r="M859" s="28">
        <v>0</v>
      </c>
      <c r="N859" s="28">
        <v>0</v>
      </c>
      <c r="O859" s="28">
        <v>0</v>
      </c>
      <c r="P859" s="112">
        <v>0</v>
      </c>
      <c r="Q859" s="288"/>
      <c r="R859" s="289"/>
    </row>
    <row r="860" spans="1:18" s="24" customFormat="1" ht="12.75">
      <c r="A860" s="183"/>
      <c r="B860" s="186"/>
      <c r="C860" s="177"/>
      <c r="D860" s="29"/>
      <c r="E860" s="39" t="s">
        <v>192</v>
      </c>
      <c r="F860" s="27" t="s">
        <v>228</v>
      </c>
      <c r="G860" s="112">
        <f t="shared" si="181"/>
        <v>22.8</v>
      </c>
      <c r="H860" s="112">
        <f t="shared" si="181"/>
        <v>0</v>
      </c>
      <c r="I860" s="28">
        <v>22.8</v>
      </c>
      <c r="J860" s="28">
        <v>0</v>
      </c>
      <c r="K860" s="28">
        <v>0</v>
      </c>
      <c r="L860" s="112">
        <v>0</v>
      </c>
      <c r="M860" s="28">
        <v>0</v>
      </c>
      <c r="N860" s="28">
        <v>0</v>
      </c>
      <c r="O860" s="28">
        <v>0</v>
      </c>
      <c r="P860" s="112">
        <v>0</v>
      </c>
      <c r="Q860" s="288"/>
      <c r="R860" s="289"/>
    </row>
    <row r="861" spans="1:18" s="24" customFormat="1" ht="12.75">
      <c r="A861" s="183"/>
      <c r="B861" s="186"/>
      <c r="C861" s="177"/>
      <c r="D861" s="29"/>
      <c r="E861" s="39" t="s">
        <v>20</v>
      </c>
      <c r="F861" s="27" t="s">
        <v>229</v>
      </c>
      <c r="G861" s="112">
        <f t="shared" si="181"/>
        <v>455</v>
      </c>
      <c r="H861" s="112">
        <f t="shared" si="181"/>
        <v>0</v>
      </c>
      <c r="I861" s="28">
        <v>455</v>
      </c>
      <c r="J861" s="28">
        <v>0</v>
      </c>
      <c r="K861" s="28">
        <v>0</v>
      </c>
      <c r="L861" s="112">
        <v>0</v>
      </c>
      <c r="M861" s="28">
        <v>0</v>
      </c>
      <c r="N861" s="28">
        <v>0</v>
      </c>
      <c r="O861" s="28">
        <v>0</v>
      </c>
      <c r="P861" s="112">
        <v>0</v>
      </c>
      <c r="Q861" s="288"/>
      <c r="R861" s="289"/>
    </row>
    <row r="862" spans="1:18" s="24" customFormat="1" ht="13.5" thickBot="1">
      <c r="A862" s="184"/>
      <c r="B862" s="187"/>
      <c r="C862" s="178"/>
      <c r="D862" s="33"/>
      <c r="E862" s="34"/>
      <c r="F862" s="35" t="s">
        <v>230</v>
      </c>
      <c r="G862" s="113">
        <f t="shared" si="180"/>
        <v>0</v>
      </c>
      <c r="H862" s="113">
        <f t="shared" si="180"/>
        <v>0</v>
      </c>
      <c r="I862" s="36">
        <v>0</v>
      </c>
      <c r="J862" s="36">
        <v>0</v>
      </c>
      <c r="K862" s="36">
        <v>0</v>
      </c>
      <c r="L862" s="113">
        <v>0</v>
      </c>
      <c r="M862" s="36">
        <v>0</v>
      </c>
      <c r="N862" s="36">
        <v>0</v>
      </c>
      <c r="O862" s="36">
        <v>0</v>
      </c>
      <c r="P862" s="113">
        <v>0</v>
      </c>
      <c r="Q862" s="290"/>
      <c r="R862" s="291"/>
    </row>
    <row r="863" spans="1:18" s="24" customFormat="1" ht="12.75">
      <c r="A863" s="182" t="s">
        <v>309</v>
      </c>
      <c r="B863" s="185" t="s">
        <v>481</v>
      </c>
      <c r="C863" s="176">
        <v>50</v>
      </c>
      <c r="D863" s="21"/>
      <c r="E863" s="22"/>
      <c r="F863" s="129" t="s">
        <v>238</v>
      </c>
      <c r="G863" s="23">
        <f aca="true" t="shared" si="182" ref="G863:P863">SUM(G864:G874)</f>
        <v>341.3</v>
      </c>
      <c r="H863" s="23">
        <f t="shared" si="182"/>
        <v>0</v>
      </c>
      <c r="I863" s="23">
        <f t="shared" si="182"/>
        <v>341.3</v>
      </c>
      <c r="J863" s="23">
        <f t="shared" si="182"/>
        <v>0</v>
      </c>
      <c r="K863" s="23">
        <f t="shared" si="182"/>
        <v>0</v>
      </c>
      <c r="L863" s="23">
        <f t="shared" si="182"/>
        <v>0</v>
      </c>
      <c r="M863" s="23">
        <f t="shared" si="182"/>
        <v>0</v>
      </c>
      <c r="N863" s="23">
        <f t="shared" si="182"/>
        <v>0</v>
      </c>
      <c r="O863" s="23">
        <f t="shared" si="182"/>
        <v>0</v>
      </c>
      <c r="P863" s="23">
        <f t="shared" si="182"/>
        <v>0</v>
      </c>
      <c r="Q863" s="286" t="s">
        <v>17</v>
      </c>
      <c r="R863" s="287"/>
    </row>
    <row r="864" spans="1:18" s="24" customFormat="1" ht="12.75">
      <c r="A864" s="183"/>
      <c r="B864" s="186"/>
      <c r="C864" s="177"/>
      <c r="D864" s="29"/>
      <c r="E864" s="26"/>
      <c r="F864" s="27" t="s">
        <v>19</v>
      </c>
      <c r="G864" s="112">
        <f aca="true" t="shared" si="183" ref="G864:H874">I864+K864+M864+O864</f>
        <v>0</v>
      </c>
      <c r="H864" s="112">
        <f t="shared" si="183"/>
        <v>0</v>
      </c>
      <c r="I864" s="112">
        <v>0</v>
      </c>
      <c r="J864" s="112">
        <v>0</v>
      </c>
      <c r="K864" s="112">
        <v>0</v>
      </c>
      <c r="L864" s="112">
        <v>0</v>
      </c>
      <c r="M864" s="112">
        <v>0</v>
      </c>
      <c r="N864" s="112">
        <v>0</v>
      </c>
      <c r="O864" s="112">
        <v>0</v>
      </c>
      <c r="P864" s="112">
        <v>0</v>
      </c>
      <c r="Q864" s="288"/>
      <c r="R864" s="289"/>
    </row>
    <row r="865" spans="1:18" s="24" customFormat="1" ht="12.75">
      <c r="A865" s="183"/>
      <c r="B865" s="186"/>
      <c r="C865" s="177"/>
      <c r="D865" s="29"/>
      <c r="E865" s="30"/>
      <c r="F865" s="27" t="s">
        <v>22</v>
      </c>
      <c r="G865" s="112">
        <f t="shared" si="183"/>
        <v>0</v>
      </c>
      <c r="H865" s="112">
        <f t="shared" si="183"/>
        <v>0</v>
      </c>
      <c r="I865" s="112">
        <v>0</v>
      </c>
      <c r="J865" s="112">
        <v>0</v>
      </c>
      <c r="K865" s="112">
        <v>0</v>
      </c>
      <c r="L865" s="112">
        <v>0</v>
      </c>
      <c r="M865" s="112">
        <v>0</v>
      </c>
      <c r="N865" s="112">
        <v>0</v>
      </c>
      <c r="O865" s="112">
        <v>0</v>
      </c>
      <c r="P865" s="112">
        <v>0</v>
      </c>
      <c r="Q865" s="288"/>
      <c r="R865" s="289"/>
    </row>
    <row r="866" spans="1:18" s="24" customFormat="1" ht="12.75">
      <c r="A866" s="183"/>
      <c r="B866" s="186"/>
      <c r="C866" s="177"/>
      <c r="D866" s="29"/>
      <c r="E866" s="37"/>
      <c r="F866" s="27" t="s">
        <v>23</v>
      </c>
      <c r="G866" s="112">
        <f t="shared" si="183"/>
        <v>0</v>
      </c>
      <c r="H866" s="112">
        <f t="shared" si="183"/>
        <v>0</v>
      </c>
      <c r="I866" s="112">
        <v>0</v>
      </c>
      <c r="J866" s="112">
        <v>0</v>
      </c>
      <c r="K866" s="112">
        <v>0</v>
      </c>
      <c r="L866" s="112">
        <v>0</v>
      </c>
      <c r="M866" s="112">
        <v>0</v>
      </c>
      <c r="N866" s="112">
        <v>0</v>
      </c>
      <c r="O866" s="112">
        <v>0</v>
      </c>
      <c r="P866" s="112">
        <v>0</v>
      </c>
      <c r="Q866" s="288"/>
      <c r="R866" s="289"/>
    </row>
    <row r="867" spans="1:18" s="24" customFormat="1" ht="12.75">
      <c r="A867" s="183"/>
      <c r="B867" s="186"/>
      <c r="C867" s="177"/>
      <c r="D867" s="29"/>
      <c r="E867" s="37"/>
      <c r="F867" s="27" t="s">
        <v>239</v>
      </c>
      <c r="G867" s="112">
        <f t="shared" si="183"/>
        <v>0</v>
      </c>
      <c r="H867" s="112">
        <f t="shared" si="183"/>
        <v>0</v>
      </c>
      <c r="I867" s="112">
        <v>0</v>
      </c>
      <c r="J867" s="112">
        <v>0</v>
      </c>
      <c r="K867" s="112">
        <v>0</v>
      </c>
      <c r="L867" s="112">
        <v>0</v>
      </c>
      <c r="M867" s="112">
        <v>0</v>
      </c>
      <c r="N867" s="112">
        <v>0</v>
      </c>
      <c r="O867" s="112">
        <v>0</v>
      </c>
      <c r="P867" s="112">
        <v>0</v>
      </c>
      <c r="Q867" s="288"/>
      <c r="R867" s="289"/>
    </row>
    <row r="868" spans="1:18" s="24" customFormat="1" ht="12.75">
      <c r="A868" s="183"/>
      <c r="B868" s="186"/>
      <c r="C868" s="177"/>
      <c r="D868" s="29"/>
      <c r="E868" s="39"/>
      <c r="F868" s="27" t="s">
        <v>25</v>
      </c>
      <c r="G868" s="112">
        <f t="shared" si="183"/>
        <v>0</v>
      </c>
      <c r="H868" s="112">
        <f t="shared" si="183"/>
        <v>0</v>
      </c>
      <c r="I868" s="28">
        <v>0</v>
      </c>
      <c r="J868" s="28">
        <v>0</v>
      </c>
      <c r="K868" s="112">
        <v>0</v>
      </c>
      <c r="L868" s="112">
        <v>0</v>
      </c>
      <c r="M868" s="112">
        <v>0</v>
      </c>
      <c r="N868" s="112">
        <v>0</v>
      </c>
      <c r="O868" s="112">
        <v>0</v>
      </c>
      <c r="P868" s="112">
        <v>0</v>
      </c>
      <c r="Q868" s="288"/>
      <c r="R868" s="289"/>
    </row>
    <row r="869" spans="1:18" s="24" customFormat="1" ht="12.75">
      <c r="A869" s="183"/>
      <c r="B869" s="186"/>
      <c r="C869" s="177"/>
      <c r="D869" s="29"/>
      <c r="E869" s="39"/>
      <c r="F869" s="27" t="s">
        <v>220</v>
      </c>
      <c r="G869" s="112">
        <f t="shared" si="183"/>
        <v>0</v>
      </c>
      <c r="H869" s="112">
        <f t="shared" si="183"/>
        <v>0</v>
      </c>
      <c r="I869" s="28">
        <v>0</v>
      </c>
      <c r="J869" s="28">
        <v>0</v>
      </c>
      <c r="K869" s="112">
        <v>0</v>
      </c>
      <c r="L869" s="112">
        <v>0</v>
      </c>
      <c r="M869" s="112">
        <v>0</v>
      </c>
      <c r="N869" s="112">
        <v>0</v>
      </c>
      <c r="O869" s="112">
        <v>0</v>
      </c>
      <c r="P869" s="112">
        <v>0</v>
      </c>
      <c r="Q869" s="288"/>
      <c r="R869" s="289"/>
    </row>
    <row r="870" spans="1:18" s="24" customFormat="1" ht="12.75">
      <c r="A870" s="183"/>
      <c r="B870" s="186"/>
      <c r="C870" s="177"/>
      <c r="D870" s="29"/>
      <c r="E870" s="30"/>
      <c r="F870" s="27" t="s">
        <v>226</v>
      </c>
      <c r="G870" s="112">
        <f t="shared" si="183"/>
        <v>0</v>
      </c>
      <c r="H870" s="112">
        <f t="shared" si="183"/>
        <v>0</v>
      </c>
      <c r="I870" s="28">
        <v>0</v>
      </c>
      <c r="J870" s="28">
        <v>0</v>
      </c>
      <c r="K870" s="28">
        <v>0</v>
      </c>
      <c r="L870" s="112">
        <v>0</v>
      </c>
      <c r="M870" s="28">
        <v>0</v>
      </c>
      <c r="N870" s="28">
        <v>0</v>
      </c>
      <c r="O870" s="28">
        <v>0</v>
      </c>
      <c r="P870" s="112">
        <v>0</v>
      </c>
      <c r="Q870" s="288"/>
      <c r="R870" s="289"/>
    </row>
    <row r="871" spans="1:18" s="24" customFormat="1" ht="12.75">
      <c r="A871" s="183"/>
      <c r="B871" s="186"/>
      <c r="C871" s="177"/>
      <c r="D871" s="29"/>
      <c r="E871" s="30"/>
      <c r="F871" s="27" t="s">
        <v>227</v>
      </c>
      <c r="G871" s="112">
        <f t="shared" si="183"/>
        <v>0</v>
      </c>
      <c r="H871" s="112">
        <f t="shared" si="183"/>
        <v>0</v>
      </c>
      <c r="I871" s="28">
        <v>0</v>
      </c>
      <c r="J871" s="28">
        <v>0</v>
      </c>
      <c r="K871" s="28">
        <v>0</v>
      </c>
      <c r="L871" s="112">
        <v>0</v>
      </c>
      <c r="M871" s="28">
        <v>0</v>
      </c>
      <c r="N871" s="28">
        <v>0</v>
      </c>
      <c r="O871" s="28">
        <v>0</v>
      </c>
      <c r="P871" s="112">
        <v>0</v>
      </c>
      <c r="Q871" s="288"/>
      <c r="R871" s="289"/>
    </row>
    <row r="872" spans="1:18" s="24" customFormat="1" ht="12.75">
      <c r="A872" s="183"/>
      <c r="B872" s="186"/>
      <c r="C872" s="177"/>
      <c r="D872" s="29"/>
      <c r="E872" s="30"/>
      <c r="F872" s="27" t="s">
        <v>228</v>
      </c>
      <c r="G872" s="112">
        <f t="shared" si="183"/>
        <v>0</v>
      </c>
      <c r="H872" s="112">
        <f t="shared" si="183"/>
        <v>0</v>
      </c>
      <c r="I872" s="28">
        <v>0</v>
      </c>
      <c r="J872" s="28">
        <v>0</v>
      </c>
      <c r="K872" s="28">
        <v>0</v>
      </c>
      <c r="L872" s="112">
        <v>0</v>
      </c>
      <c r="M872" s="28">
        <v>0</v>
      </c>
      <c r="N872" s="28">
        <v>0</v>
      </c>
      <c r="O872" s="28">
        <v>0</v>
      </c>
      <c r="P872" s="112">
        <v>0</v>
      </c>
      <c r="Q872" s="288"/>
      <c r="R872" s="289"/>
    </row>
    <row r="873" spans="1:18" s="24" customFormat="1" ht="12.75">
      <c r="A873" s="183"/>
      <c r="B873" s="186"/>
      <c r="C873" s="177"/>
      <c r="D873" s="29"/>
      <c r="E873" s="39" t="s">
        <v>192</v>
      </c>
      <c r="F873" s="27" t="s">
        <v>229</v>
      </c>
      <c r="G873" s="112">
        <f t="shared" si="183"/>
        <v>16.3</v>
      </c>
      <c r="H873" s="112">
        <f t="shared" si="183"/>
        <v>0</v>
      </c>
      <c r="I873" s="28">
        <v>16.3</v>
      </c>
      <c r="J873" s="28">
        <v>0</v>
      </c>
      <c r="K873" s="28">
        <v>0</v>
      </c>
      <c r="L873" s="112">
        <v>0</v>
      </c>
      <c r="M873" s="28">
        <v>0</v>
      </c>
      <c r="N873" s="28">
        <v>0</v>
      </c>
      <c r="O873" s="28">
        <v>0</v>
      </c>
      <c r="P873" s="112">
        <v>0</v>
      </c>
      <c r="Q873" s="288"/>
      <c r="R873" s="289"/>
    </row>
    <row r="874" spans="1:18" s="24" customFormat="1" ht="13.5" thickBot="1">
      <c r="A874" s="184"/>
      <c r="B874" s="187"/>
      <c r="C874" s="178"/>
      <c r="D874" s="33"/>
      <c r="E874" s="78" t="s">
        <v>20</v>
      </c>
      <c r="F874" s="35" t="s">
        <v>230</v>
      </c>
      <c r="G874" s="113">
        <f t="shared" si="183"/>
        <v>325</v>
      </c>
      <c r="H874" s="113">
        <f t="shared" si="183"/>
        <v>0</v>
      </c>
      <c r="I874" s="36">
        <v>325</v>
      </c>
      <c r="J874" s="36">
        <v>0</v>
      </c>
      <c r="K874" s="36">
        <v>0</v>
      </c>
      <c r="L874" s="113">
        <v>0</v>
      </c>
      <c r="M874" s="36">
        <v>0</v>
      </c>
      <c r="N874" s="36">
        <v>0</v>
      </c>
      <c r="O874" s="36">
        <v>0</v>
      </c>
      <c r="P874" s="113">
        <v>0</v>
      </c>
      <c r="Q874" s="290"/>
      <c r="R874" s="291"/>
    </row>
    <row r="875" spans="1:18" s="24" customFormat="1" ht="12.75">
      <c r="A875" s="161" t="s">
        <v>310</v>
      </c>
      <c r="B875" s="164" t="s">
        <v>482</v>
      </c>
      <c r="C875" s="167">
        <v>100</v>
      </c>
      <c r="D875" s="21"/>
      <c r="E875" s="114"/>
      <c r="F875" s="129" t="s">
        <v>238</v>
      </c>
      <c r="G875" s="23">
        <f aca="true" t="shared" si="184" ref="G875:P875">SUM(G876:G886)</f>
        <v>682.5</v>
      </c>
      <c r="H875" s="23">
        <f t="shared" si="184"/>
        <v>0</v>
      </c>
      <c r="I875" s="23">
        <f t="shared" si="184"/>
        <v>682.5</v>
      </c>
      <c r="J875" s="23">
        <f t="shared" si="184"/>
        <v>0</v>
      </c>
      <c r="K875" s="23">
        <f t="shared" si="184"/>
        <v>0</v>
      </c>
      <c r="L875" s="23">
        <f t="shared" si="184"/>
        <v>0</v>
      </c>
      <c r="M875" s="23">
        <f t="shared" si="184"/>
        <v>0</v>
      </c>
      <c r="N875" s="23">
        <f t="shared" si="184"/>
        <v>0</v>
      </c>
      <c r="O875" s="23">
        <f t="shared" si="184"/>
        <v>0</v>
      </c>
      <c r="P875" s="23">
        <f t="shared" si="184"/>
        <v>0</v>
      </c>
      <c r="Q875" s="286" t="s">
        <v>17</v>
      </c>
      <c r="R875" s="287"/>
    </row>
    <row r="876" spans="1:18" s="24" customFormat="1" ht="12.75">
      <c r="A876" s="162"/>
      <c r="B876" s="165"/>
      <c r="C876" s="168"/>
      <c r="D876" s="29"/>
      <c r="E876" s="115"/>
      <c r="F876" s="27" t="s">
        <v>19</v>
      </c>
      <c r="G876" s="112">
        <f aca="true" t="shared" si="185" ref="G876:H886">I876+K876+M876+O876</f>
        <v>0</v>
      </c>
      <c r="H876" s="112">
        <f t="shared" si="185"/>
        <v>0</v>
      </c>
      <c r="I876" s="112">
        <v>0</v>
      </c>
      <c r="J876" s="112">
        <v>0</v>
      </c>
      <c r="K876" s="112">
        <v>0</v>
      </c>
      <c r="L876" s="112">
        <v>0</v>
      </c>
      <c r="M876" s="112">
        <v>0</v>
      </c>
      <c r="N876" s="112">
        <v>0</v>
      </c>
      <c r="O876" s="112">
        <v>0</v>
      </c>
      <c r="P876" s="112">
        <v>0</v>
      </c>
      <c r="Q876" s="288"/>
      <c r="R876" s="289"/>
    </row>
    <row r="877" spans="1:18" s="24" customFormat="1" ht="12.75">
      <c r="A877" s="162"/>
      <c r="B877" s="165"/>
      <c r="C877" s="168"/>
      <c r="D877" s="29"/>
      <c r="E877" s="38"/>
      <c r="F877" s="27" t="s">
        <v>22</v>
      </c>
      <c r="G877" s="112">
        <f t="shared" si="185"/>
        <v>0</v>
      </c>
      <c r="H877" s="112">
        <f t="shared" si="185"/>
        <v>0</v>
      </c>
      <c r="I877" s="112">
        <v>0</v>
      </c>
      <c r="J877" s="112">
        <v>0</v>
      </c>
      <c r="K877" s="112">
        <v>0</v>
      </c>
      <c r="L877" s="112">
        <v>0</v>
      </c>
      <c r="M877" s="112">
        <v>0</v>
      </c>
      <c r="N877" s="112">
        <v>0</v>
      </c>
      <c r="O877" s="112">
        <v>0</v>
      </c>
      <c r="P877" s="112">
        <v>0</v>
      </c>
      <c r="Q877" s="288"/>
      <c r="R877" s="289"/>
    </row>
    <row r="878" spans="1:18" s="24" customFormat="1" ht="12.75">
      <c r="A878" s="162"/>
      <c r="B878" s="165"/>
      <c r="C878" s="168"/>
      <c r="D878" s="29"/>
      <c r="E878" s="81"/>
      <c r="F878" s="27" t="s">
        <v>23</v>
      </c>
      <c r="G878" s="112">
        <f t="shared" si="185"/>
        <v>0</v>
      </c>
      <c r="H878" s="112">
        <f t="shared" si="185"/>
        <v>0</v>
      </c>
      <c r="I878" s="112">
        <v>0</v>
      </c>
      <c r="J878" s="112">
        <v>0</v>
      </c>
      <c r="K878" s="112">
        <v>0</v>
      </c>
      <c r="L878" s="112">
        <v>0</v>
      </c>
      <c r="M878" s="112">
        <v>0</v>
      </c>
      <c r="N878" s="112">
        <v>0</v>
      </c>
      <c r="O878" s="112">
        <v>0</v>
      </c>
      <c r="P878" s="112">
        <v>0</v>
      </c>
      <c r="Q878" s="288"/>
      <c r="R878" s="289"/>
    </row>
    <row r="879" spans="1:18" s="24" customFormat="1" ht="12.75">
      <c r="A879" s="162"/>
      <c r="B879" s="165"/>
      <c r="C879" s="168"/>
      <c r="D879" s="29"/>
      <c r="E879" s="81"/>
      <c r="F879" s="27" t="s">
        <v>239</v>
      </c>
      <c r="G879" s="112">
        <f t="shared" si="185"/>
        <v>0</v>
      </c>
      <c r="H879" s="112">
        <f t="shared" si="185"/>
        <v>0</v>
      </c>
      <c r="I879" s="112">
        <v>0</v>
      </c>
      <c r="J879" s="112">
        <v>0</v>
      </c>
      <c r="K879" s="112">
        <v>0</v>
      </c>
      <c r="L879" s="112">
        <v>0</v>
      </c>
      <c r="M879" s="112">
        <v>0</v>
      </c>
      <c r="N879" s="112">
        <v>0</v>
      </c>
      <c r="O879" s="112">
        <v>0</v>
      </c>
      <c r="P879" s="112">
        <v>0</v>
      </c>
      <c r="Q879" s="288"/>
      <c r="R879" s="289"/>
    </row>
    <row r="880" spans="1:18" s="24" customFormat="1" ht="12.75">
      <c r="A880" s="162"/>
      <c r="B880" s="165"/>
      <c r="C880" s="168"/>
      <c r="D880" s="29"/>
      <c r="E880" s="27"/>
      <c r="F880" s="27" t="s">
        <v>25</v>
      </c>
      <c r="G880" s="112">
        <f t="shared" si="185"/>
        <v>0</v>
      </c>
      <c r="H880" s="112">
        <f t="shared" si="185"/>
        <v>0</v>
      </c>
      <c r="I880" s="28">
        <v>0</v>
      </c>
      <c r="J880" s="28">
        <v>0</v>
      </c>
      <c r="K880" s="112">
        <v>0</v>
      </c>
      <c r="L880" s="112">
        <v>0</v>
      </c>
      <c r="M880" s="112">
        <v>0</v>
      </c>
      <c r="N880" s="112">
        <v>0</v>
      </c>
      <c r="O880" s="112">
        <v>0</v>
      </c>
      <c r="P880" s="112">
        <v>0</v>
      </c>
      <c r="Q880" s="288"/>
      <c r="R880" s="289"/>
    </row>
    <row r="881" spans="1:18" s="24" customFormat="1" ht="12.75">
      <c r="A881" s="162"/>
      <c r="B881" s="165"/>
      <c r="C881" s="168"/>
      <c r="D881" s="29"/>
      <c r="E881" s="27"/>
      <c r="F881" s="27" t="s">
        <v>220</v>
      </c>
      <c r="G881" s="112">
        <f aca="true" t="shared" si="186" ref="G881:H885">I881+K881+M881+O881</f>
        <v>0</v>
      </c>
      <c r="H881" s="112">
        <f t="shared" si="186"/>
        <v>0</v>
      </c>
      <c r="I881" s="28">
        <v>0</v>
      </c>
      <c r="J881" s="28">
        <v>0</v>
      </c>
      <c r="K881" s="112">
        <v>0</v>
      </c>
      <c r="L881" s="112">
        <v>0</v>
      </c>
      <c r="M881" s="112">
        <v>0</v>
      </c>
      <c r="N881" s="112">
        <v>0</v>
      </c>
      <c r="O881" s="112">
        <v>0</v>
      </c>
      <c r="P881" s="112">
        <v>0</v>
      </c>
      <c r="Q881" s="288"/>
      <c r="R881" s="289"/>
    </row>
    <row r="882" spans="1:18" s="24" customFormat="1" ht="12.75">
      <c r="A882" s="162"/>
      <c r="B882" s="165"/>
      <c r="C882" s="168"/>
      <c r="D882" s="29"/>
      <c r="E882" s="38"/>
      <c r="F882" s="27" t="s">
        <v>226</v>
      </c>
      <c r="G882" s="112">
        <f t="shared" si="186"/>
        <v>0</v>
      </c>
      <c r="H882" s="112">
        <f t="shared" si="186"/>
        <v>0</v>
      </c>
      <c r="I882" s="28">
        <v>0</v>
      </c>
      <c r="J882" s="28">
        <v>0</v>
      </c>
      <c r="K882" s="28">
        <v>0</v>
      </c>
      <c r="L882" s="112">
        <v>0</v>
      </c>
      <c r="M882" s="28">
        <v>0</v>
      </c>
      <c r="N882" s="28">
        <v>0</v>
      </c>
      <c r="O882" s="28">
        <v>0</v>
      </c>
      <c r="P882" s="112">
        <v>0</v>
      </c>
      <c r="Q882" s="288"/>
      <c r="R882" s="289"/>
    </row>
    <row r="883" spans="1:18" s="24" customFormat="1" ht="12.75">
      <c r="A883" s="162"/>
      <c r="B883" s="165"/>
      <c r="C883" s="168"/>
      <c r="D883" s="29"/>
      <c r="E883" s="27"/>
      <c r="F883" s="27" t="s">
        <v>227</v>
      </c>
      <c r="G883" s="112">
        <f t="shared" si="186"/>
        <v>0</v>
      </c>
      <c r="H883" s="112">
        <f t="shared" si="186"/>
        <v>0</v>
      </c>
      <c r="I883" s="28">
        <v>0</v>
      </c>
      <c r="J883" s="28">
        <v>0</v>
      </c>
      <c r="K883" s="28">
        <v>0</v>
      </c>
      <c r="L883" s="112">
        <v>0</v>
      </c>
      <c r="M883" s="28">
        <v>0</v>
      </c>
      <c r="N883" s="28">
        <v>0</v>
      </c>
      <c r="O883" s="28">
        <v>0</v>
      </c>
      <c r="P883" s="112">
        <v>0</v>
      </c>
      <c r="Q883" s="288"/>
      <c r="R883" s="289"/>
    </row>
    <row r="884" spans="1:18" s="24" customFormat="1" ht="12.75">
      <c r="A884" s="162"/>
      <c r="B884" s="165"/>
      <c r="C884" s="168"/>
      <c r="D884" s="29"/>
      <c r="E884" s="27" t="s">
        <v>192</v>
      </c>
      <c r="F884" s="27" t="s">
        <v>228</v>
      </c>
      <c r="G884" s="112">
        <f t="shared" si="186"/>
        <v>32.5</v>
      </c>
      <c r="H884" s="112">
        <f t="shared" si="186"/>
        <v>0</v>
      </c>
      <c r="I884" s="28">
        <v>32.5</v>
      </c>
      <c r="J884" s="28">
        <v>0</v>
      </c>
      <c r="K884" s="28">
        <v>0</v>
      </c>
      <c r="L884" s="112">
        <v>0</v>
      </c>
      <c r="M884" s="28">
        <v>0</v>
      </c>
      <c r="N884" s="28">
        <v>0</v>
      </c>
      <c r="O884" s="28">
        <v>0</v>
      </c>
      <c r="P884" s="112">
        <v>0</v>
      </c>
      <c r="Q884" s="288"/>
      <c r="R884" s="289"/>
    </row>
    <row r="885" spans="1:18" s="24" customFormat="1" ht="12.75">
      <c r="A885" s="162"/>
      <c r="B885" s="165"/>
      <c r="C885" s="168"/>
      <c r="D885" s="29"/>
      <c r="E885" s="27" t="s">
        <v>20</v>
      </c>
      <c r="F885" s="27" t="s">
        <v>229</v>
      </c>
      <c r="G885" s="112">
        <f t="shared" si="186"/>
        <v>650</v>
      </c>
      <c r="H885" s="112">
        <f t="shared" si="186"/>
        <v>0</v>
      </c>
      <c r="I885" s="28">
        <v>650</v>
      </c>
      <c r="J885" s="28">
        <v>0</v>
      </c>
      <c r="K885" s="28">
        <v>0</v>
      </c>
      <c r="L885" s="112">
        <v>0</v>
      </c>
      <c r="M885" s="28">
        <v>0</v>
      </c>
      <c r="N885" s="28">
        <v>0</v>
      </c>
      <c r="O885" s="28">
        <v>0</v>
      </c>
      <c r="P885" s="112">
        <v>0</v>
      </c>
      <c r="Q885" s="288"/>
      <c r="R885" s="289"/>
    </row>
    <row r="886" spans="1:18" s="24" customFormat="1" ht="13.5" thickBot="1">
      <c r="A886" s="163"/>
      <c r="B886" s="166"/>
      <c r="C886" s="169"/>
      <c r="D886" s="33"/>
      <c r="E886" s="82"/>
      <c r="F886" s="35" t="s">
        <v>230</v>
      </c>
      <c r="G886" s="113">
        <f t="shared" si="185"/>
        <v>0</v>
      </c>
      <c r="H886" s="113">
        <f t="shared" si="185"/>
        <v>0</v>
      </c>
      <c r="I886" s="36">
        <v>0</v>
      </c>
      <c r="J886" s="36">
        <v>0</v>
      </c>
      <c r="K886" s="36">
        <v>0</v>
      </c>
      <c r="L886" s="113">
        <v>0</v>
      </c>
      <c r="M886" s="36">
        <v>0</v>
      </c>
      <c r="N886" s="36">
        <v>0</v>
      </c>
      <c r="O886" s="36">
        <v>0</v>
      </c>
      <c r="P886" s="113">
        <v>0</v>
      </c>
      <c r="Q886" s="290"/>
      <c r="R886" s="291"/>
    </row>
    <row r="887" spans="1:18" s="24" customFormat="1" ht="12.75">
      <c r="A887" s="161" t="s">
        <v>311</v>
      </c>
      <c r="B887" s="164" t="s">
        <v>483</v>
      </c>
      <c r="C887" s="167">
        <v>100</v>
      </c>
      <c r="D887" s="21"/>
      <c r="E887" s="114"/>
      <c r="F887" s="129" t="s">
        <v>238</v>
      </c>
      <c r="G887" s="23">
        <f aca="true" t="shared" si="187" ref="G887:P887">SUM(G888:G898)</f>
        <v>682.5</v>
      </c>
      <c r="H887" s="23">
        <f t="shared" si="187"/>
        <v>0</v>
      </c>
      <c r="I887" s="23">
        <f t="shared" si="187"/>
        <v>682.5</v>
      </c>
      <c r="J887" s="23">
        <f t="shared" si="187"/>
        <v>0</v>
      </c>
      <c r="K887" s="23">
        <f t="shared" si="187"/>
        <v>0</v>
      </c>
      <c r="L887" s="23">
        <f t="shared" si="187"/>
        <v>0</v>
      </c>
      <c r="M887" s="23">
        <f t="shared" si="187"/>
        <v>0</v>
      </c>
      <c r="N887" s="23">
        <f t="shared" si="187"/>
        <v>0</v>
      </c>
      <c r="O887" s="23">
        <f t="shared" si="187"/>
        <v>0</v>
      </c>
      <c r="P887" s="23">
        <f t="shared" si="187"/>
        <v>0</v>
      </c>
      <c r="Q887" s="286" t="s">
        <v>17</v>
      </c>
      <c r="R887" s="287"/>
    </row>
    <row r="888" spans="1:18" s="24" customFormat="1" ht="12.75">
      <c r="A888" s="162"/>
      <c r="B888" s="165"/>
      <c r="C888" s="168"/>
      <c r="D888" s="29"/>
      <c r="E888" s="115"/>
      <c r="F888" s="27" t="s">
        <v>19</v>
      </c>
      <c r="G888" s="112">
        <f aca="true" t="shared" si="188" ref="G888:H898">I888+K888+M888+O888</f>
        <v>0</v>
      </c>
      <c r="H888" s="112">
        <f t="shared" si="188"/>
        <v>0</v>
      </c>
      <c r="I888" s="112">
        <v>0</v>
      </c>
      <c r="J888" s="112">
        <v>0</v>
      </c>
      <c r="K888" s="112">
        <v>0</v>
      </c>
      <c r="L888" s="112">
        <v>0</v>
      </c>
      <c r="M888" s="112">
        <v>0</v>
      </c>
      <c r="N888" s="112">
        <v>0</v>
      </c>
      <c r="O888" s="112">
        <v>0</v>
      </c>
      <c r="P888" s="112">
        <v>0</v>
      </c>
      <c r="Q888" s="288"/>
      <c r="R888" s="289"/>
    </row>
    <row r="889" spans="1:18" s="24" customFormat="1" ht="12.75">
      <c r="A889" s="162"/>
      <c r="B889" s="165"/>
      <c r="C889" s="168"/>
      <c r="D889" s="29"/>
      <c r="E889" s="38"/>
      <c r="F889" s="27" t="s">
        <v>22</v>
      </c>
      <c r="G889" s="112">
        <f t="shared" si="188"/>
        <v>0</v>
      </c>
      <c r="H889" s="112">
        <f t="shared" si="188"/>
        <v>0</v>
      </c>
      <c r="I889" s="112">
        <v>0</v>
      </c>
      <c r="J889" s="112">
        <v>0</v>
      </c>
      <c r="K889" s="112">
        <v>0</v>
      </c>
      <c r="L889" s="112">
        <v>0</v>
      </c>
      <c r="M889" s="112">
        <v>0</v>
      </c>
      <c r="N889" s="112">
        <v>0</v>
      </c>
      <c r="O889" s="112">
        <v>0</v>
      </c>
      <c r="P889" s="112">
        <v>0</v>
      </c>
      <c r="Q889" s="288"/>
      <c r="R889" s="289"/>
    </row>
    <row r="890" spans="1:18" s="24" customFormat="1" ht="12.75">
      <c r="A890" s="162"/>
      <c r="B890" s="165"/>
      <c r="C890" s="168"/>
      <c r="D890" s="29"/>
      <c r="E890" s="81"/>
      <c r="F890" s="27" t="s">
        <v>23</v>
      </c>
      <c r="G890" s="112">
        <f t="shared" si="188"/>
        <v>0</v>
      </c>
      <c r="H890" s="112">
        <f t="shared" si="188"/>
        <v>0</v>
      </c>
      <c r="I890" s="112">
        <v>0</v>
      </c>
      <c r="J890" s="112">
        <v>0</v>
      </c>
      <c r="K890" s="112">
        <v>0</v>
      </c>
      <c r="L890" s="112">
        <v>0</v>
      </c>
      <c r="M890" s="112">
        <v>0</v>
      </c>
      <c r="N890" s="112">
        <v>0</v>
      </c>
      <c r="O890" s="112">
        <v>0</v>
      </c>
      <c r="P890" s="112">
        <v>0</v>
      </c>
      <c r="Q890" s="288"/>
      <c r="R890" s="289"/>
    </row>
    <row r="891" spans="1:18" s="24" customFormat="1" ht="12.75">
      <c r="A891" s="162"/>
      <c r="B891" s="165"/>
      <c r="C891" s="168"/>
      <c r="D891" s="29"/>
      <c r="E891" s="81"/>
      <c r="F891" s="27" t="s">
        <v>239</v>
      </c>
      <c r="G891" s="112">
        <f t="shared" si="188"/>
        <v>0</v>
      </c>
      <c r="H891" s="112">
        <f t="shared" si="188"/>
        <v>0</v>
      </c>
      <c r="I891" s="112">
        <v>0</v>
      </c>
      <c r="J891" s="112">
        <v>0</v>
      </c>
      <c r="K891" s="112">
        <v>0</v>
      </c>
      <c r="L891" s="112">
        <v>0</v>
      </c>
      <c r="M891" s="112">
        <v>0</v>
      </c>
      <c r="N891" s="112">
        <v>0</v>
      </c>
      <c r="O891" s="112">
        <v>0</v>
      </c>
      <c r="P891" s="112">
        <v>0</v>
      </c>
      <c r="Q891" s="288"/>
      <c r="R891" s="289"/>
    </row>
    <row r="892" spans="1:18" s="24" customFormat="1" ht="12.75">
      <c r="A892" s="162"/>
      <c r="B892" s="165"/>
      <c r="C892" s="168"/>
      <c r="D892" s="29"/>
      <c r="E892" s="27"/>
      <c r="F892" s="27" t="s">
        <v>25</v>
      </c>
      <c r="G892" s="112">
        <f t="shared" si="188"/>
        <v>0</v>
      </c>
      <c r="H892" s="112">
        <f t="shared" si="188"/>
        <v>0</v>
      </c>
      <c r="I892" s="28">
        <v>0</v>
      </c>
      <c r="J892" s="28">
        <v>0</v>
      </c>
      <c r="K892" s="112">
        <v>0</v>
      </c>
      <c r="L892" s="112">
        <v>0</v>
      </c>
      <c r="M892" s="112">
        <v>0</v>
      </c>
      <c r="N892" s="112">
        <v>0</v>
      </c>
      <c r="O892" s="112">
        <v>0</v>
      </c>
      <c r="P892" s="112">
        <v>0</v>
      </c>
      <c r="Q892" s="288"/>
      <c r="R892" s="289"/>
    </row>
    <row r="893" spans="1:18" s="24" customFormat="1" ht="12.75">
      <c r="A893" s="162"/>
      <c r="B893" s="165"/>
      <c r="C893" s="168"/>
      <c r="D893" s="29"/>
      <c r="E893" s="27"/>
      <c r="F893" s="27" t="s">
        <v>220</v>
      </c>
      <c r="G893" s="112">
        <f aca="true" t="shared" si="189" ref="G893:H897">I893+K893+M893+O893</f>
        <v>0</v>
      </c>
      <c r="H893" s="112">
        <f t="shared" si="189"/>
        <v>0</v>
      </c>
      <c r="I893" s="28">
        <v>0</v>
      </c>
      <c r="J893" s="28">
        <v>0</v>
      </c>
      <c r="K893" s="112">
        <v>0</v>
      </c>
      <c r="L893" s="112">
        <v>0</v>
      </c>
      <c r="M893" s="112">
        <v>0</v>
      </c>
      <c r="N893" s="112">
        <v>0</v>
      </c>
      <c r="O893" s="112">
        <v>0</v>
      </c>
      <c r="P893" s="112">
        <v>0</v>
      </c>
      <c r="Q893" s="288"/>
      <c r="R893" s="289"/>
    </row>
    <row r="894" spans="1:18" s="24" customFormat="1" ht="12.75">
      <c r="A894" s="162"/>
      <c r="B894" s="165"/>
      <c r="C894" s="168"/>
      <c r="D894" s="29"/>
      <c r="E894" s="38"/>
      <c r="F894" s="27" t="s">
        <v>226</v>
      </c>
      <c r="G894" s="112">
        <f t="shared" si="189"/>
        <v>0</v>
      </c>
      <c r="H894" s="112">
        <f t="shared" si="189"/>
        <v>0</v>
      </c>
      <c r="I894" s="28">
        <v>0</v>
      </c>
      <c r="J894" s="28">
        <v>0</v>
      </c>
      <c r="K894" s="28">
        <v>0</v>
      </c>
      <c r="L894" s="112">
        <v>0</v>
      </c>
      <c r="M894" s="28">
        <v>0</v>
      </c>
      <c r="N894" s="28">
        <v>0</v>
      </c>
      <c r="O894" s="28">
        <v>0</v>
      </c>
      <c r="P894" s="112">
        <v>0</v>
      </c>
      <c r="Q894" s="288"/>
      <c r="R894" s="289"/>
    </row>
    <row r="895" spans="1:18" s="24" customFormat="1" ht="12.75">
      <c r="A895" s="162"/>
      <c r="B895" s="165"/>
      <c r="C895" s="168"/>
      <c r="D895" s="29"/>
      <c r="E895" s="27"/>
      <c r="F895" s="27" t="s">
        <v>227</v>
      </c>
      <c r="G895" s="112">
        <f t="shared" si="189"/>
        <v>0</v>
      </c>
      <c r="H895" s="112">
        <f t="shared" si="189"/>
        <v>0</v>
      </c>
      <c r="I895" s="28">
        <v>0</v>
      </c>
      <c r="J895" s="28">
        <v>0</v>
      </c>
      <c r="K895" s="28">
        <v>0</v>
      </c>
      <c r="L895" s="112">
        <v>0</v>
      </c>
      <c r="M895" s="28">
        <v>0</v>
      </c>
      <c r="N895" s="28">
        <v>0</v>
      </c>
      <c r="O895" s="28">
        <v>0</v>
      </c>
      <c r="P895" s="112">
        <v>0</v>
      </c>
      <c r="Q895" s="288"/>
      <c r="R895" s="289"/>
    </row>
    <row r="896" spans="1:18" s="24" customFormat="1" ht="12.75">
      <c r="A896" s="162"/>
      <c r="B896" s="165"/>
      <c r="C896" s="168"/>
      <c r="D896" s="29"/>
      <c r="E896" s="27" t="s">
        <v>192</v>
      </c>
      <c r="F896" s="27" t="s">
        <v>228</v>
      </c>
      <c r="G896" s="112">
        <f t="shared" si="189"/>
        <v>32.5</v>
      </c>
      <c r="H896" s="112">
        <f t="shared" si="189"/>
        <v>0</v>
      </c>
      <c r="I896" s="28">
        <v>32.5</v>
      </c>
      <c r="J896" s="28">
        <v>0</v>
      </c>
      <c r="K896" s="28">
        <v>0</v>
      </c>
      <c r="L896" s="112">
        <v>0</v>
      </c>
      <c r="M896" s="28">
        <v>0</v>
      </c>
      <c r="N896" s="28">
        <v>0</v>
      </c>
      <c r="O896" s="28">
        <v>0</v>
      </c>
      <c r="P896" s="112">
        <v>0</v>
      </c>
      <c r="Q896" s="288"/>
      <c r="R896" s="289"/>
    </row>
    <row r="897" spans="1:18" s="24" customFormat="1" ht="12.75">
      <c r="A897" s="162"/>
      <c r="B897" s="165"/>
      <c r="C897" s="168"/>
      <c r="D897" s="29"/>
      <c r="E897" s="27" t="s">
        <v>20</v>
      </c>
      <c r="F897" s="27" t="s">
        <v>229</v>
      </c>
      <c r="G897" s="112">
        <f t="shared" si="189"/>
        <v>650</v>
      </c>
      <c r="H897" s="112">
        <f t="shared" si="189"/>
        <v>0</v>
      </c>
      <c r="I897" s="28">
        <v>650</v>
      </c>
      <c r="J897" s="28">
        <v>0</v>
      </c>
      <c r="K897" s="28">
        <v>0</v>
      </c>
      <c r="L897" s="112">
        <v>0</v>
      </c>
      <c r="M897" s="28">
        <v>0</v>
      </c>
      <c r="N897" s="28">
        <v>0</v>
      </c>
      <c r="O897" s="28">
        <v>0</v>
      </c>
      <c r="P897" s="112">
        <v>0</v>
      </c>
      <c r="Q897" s="288"/>
      <c r="R897" s="289"/>
    </row>
    <row r="898" spans="1:18" s="24" customFormat="1" ht="13.5" thickBot="1">
      <c r="A898" s="163"/>
      <c r="B898" s="166"/>
      <c r="C898" s="169"/>
      <c r="D898" s="33"/>
      <c r="E898" s="82"/>
      <c r="F898" s="35" t="s">
        <v>230</v>
      </c>
      <c r="G898" s="113">
        <f t="shared" si="188"/>
        <v>0</v>
      </c>
      <c r="H898" s="113">
        <f t="shared" si="188"/>
        <v>0</v>
      </c>
      <c r="I898" s="36">
        <v>0</v>
      </c>
      <c r="J898" s="36">
        <v>0</v>
      </c>
      <c r="K898" s="36">
        <v>0</v>
      </c>
      <c r="L898" s="113">
        <v>0</v>
      </c>
      <c r="M898" s="36">
        <v>0</v>
      </c>
      <c r="N898" s="36">
        <v>0</v>
      </c>
      <c r="O898" s="36">
        <v>0</v>
      </c>
      <c r="P898" s="113">
        <v>0</v>
      </c>
      <c r="Q898" s="290"/>
      <c r="R898" s="291"/>
    </row>
    <row r="899" spans="1:18" s="24" customFormat="1" ht="12.75">
      <c r="A899" s="161" t="s">
        <v>312</v>
      </c>
      <c r="B899" s="164" t="s">
        <v>484</v>
      </c>
      <c r="C899" s="167">
        <v>100</v>
      </c>
      <c r="D899" s="21"/>
      <c r="E899" s="114"/>
      <c r="F899" s="129" t="s">
        <v>238</v>
      </c>
      <c r="G899" s="23">
        <f aca="true" t="shared" si="190" ref="G899:P899">SUM(G900:G910)</f>
        <v>682.5</v>
      </c>
      <c r="H899" s="23">
        <f t="shared" si="190"/>
        <v>0</v>
      </c>
      <c r="I899" s="23">
        <f t="shared" si="190"/>
        <v>682.5</v>
      </c>
      <c r="J899" s="23">
        <f t="shared" si="190"/>
        <v>0</v>
      </c>
      <c r="K899" s="23">
        <f t="shared" si="190"/>
        <v>0</v>
      </c>
      <c r="L899" s="23">
        <f t="shared" si="190"/>
        <v>0</v>
      </c>
      <c r="M899" s="23">
        <f t="shared" si="190"/>
        <v>0</v>
      </c>
      <c r="N899" s="23">
        <f t="shared" si="190"/>
        <v>0</v>
      </c>
      <c r="O899" s="23">
        <f t="shared" si="190"/>
        <v>0</v>
      </c>
      <c r="P899" s="23">
        <f t="shared" si="190"/>
        <v>0</v>
      </c>
      <c r="Q899" s="286" t="s">
        <v>17</v>
      </c>
      <c r="R899" s="287"/>
    </row>
    <row r="900" spans="1:18" s="24" customFormat="1" ht="12.75">
      <c r="A900" s="162"/>
      <c r="B900" s="165"/>
      <c r="C900" s="168"/>
      <c r="D900" s="29"/>
      <c r="E900" s="115"/>
      <c r="F900" s="27" t="s">
        <v>19</v>
      </c>
      <c r="G900" s="112">
        <f aca="true" t="shared" si="191" ref="G900:H910">I900+K900+M900+O900</f>
        <v>0</v>
      </c>
      <c r="H900" s="112">
        <f t="shared" si="191"/>
        <v>0</v>
      </c>
      <c r="I900" s="112">
        <v>0</v>
      </c>
      <c r="J900" s="112">
        <v>0</v>
      </c>
      <c r="K900" s="112">
        <v>0</v>
      </c>
      <c r="L900" s="112">
        <v>0</v>
      </c>
      <c r="M900" s="112">
        <v>0</v>
      </c>
      <c r="N900" s="112">
        <v>0</v>
      </c>
      <c r="O900" s="112">
        <v>0</v>
      </c>
      <c r="P900" s="112">
        <v>0</v>
      </c>
      <c r="Q900" s="288"/>
      <c r="R900" s="289"/>
    </row>
    <row r="901" spans="1:18" s="24" customFormat="1" ht="12.75">
      <c r="A901" s="162"/>
      <c r="B901" s="165"/>
      <c r="C901" s="168"/>
      <c r="D901" s="29"/>
      <c r="E901" s="38"/>
      <c r="F901" s="27" t="s">
        <v>22</v>
      </c>
      <c r="G901" s="112">
        <f t="shared" si="191"/>
        <v>0</v>
      </c>
      <c r="H901" s="112">
        <f t="shared" si="191"/>
        <v>0</v>
      </c>
      <c r="I901" s="112">
        <v>0</v>
      </c>
      <c r="J901" s="112">
        <v>0</v>
      </c>
      <c r="K901" s="112">
        <v>0</v>
      </c>
      <c r="L901" s="112">
        <v>0</v>
      </c>
      <c r="M901" s="112">
        <v>0</v>
      </c>
      <c r="N901" s="112">
        <v>0</v>
      </c>
      <c r="O901" s="112">
        <v>0</v>
      </c>
      <c r="P901" s="112">
        <v>0</v>
      </c>
      <c r="Q901" s="288"/>
      <c r="R901" s="289"/>
    </row>
    <row r="902" spans="1:18" s="24" customFormat="1" ht="12.75">
      <c r="A902" s="162"/>
      <c r="B902" s="165"/>
      <c r="C902" s="168"/>
      <c r="D902" s="29"/>
      <c r="E902" s="81"/>
      <c r="F902" s="27" t="s">
        <v>23</v>
      </c>
      <c r="G902" s="112">
        <f t="shared" si="191"/>
        <v>0</v>
      </c>
      <c r="H902" s="112">
        <f t="shared" si="191"/>
        <v>0</v>
      </c>
      <c r="I902" s="112">
        <v>0</v>
      </c>
      <c r="J902" s="112">
        <v>0</v>
      </c>
      <c r="K902" s="112">
        <v>0</v>
      </c>
      <c r="L902" s="112">
        <v>0</v>
      </c>
      <c r="M902" s="112">
        <v>0</v>
      </c>
      <c r="N902" s="112">
        <v>0</v>
      </c>
      <c r="O902" s="112">
        <v>0</v>
      </c>
      <c r="P902" s="112">
        <v>0</v>
      </c>
      <c r="Q902" s="288"/>
      <c r="R902" s="289"/>
    </row>
    <row r="903" spans="1:18" s="24" customFormat="1" ht="12.75">
      <c r="A903" s="162"/>
      <c r="B903" s="165"/>
      <c r="C903" s="168"/>
      <c r="D903" s="29"/>
      <c r="E903" s="81"/>
      <c r="F903" s="27" t="s">
        <v>239</v>
      </c>
      <c r="G903" s="112">
        <f t="shared" si="191"/>
        <v>0</v>
      </c>
      <c r="H903" s="112">
        <f t="shared" si="191"/>
        <v>0</v>
      </c>
      <c r="I903" s="112">
        <v>0</v>
      </c>
      <c r="J903" s="112">
        <v>0</v>
      </c>
      <c r="K903" s="112">
        <v>0</v>
      </c>
      <c r="L903" s="112">
        <v>0</v>
      </c>
      <c r="M903" s="112">
        <v>0</v>
      </c>
      <c r="N903" s="112">
        <v>0</v>
      </c>
      <c r="O903" s="112">
        <v>0</v>
      </c>
      <c r="P903" s="112">
        <v>0</v>
      </c>
      <c r="Q903" s="288"/>
      <c r="R903" s="289"/>
    </row>
    <row r="904" spans="1:18" s="24" customFormat="1" ht="12.75">
      <c r="A904" s="162"/>
      <c r="B904" s="165"/>
      <c r="C904" s="168"/>
      <c r="D904" s="29"/>
      <c r="E904" s="27"/>
      <c r="F904" s="27" t="s">
        <v>25</v>
      </c>
      <c r="G904" s="112">
        <f t="shared" si="191"/>
        <v>0</v>
      </c>
      <c r="H904" s="112">
        <f t="shared" si="191"/>
        <v>0</v>
      </c>
      <c r="I904" s="28">
        <v>0</v>
      </c>
      <c r="J904" s="28">
        <v>0</v>
      </c>
      <c r="K904" s="112">
        <v>0</v>
      </c>
      <c r="L904" s="112">
        <v>0</v>
      </c>
      <c r="M904" s="112">
        <v>0</v>
      </c>
      <c r="N904" s="112">
        <v>0</v>
      </c>
      <c r="O904" s="112">
        <v>0</v>
      </c>
      <c r="P904" s="112">
        <v>0</v>
      </c>
      <c r="Q904" s="288"/>
      <c r="R904" s="289"/>
    </row>
    <row r="905" spans="1:18" s="24" customFormat="1" ht="12.75">
      <c r="A905" s="162"/>
      <c r="B905" s="165"/>
      <c r="C905" s="168"/>
      <c r="D905" s="29"/>
      <c r="E905" s="27"/>
      <c r="F905" s="27" t="s">
        <v>220</v>
      </c>
      <c r="G905" s="112">
        <f aca="true" t="shared" si="192" ref="G905:H909">I905+K905+M905+O905</f>
        <v>0</v>
      </c>
      <c r="H905" s="112">
        <f t="shared" si="192"/>
        <v>0</v>
      </c>
      <c r="I905" s="28">
        <v>0</v>
      </c>
      <c r="J905" s="28">
        <v>0</v>
      </c>
      <c r="K905" s="112">
        <v>0</v>
      </c>
      <c r="L905" s="112">
        <v>0</v>
      </c>
      <c r="M905" s="112">
        <v>0</v>
      </c>
      <c r="N905" s="112">
        <v>0</v>
      </c>
      <c r="O905" s="112">
        <v>0</v>
      </c>
      <c r="P905" s="112">
        <v>0</v>
      </c>
      <c r="Q905" s="288"/>
      <c r="R905" s="289"/>
    </row>
    <row r="906" spans="1:18" s="24" customFormat="1" ht="12.75">
      <c r="A906" s="162"/>
      <c r="B906" s="165"/>
      <c r="C906" s="168"/>
      <c r="D906" s="29"/>
      <c r="E906" s="27"/>
      <c r="F906" s="27" t="s">
        <v>226</v>
      </c>
      <c r="G906" s="112">
        <f t="shared" si="192"/>
        <v>0</v>
      </c>
      <c r="H906" s="112">
        <f t="shared" si="192"/>
        <v>0</v>
      </c>
      <c r="I906" s="28">
        <v>0</v>
      </c>
      <c r="J906" s="28">
        <v>0</v>
      </c>
      <c r="K906" s="28">
        <v>0</v>
      </c>
      <c r="L906" s="112">
        <v>0</v>
      </c>
      <c r="M906" s="28">
        <v>0</v>
      </c>
      <c r="N906" s="28">
        <v>0</v>
      </c>
      <c r="O906" s="28">
        <v>0</v>
      </c>
      <c r="P906" s="112">
        <v>0</v>
      </c>
      <c r="Q906" s="288"/>
      <c r="R906" s="289"/>
    </row>
    <row r="907" spans="1:18" s="24" customFormat="1" ht="12.75">
      <c r="A907" s="162"/>
      <c r="B907" s="165"/>
      <c r="C907" s="168"/>
      <c r="D907" s="29"/>
      <c r="E907" s="27"/>
      <c r="F907" s="27" t="s">
        <v>227</v>
      </c>
      <c r="G907" s="112">
        <f t="shared" si="192"/>
        <v>0</v>
      </c>
      <c r="H907" s="112">
        <f t="shared" si="192"/>
        <v>0</v>
      </c>
      <c r="I907" s="28">
        <v>0</v>
      </c>
      <c r="J907" s="28">
        <v>0</v>
      </c>
      <c r="K907" s="28">
        <v>0</v>
      </c>
      <c r="L907" s="112">
        <v>0</v>
      </c>
      <c r="M907" s="28">
        <v>0</v>
      </c>
      <c r="N907" s="28">
        <v>0</v>
      </c>
      <c r="O907" s="28">
        <v>0</v>
      </c>
      <c r="P907" s="112">
        <v>0</v>
      </c>
      <c r="Q907" s="288"/>
      <c r="R907" s="289"/>
    </row>
    <row r="908" spans="1:18" s="24" customFormat="1" ht="12.75">
      <c r="A908" s="162"/>
      <c r="B908" s="165"/>
      <c r="C908" s="168"/>
      <c r="D908" s="29"/>
      <c r="E908" s="27" t="s">
        <v>192</v>
      </c>
      <c r="F908" s="27" t="s">
        <v>228</v>
      </c>
      <c r="G908" s="112">
        <f t="shared" si="192"/>
        <v>32.5</v>
      </c>
      <c r="H908" s="112">
        <f t="shared" si="192"/>
        <v>0</v>
      </c>
      <c r="I908" s="28">
        <v>32.5</v>
      </c>
      <c r="J908" s="28">
        <v>0</v>
      </c>
      <c r="K908" s="28">
        <v>0</v>
      </c>
      <c r="L908" s="112">
        <v>0</v>
      </c>
      <c r="M908" s="28">
        <v>0</v>
      </c>
      <c r="N908" s="28">
        <v>0</v>
      </c>
      <c r="O908" s="28">
        <v>0</v>
      </c>
      <c r="P908" s="112">
        <v>0</v>
      </c>
      <c r="Q908" s="288"/>
      <c r="R908" s="289"/>
    </row>
    <row r="909" spans="1:18" s="24" customFormat="1" ht="12.75">
      <c r="A909" s="162"/>
      <c r="B909" s="165"/>
      <c r="C909" s="168"/>
      <c r="D909" s="29"/>
      <c r="E909" s="27" t="s">
        <v>20</v>
      </c>
      <c r="F909" s="27" t="s">
        <v>229</v>
      </c>
      <c r="G909" s="112">
        <f t="shared" si="192"/>
        <v>650</v>
      </c>
      <c r="H909" s="112">
        <f t="shared" si="192"/>
        <v>0</v>
      </c>
      <c r="I909" s="28">
        <v>650</v>
      </c>
      <c r="J909" s="28">
        <v>0</v>
      </c>
      <c r="K909" s="28">
        <v>0</v>
      </c>
      <c r="L909" s="112">
        <v>0</v>
      </c>
      <c r="M909" s="28">
        <v>0</v>
      </c>
      <c r="N909" s="28">
        <v>0</v>
      </c>
      <c r="O909" s="28">
        <v>0</v>
      </c>
      <c r="P909" s="112">
        <v>0</v>
      </c>
      <c r="Q909" s="288"/>
      <c r="R909" s="289"/>
    </row>
    <row r="910" spans="1:18" s="24" customFormat="1" ht="13.5" thickBot="1">
      <c r="A910" s="163"/>
      <c r="B910" s="166"/>
      <c r="C910" s="169"/>
      <c r="D910" s="33"/>
      <c r="E910" s="82"/>
      <c r="F910" s="35" t="s">
        <v>230</v>
      </c>
      <c r="G910" s="113">
        <f t="shared" si="191"/>
        <v>0</v>
      </c>
      <c r="H910" s="113">
        <f t="shared" si="191"/>
        <v>0</v>
      </c>
      <c r="I910" s="36">
        <v>0</v>
      </c>
      <c r="J910" s="36">
        <v>0</v>
      </c>
      <c r="K910" s="36">
        <v>0</v>
      </c>
      <c r="L910" s="113">
        <v>0</v>
      </c>
      <c r="M910" s="36">
        <v>0</v>
      </c>
      <c r="N910" s="36">
        <v>0</v>
      </c>
      <c r="O910" s="36">
        <v>0</v>
      </c>
      <c r="P910" s="113">
        <v>0</v>
      </c>
      <c r="Q910" s="290"/>
      <c r="R910" s="291"/>
    </row>
    <row r="911" spans="1:18" s="24" customFormat="1" ht="12.75" customHeight="1">
      <c r="A911" s="161" t="s">
        <v>313</v>
      </c>
      <c r="B911" s="164" t="s">
        <v>485</v>
      </c>
      <c r="C911" s="167">
        <v>150</v>
      </c>
      <c r="D911" s="21"/>
      <c r="E911" s="114"/>
      <c r="F911" s="129" t="s">
        <v>238</v>
      </c>
      <c r="G911" s="23">
        <f aca="true" t="shared" si="193" ref="G911:P911">SUM(G912:G922)</f>
        <v>1023.8</v>
      </c>
      <c r="H911" s="23">
        <f t="shared" si="193"/>
        <v>0</v>
      </c>
      <c r="I911" s="23">
        <f t="shared" si="193"/>
        <v>1023.8</v>
      </c>
      <c r="J911" s="23">
        <f t="shared" si="193"/>
        <v>0</v>
      </c>
      <c r="K911" s="23">
        <f t="shared" si="193"/>
        <v>0</v>
      </c>
      <c r="L911" s="23">
        <f t="shared" si="193"/>
        <v>0</v>
      </c>
      <c r="M911" s="23">
        <f t="shared" si="193"/>
        <v>0</v>
      </c>
      <c r="N911" s="23">
        <f t="shared" si="193"/>
        <v>0</v>
      </c>
      <c r="O911" s="23">
        <f t="shared" si="193"/>
        <v>0</v>
      </c>
      <c r="P911" s="23">
        <f t="shared" si="193"/>
        <v>0</v>
      </c>
      <c r="Q911" s="286" t="s">
        <v>17</v>
      </c>
      <c r="R911" s="287"/>
    </row>
    <row r="912" spans="1:18" s="24" customFormat="1" ht="12.75">
      <c r="A912" s="162"/>
      <c r="B912" s="165"/>
      <c r="C912" s="168"/>
      <c r="D912" s="29"/>
      <c r="E912" s="115"/>
      <c r="F912" s="27" t="s">
        <v>19</v>
      </c>
      <c r="G912" s="112">
        <f aca="true" t="shared" si="194" ref="G912:H922">I912+K912+M912+O912</f>
        <v>0</v>
      </c>
      <c r="H912" s="112">
        <f t="shared" si="194"/>
        <v>0</v>
      </c>
      <c r="I912" s="112">
        <v>0</v>
      </c>
      <c r="J912" s="112">
        <v>0</v>
      </c>
      <c r="K912" s="112">
        <v>0</v>
      </c>
      <c r="L912" s="112">
        <v>0</v>
      </c>
      <c r="M912" s="112">
        <v>0</v>
      </c>
      <c r="N912" s="112">
        <v>0</v>
      </c>
      <c r="O912" s="112">
        <v>0</v>
      </c>
      <c r="P912" s="112">
        <v>0</v>
      </c>
      <c r="Q912" s="288"/>
      <c r="R912" s="289"/>
    </row>
    <row r="913" spans="1:18" s="24" customFormat="1" ht="12.75">
      <c r="A913" s="162"/>
      <c r="B913" s="165"/>
      <c r="C913" s="168"/>
      <c r="D913" s="29"/>
      <c r="E913" s="38"/>
      <c r="F913" s="27" t="s">
        <v>22</v>
      </c>
      <c r="G913" s="112">
        <f t="shared" si="194"/>
        <v>0</v>
      </c>
      <c r="H913" s="112">
        <f t="shared" si="194"/>
        <v>0</v>
      </c>
      <c r="I913" s="112">
        <v>0</v>
      </c>
      <c r="J913" s="112">
        <v>0</v>
      </c>
      <c r="K913" s="112">
        <v>0</v>
      </c>
      <c r="L913" s="112">
        <v>0</v>
      </c>
      <c r="M913" s="112">
        <v>0</v>
      </c>
      <c r="N913" s="112">
        <v>0</v>
      </c>
      <c r="O913" s="112">
        <v>0</v>
      </c>
      <c r="P913" s="112">
        <v>0</v>
      </c>
      <c r="Q913" s="288"/>
      <c r="R913" s="289"/>
    </row>
    <row r="914" spans="1:18" s="24" customFormat="1" ht="12.75">
      <c r="A914" s="162"/>
      <c r="B914" s="165"/>
      <c r="C914" s="168"/>
      <c r="D914" s="29"/>
      <c r="E914" s="81"/>
      <c r="F914" s="27" t="s">
        <v>23</v>
      </c>
      <c r="G914" s="112">
        <f t="shared" si="194"/>
        <v>0</v>
      </c>
      <c r="H914" s="112">
        <f t="shared" si="194"/>
        <v>0</v>
      </c>
      <c r="I914" s="112">
        <v>0</v>
      </c>
      <c r="J914" s="112">
        <v>0</v>
      </c>
      <c r="K914" s="112">
        <v>0</v>
      </c>
      <c r="L914" s="112">
        <v>0</v>
      </c>
      <c r="M914" s="112">
        <v>0</v>
      </c>
      <c r="N914" s="112">
        <v>0</v>
      </c>
      <c r="O914" s="112">
        <v>0</v>
      </c>
      <c r="P914" s="112">
        <v>0</v>
      </c>
      <c r="Q914" s="288"/>
      <c r="R914" s="289"/>
    </row>
    <row r="915" spans="1:18" s="24" customFormat="1" ht="12.75">
      <c r="A915" s="162"/>
      <c r="B915" s="165"/>
      <c r="C915" s="168"/>
      <c r="D915" s="29"/>
      <c r="E915" s="81"/>
      <c r="F915" s="27" t="s">
        <v>239</v>
      </c>
      <c r="G915" s="112">
        <f t="shared" si="194"/>
        <v>0</v>
      </c>
      <c r="H915" s="112">
        <f t="shared" si="194"/>
        <v>0</v>
      </c>
      <c r="I915" s="112">
        <v>0</v>
      </c>
      <c r="J915" s="112">
        <v>0</v>
      </c>
      <c r="K915" s="112">
        <v>0</v>
      </c>
      <c r="L915" s="112">
        <v>0</v>
      </c>
      <c r="M915" s="112">
        <v>0</v>
      </c>
      <c r="N915" s="112">
        <v>0</v>
      </c>
      <c r="O915" s="112">
        <v>0</v>
      </c>
      <c r="P915" s="112">
        <v>0</v>
      </c>
      <c r="Q915" s="288"/>
      <c r="R915" s="289"/>
    </row>
    <row r="916" spans="1:18" s="24" customFormat="1" ht="12.75">
      <c r="A916" s="162"/>
      <c r="B916" s="165"/>
      <c r="C916" s="168"/>
      <c r="D916" s="29"/>
      <c r="E916" s="27"/>
      <c r="F916" s="27" t="s">
        <v>25</v>
      </c>
      <c r="G916" s="112">
        <f aca="true" t="shared" si="195" ref="G916:G921">I916+K916+M916+O916</f>
        <v>0</v>
      </c>
      <c r="H916" s="112">
        <f t="shared" si="194"/>
        <v>0</v>
      </c>
      <c r="I916" s="28">
        <v>0</v>
      </c>
      <c r="J916" s="28">
        <v>0</v>
      </c>
      <c r="K916" s="112">
        <v>0</v>
      </c>
      <c r="L916" s="112">
        <v>0</v>
      </c>
      <c r="M916" s="112">
        <v>0</v>
      </c>
      <c r="N916" s="112">
        <v>0</v>
      </c>
      <c r="O916" s="112">
        <v>0</v>
      </c>
      <c r="P916" s="112">
        <v>0</v>
      </c>
      <c r="Q916" s="288"/>
      <c r="R916" s="289"/>
    </row>
    <row r="917" spans="1:18" s="24" customFormat="1" ht="12.75">
      <c r="A917" s="162"/>
      <c r="B917" s="165"/>
      <c r="C917" s="168"/>
      <c r="D917" s="29"/>
      <c r="E917" s="27"/>
      <c r="F917" s="27" t="s">
        <v>220</v>
      </c>
      <c r="G917" s="112">
        <f t="shared" si="195"/>
        <v>0</v>
      </c>
      <c r="H917" s="112">
        <f>J917+L917+N917+P917</f>
        <v>0</v>
      </c>
      <c r="I917" s="28">
        <v>0</v>
      </c>
      <c r="J917" s="28">
        <v>0</v>
      </c>
      <c r="K917" s="112">
        <v>0</v>
      </c>
      <c r="L917" s="112">
        <v>0</v>
      </c>
      <c r="M917" s="112">
        <v>0</v>
      </c>
      <c r="N917" s="112">
        <v>0</v>
      </c>
      <c r="O917" s="112">
        <v>0</v>
      </c>
      <c r="P917" s="112">
        <v>0</v>
      </c>
      <c r="Q917" s="288"/>
      <c r="R917" s="289"/>
    </row>
    <row r="918" spans="1:18" s="24" customFormat="1" ht="12.75">
      <c r="A918" s="162"/>
      <c r="B918" s="165"/>
      <c r="C918" s="168"/>
      <c r="D918" s="29"/>
      <c r="E918" s="38"/>
      <c r="F918" s="27" t="s">
        <v>226</v>
      </c>
      <c r="G918" s="112">
        <f t="shared" si="195"/>
        <v>0</v>
      </c>
      <c r="H918" s="112">
        <f>J918+L918+N918+P918</f>
        <v>0</v>
      </c>
      <c r="I918" s="28">
        <v>0</v>
      </c>
      <c r="J918" s="28">
        <v>0</v>
      </c>
      <c r="K918" s="28">
        <v>0</v>
      </c>
      <c r="L918" s="112">
        <v>0</v>
      </c>
      <c r="M918" s="28">
        <v>0</v>
      </c>
      <c r="N918" s="28">
        <v>0</v>
      </c>
      <c r="O918" s="28">
        <v>0</v>
      </c>
      <c r="P918" s="112">
        <v>0</v>
      </c>
      <c r="Q918" s="288"/>
      <c r="R918" s="289"/>
    </row>
    <row r="919" spans="1:18" s="24" customFormat="1" ht="12.75">
      <c r="A919" s="162"/>
      <c r="B919" s="165"/>
      <c r="C919" s="168"/>
      <c r="D919" s="29"/>
      <c r="E919" s="38"/>
      <c r="F919" s="27" t="s">
        <v>227</v>
      </c>
      <c r="G919" s="112">
        <f t="shared" si="195"/>
        <v>0</v>
      </c>
      <c r="H919" s="112">
        <f>J919+L919+N919+P919</f>
        <v>0</v>
      </c>
      <c r="I919" s="28">
        <v>0</v>
      </c>
      <c r="J919" s="28">
        <v>0</v>
      </c>
      <c r="K919" s="28">
        <v>0</v>
      </c>
      <c r="L919" s="112">
        <v>0</v>
      </c>
      <c r="M919" s="28">
        <v>0</v>
      </c>
      <c r="N919" s="28">
        <v>0</v>
      </c>
      <c r="O919" s="28">
        <v>0</v>
      </c>
      <c r="P919" s="112">
        <v>0</v>
      </c>
      <c r="Q919" s="288"/>
      <c r="R919" s="289"/>
    </row>
    <row r="920" spans="1:18" s="24" customFormat="1" ht="12.75">
      <c r="A920" s="162"/>
      <c r="B920" s="165"/>
      <c r="C920" s="168"/>
      <c r="D920" s="29"/>
      <c r="E920" s="27" t="s">
        <v>192</v>
      </c>
      <c r="F920" s="27" t="s">
        <v>228</v>
      </c>
      <c r="G920" s="112">
        <f t="shared" si="195"/>
        <v>48.8</v>
      </c>
      <c r="H920" s="112">
        <f>J920+L920+N920+P920</f>
        <v>0</v>
      </c>
      <c r="I920" s="28">
        <v>48.8</v>
      </c>
      <c r="J920" s="28">
        <v>0</v>
      </c>
      <c r="K920" s="28">
        <v>0</v>
      </c>
      <c r="L920" s="112">
        <v>0</v>
      </c>
      <c r="M920" s="28">
        <v>0</v>
      </c>
      <c r="N920" s="28">
        <v>0</v>
      </c>
      <c r="O920" s="28">
        <v>0</v>
      </c>
      <c r="P920" s="112">
        <v>0</v>
      </c>
      <c r="Q920" s="288"/>
      <c r="R920" s="289"/>
    </row>
    <row r="921" spans="1:18" s="24" customFormat="1" ht="12.75">
      <c r="A921" s="162"/>
      <c r="B921" s="165"/>
      <c r="C921" s="168"/>
      <c r="D921" s="29"/>
      <c r="E921" s="27" t="s">
        <v>20</v>
      </c>
      <c r="F921" s="27" t="s">
        <v>229</v>
      </c>
      <c r="G921" s="112">
        <f t="shared" si="195"/>
        <v>975</v>
      </c>
      <c r="H921" s="112">
        <f>J921+L921+N921+P921</f>
        <v>0</v>
      </c>
      <c r="I921" s="28">
        <v>975</v>
      </c>
      <c r="J921" s="28">
        <v>0</v>
      </c>
      <c r="K921" s="28">
        <v>0</v>
      </c>
      <c r="L921" s="112">
        <v>0</v>
      </c>
      <c r="M921" s="28">
        <v>0</v>
      </c>
      <c r="N921" s="28">
        <v>0</v>
      </c>
      <c r="O921" s="28">
        <v>0</v>
      </c>
      <c r="P921" s="112">
        <v>0</v>
      </c>
      <c r="Q921" s="288"/>
      <c r="R921" s="289"/>
    </row>
    <row r="922" spans="1:18" s="24" customFormat="1" ht="13.5" thickBot="1">
      <c r="A922" s="163"/>
      <c r="B922" s="166"/>
      <c r="C922" s="169"/>
      <c r="D922" s="33"/>
      <c r="E922" s="82"/>
      <c r="F922" s="35" t="s">
        <v>230</v>
      </c>
      <c r="G922" s="113">
        <f t="shared" si="194"/>
        <v>0</v>
      </c>
      <c r="H922" s="113">
        <f t="shared" si="194"/>
        <v>0</v>
      </c>
      <c r="I922" s="36">
        <v>0</v>
      </c>
      <c r="J922" s="36">
        <v>0</v>
      </c>
      <c r="K922" s="36">
        <v>0</v>
      </c>
      <c r="L922" s="113">
        <v>0</v>
      </c>
      <c r="M922" s="36">
        <v>0</v>
      </c>
      <c r="N922" s="36">
        <v>0</v>
      </c>
      <c r="O922" s="36">
        <v>0</v>
      </c>
      <c r="P922" s="113">
        <v>0</v>
      </c>
      <c r="Q922" s="290"/>
      <c r="R922" s="291"/>
    </row>
    <row r="923" spans="1:18" s="24" customFormat="1" ht="12.75">
      <c r="A923" s="161" t="s">
        <v>314</v>
      </c>
      <c r="B923" s="179" t="s">
        <v>486</v>
      </c>
      <c r="C923" s="167">
        <v>130</v>
      </c>
      <c r="D923" s="21"/>
      <c r="E923" s="114"/>
      <c r="F923" s="129" t="s">
        <v>238</v>
      </c>
      <c r="G923" s="23">
        <f aca="true" t="shared" si="196" ref="G923:P923">SUM(G924:G934)</f>
        <v>887.3</v>
      </c>
      <c r="H923" s="23">
        <f t="shared" si="196"/>
        <v>0</v>
      </c>
      <c r="I923" s="23">
        <f t="shared" si="196"/>
        <v>887.3</v>
      </c>
      <c r="J923" s="23">
        <f t="shared" si="196"/>
        <v>0</v>
      </c>
      <c r="K923" s="23">
        <f t="shared" si="196"/>
        <v>0</v>
      </c>
      <c r="L923" s="23">
        <f t="shared" si="196"/>
        <v>0</v>
      </c>
      <c r="M923" s="23">
        <f t="shared" si="196"/>
        <v>0</v>
      </c>
      <c r="N923" s="23">
        <f t="shared" si="196"/>
        <v>0</v>
      </c>
      <c r="O923" s="23">
        <f t="shared" si="196"/>
        <v>0</v>
      </c>
      <c r="P923" s="23">
        <f t="shared" si="196"/>
        <v>0</v>
      </c>
      <c r="Q923" s="286" t="s">
        <v>17</v>
      </c>
      <c r="R923" s="287"/>
    </row>
    <row r="924" spans="1:18" s="24" customFormat="1" ht="12.75">
      <c r="A924" s="162"/>
      <c r="B924" s="180"/>
      <c r="C924" s="168"/>
      <c r="D924" s="29"/>
      <c r="E924" s="115"/>
      <c r="F924" s="27" t="s">
        <v>19</v>
      </c>
      <c r="G924" s="112">
        <f aca="true" t="shared" si="197" ref="G924:H934">I924+K924+M924+O924</f>
        <v>0</v>
      </c>
      <c r="H924" s="112">
        <f t="shared" si="197"/>
        <v>0</v>
      </c>
      <c r="I924" s="112">
        <v>0</v>
      </c>
      <c r="J924" s="112">
        <v>0</v>
      </c>
      <c r="K924" s="112">
        <v>0</v>
      </c>
      <c r="L924" s="112">
        <v>0</v>
      </c>
      <c r="M924" s="112">
        <v>0</v>
      </c>
      <c r="N924" s="112">
        <v>0</v>
      </c>
      <c r="O924" s="112">
        <v>0</v>
      </c>
      <c r="P924" s="112">
        <v>0</v>
      </c>
      <c r="Q924" s="288"/>
      <c r="R924" s="289"/>
    </row>
    <row r="925" spans="1:18" s="24" customFormat="1" ht="12.75">
      <c r="A925" s="162"/>
      <c r="B925" s="180"/>
      <c r="C925" s="168"/>
      <c r="D925" s="29"/>
      <c r="E925" s="38"/>
      <c r="F925" s="27" t="s">
        <v>22</v>
      </c>
      <c r="G925" s="112">
        <f t="shared" si="197"/>
        <v>0</v>
      </c>
      <c r="H925" s="112">
        <f t="shared" si="197"/>
        <v>0</v>
      </c>
      <c r="I925" s="112">
        <v>0</v>
      </c>
      <c r="J925" s="112">
        <v>0</v>
      </c>
      <c r="K925" s="112">
        <v>0</v>
      </c>
      <c r="L925" s="112">
        <v>0</v>
      </c>
      <c r="M925" s="112">
        <v>0</v>
      </c>
      <c r="N925" s="112">
        <v>0</v>
      </c>
      <c r="O925" s="112">
        <v>0</v>
      </c>
      <c r="P925" s="112">
        <v>0</v>
      </c>
      <c r="Q925" s="288"/>
      <c r="R925" s="289"/>
    </row>
    <row r="926" spans="1:18" s="24" customFormat="1" ht="12.75">
      <c r="A926" s="162"/>
      <c r="B926" s="180"/>
      <c r="C926" s="168"/>
      <c r="D926" s="29"/>
      <c r="E926" s="81"/>
      <c r="F926" s="27" t="s">
        <v>23</v>
      </c>
      <c r="G926" s="112">
        <f t="shared" si="197"/>
        <v>0</v>
      </c>
      <c r="H926" s="112">
        <f t="shared" si="197"/>
        <v>0</v>
      </c>
      <c r="I926" s="112">
        <v>0</v>
      </c>
      <c r="J926" s="112">
        <v>0</v>
      </c>
      <c r="K926" s="112">
        <v>0</v>
      </c>
      <c r="L926" s="112">
        <v>0</v>
      </c>
      <c r="M926" s="112">
        <v>0</v>
      </c>
      <c r="N926" s="112">
        <v>0</v>
      </c>
      <c r="O926" s="112">
        <v>0</v>
      </c>
      <c r="P926" s="112">
        <v>0</v>
      </c>
      <c r="Q926" s="288"/>
      <c r="R926" s="289"/>
    </row>
    <row r="927" spans="1:18" s="24" customFormat="1" ht="12.75">
      <c r="A927" s="162"/>
      <c r="B927" s="180"/>
      <c r="C927" s="168"/>
      <c r="D927" s="29"/>
      <c r="E927" s="81"/>
      <c r="F927" s="27" t="s">
        <v>239</v>
      </c>
      <c r="G927" s="112">
        <f t="shared" si="197"/>
        <v>0</v>
      </c>
      <c r="H927" s="112">
        <f t="shared" si="197"/>
        <v>0</v>
      </c>
      <c r="I927" s="112">
        <v>0</v>
      </c>
      <c r="J927" s="112">
        <v>0</v>
      </c>
      <c r="K927" s="112">
        <v>0</v>
      </c>
      <c r="L927" s="112">
        <v>0</v>
      </c>
      <c r="M927" s="112">
        <v>0</v>
      </c>
      <c r="N927" s="112">
        <v>0</v>
      </c>
      <c r="O927" s="112">
        <v>0</v>
      </c>
      <c r="P927" s="112">
        <v>0</v>
      </c>
      <c r="Q927" s="288"/>
      <c r="R927" s="289"/>
    </row>
    <row r="928" spans="1:18" s="24" customFormat="1" ht="12.75">
      <c r="A928" s="162"/>
      <c r="B928" s="180"/>
      <c r="C928" s="168"/>
      <c r="D928" s="29"/>
      <c r="E928" s="27"/>
      <c r="F928" s="27" t="s">
        <v>25</v>
      </c>
      <c r="G928" s="112">
        <f t="shared" si="197"/>
        <v>0</v>
      </c>
      <c r="H928" s="112">
        <f t="shared" si="197"/>
        <v>0</v>
      </c>
      <c r="I928" s="28">
        <v>0</v>
      </c>
      <c r="J928" s="28">
        <v>0</v>
      </c>
      <c r="K928" s="112">
        <v>0</v>
      </c>
      <c r="L928" s="112">
        <v>0</v>
      </c>
      <c r="M928" s="112">
        <v>0</v>
      </c>
      <c r="N928" s="112">
        <v>0</v>
      </c>
      <c r="O928" s="112">
        <v>0</v>
      </c>
      <c r="P928" s="112">
        <v>0</v>
      </c>
      <c r="Q928" s="288"/>
      <c r="R928" s="289"/>
    </row>
    <row r="929" spans="1:18" s="24" customFormat="1" ht="12.75">
      <c r="A929" s="162"/>
      <c r="B929" s="180"/>
      <c r="C929" s="168"/>
      <c r="D929" s="29"/>
      <c r="E929" s="27"/>
      <c r="F929" s="27" t="s">
        <v>220</v>
      </c>
      <c r="G929" s="112">
        <f aca="true" t="shared" si="198" ref="G929:H933">I929+K929+M929+O929</f>
        <v>0</v>
      </c>
      <c r="H929" s="112">
        <f t="shared" si="198"/>
        <v>0</v>
      </c>
      <c r="I929" s="28">
        <v>0</v>
      </c>
      <c r="J929" s="28">
        <v>0</v>
      </c>
      <c r="K929" s="112">
        <v>0</v>
      </c>
      <c r="L929" s="112">
        <v>0</v>
      </c>
      <c r="M929" s="112">
        <v>0</v>
      </c>
      <c r="N929" s="112">
        <v>0</v>
      </c>
      <c r="O929" s="112">
        <v>0</v>
      </c>
      <c r="P929" s="112">
        <v>0</v>
      </c>
      <c r="Q929" s="288"/>
      <c r="R929" s="289"/>
    </row>
    <row r="930" spans="1:18" s="24" customFormat="1" ht="12.75">
      <c r="A930" s="162"/>
      <c r="B930" s="180"/>
      <c r="C930" s="168"/>
      <c r="D930" s="29"/>
      <c r="E930" s="38"/>
      <c r="F930" s="27" t="s">
        <v>226</v>
      </c>
      <c r="G930" s="112">
        <f t="shared" si="198"/>
        <v>0</v>
      </c>
      <c r="H930" s="112">
        <f t="shared" si="198"/>
        <v>0</v>
      </c>
      <c r="I930" s="28">
        <v>0</v>
      </c>
      <c r="J930" s="28">
        <v>0</v>
      </c>
      <c r="K930" s="28">
        <v>0</v>
      </c>
      <c r="L930" s="112">
        <v>0</v>
      </c>
      <c r="M930" s="28">
        <v>0</v>
      </c>
      <c r="N930" s="28">
        <v>0</v>
      </c>
      <c r="O930" s="28">
        <v>0</v>
      </c>
      <c r="P930" s="112">
        <v>0</v>
      </c>
      <c r="Q930" s="288"/>
      <c r="R930" s="289"/>
    </row>
    <row r="931" spans="1:18" s="24" customFormat="1" ht="12.75">
      <c r="A931" s="162"/>
      <c r="B931" s="180"/>
      <c r="C931" s="168"/>
      <c r="D931" s="29"/>
      <c r="E931" s="27"/>
      <c r="F931" s="27" t="s">
        <v>227</v>
      </c>
      <c r="G931" s="112">
        <f t="shared" si="198"/>
        <v>0</v>
      </c>
      <c r="H931" s="112">
        <f t="shared" si="198"/>
        <v>0</v>
      </c>
      <c r="I931" s="28">
        <v>0</v>
      </c>
      <c r="J931" s="28">
        <v>0</v>
      </c>
      <c r="K931" s="28">
        <v>0</v>
      </c>
      <c r="L931" s="112">
        <v>0</v>
      </c>
      <c r="M931" s="28">
        <v>0</v>
      </c>
      <c r="N931" s="28">
        <v>0</v>
      </c>
      <c r="O931" s="28">
        <v>0</v>
      </c>
      <c r="P931" s="112">
        <v>0</v>
      </c>
      <c r="Q931" s="288"/>
      <c r="R931" s="289"/>
    </row>
    <row r="932" spans="1:18" s="24" customFormat="1" ht="12.75">
      <c r="A932" s="162"/>
      <c r="B932" s="180"/>
      <c r="C932" s="168"/>
      <c r="D932" s="29"/>
      <c r="E932" s="27" t="s">
        <v>192</v>
      </c>
      <c r="F932" s="27" t="s">
        <v>228</v>
      </c>
      <c r="G932" s="112">
        <f t="shared" si="198"/>
        <v>42.3</v>
      </c>
      <c r="H932" s="112">
        <f t="shared" si="198"/>
        <v>0</v>
      </c>
      <c r="I932" s="28">
        <v>42.3</v>
      </c>
      <c r="J932" s="28">
        <v>0</v>
      </c>
      <c r="K932" s="28">
        <v>0</v>
      </c>
      <c r="L932" s="112">
        <v>0</v>
      </c>
      <c r="M932" s="28">
        <v>0</v>
      </c>
      <c r="N932" s="28">
        <v>0</v>
      </c>
      <c r="O932" s="28">
        <v>0</v>
      </c>
      <c r="P932" s="112">
        <v>0</v>
      </c>
      <c r="Q932" s="288"/>
      <c r="R932" s="289"/>
    </row>
    <row r="933" spans="1:18" s="24" customFormat="1" ht="12.75">
      <c r="A933" s="162"/>
      <c r="B933" s="180"/>
      <c r="C933" s="168"/>
      <c r="D933" s="29"/>
      <c r="E933" s="27" t="s">
        <v>20</v>
      </c>
      <c r="F933" s="27" t="s">
        <v>229</v>
      </c>
      <c r="G933" s="112">
        <f t="shared" si="198"/>
        <v>845</v>
      </c>
      <c r="H933" s="112">
        <f t="shared" si="198"/>
        <v>0</v>
      </c>
      <c r="I933" s="28">
        <v>845</v>
      </c>
      <c r="J933" s="28">
        <v>0</v>
      </c>
      <c r="K933" s="28">
        <v>0</v>
      </c>
      <c r="L933" s="112">
        <v>0</v>
      </c>
      <c r="M933" s="28">
        <v>0</v>
      </c>
      <c r="N933" s="28">
        <v>0</v>
      </c>
      <c r="O933" s="28">
        <v>0</v>
      </c>
      <c r="P933" s="112">
        <v>0</v>
      </c>
      <c r="Q933" s="288"/>
      <c r="R933" s="289"/>
    </row>
    <row r="934" spans="1:18" s="24" customFormat="1" ht="13.5" thickBot="1">
      <c r="A934" s="163"/>
      <c r="B934" s="181"/>
      <c r="C934" s="169"/>
      <c r="D934" s="33"/>
      <c r="E934" s="82"/>
      <c r="F934" s="35" t="s">
        <v>230</v>
      </c>
      <c r="G934" s="113">
        <f t="shared" si="197"/>
        <v>0</v>
      </c>
      <c r="H934" s="113">
        <f t="shared" si="197"/>
        <v>0</v>
      </c>
      <c r="I934" s="36">
        <v>0</v>
      </c>
      <c r="J934" s="36">
        <v>0</v>
      </c>
      <c r="K934" s="36">
        <v>0</v>
      </c>
      <c r="L934" s="113">
        <v>0</v>
      </c>
      <c r="M934" s="36">
        <v>0</v>
      </c>
      <c r="N934" s="36">
        <v>0</v>
      </c>
      <c r="O934" s="36">
        <v>0</v>
      </c>
      <c r="P934" s="113">
        <v>0</v>
      </c>
      <c r="Q934" s="290"/>
      <c r="R934" s="291"/>
    </row>
    <row r="935" spans="1:18" s="24" customFormat="1" ht="12.75">
      <c r="A935" s="161" t="s">
        <v>315</v>
      </c>
      <c r="B935" s="164" t="s">
        <v>487</v>
      </c>
      <c r="C935" s="167">
        <v>100</v>
      </c>
      <c r="D935" s="21"/>
      <c r="E935" s="114"/>
      <c r="F935" s="129" t="s">
        <v>238</v>
      </c>
      <c r="G935" s="23">
        <f aca="true" t="shared" si="199" ref="G935:P935">SUM(G936:G946)</f>
        <v>682.5</v>
      </c>
      <c r="H935" s="23">
        <f t="shared" si="199"/>
        <v>0</v>
      </c>
      <c r="I935" s="23">
        <f t="shared" si="199"/>
        <v>682.5</v>
      </c>
      <c r="J935" s="23">
        <f t="shared" si="199"/>
        <v>0</v>
      </c>
      <c r="K935" s="23">
        <f t="shared" si="199"/>
        <v>0</v>
      </c>
      <c r="L935" s="23">
        <f t="shared" si="199"/>
        <v>0</v>
      </c>
      <c r="M935" s="23">
        <f t="shared" si="199"/>
        <v>0</v>
      </c>
      <c r="N935" s="23">
        <f t="shared" si="199"/>
        <v>0</v>
      </c>
      <c r="O935" s="23">
        <f t="shared" si="199"/>
        <v>0</v>
      </c>
      <c r="P935" s="23">
        <f t="shared" si="199"/>
        <v>0</v>
      </c>
      <c r="Q935" s="286" t="s">
        <v>17</v>
      </c>
      <c r="R935" s="287"/>
    </row>
    <row r="936" spans="1:18" s="24" customFormat="1" ht="12.75">
      <c r="A936" s="162"/>
      <c r="B936" s="165"/>
      <c r="C936" s="168"/>
      <c r="D936" s="29"/>
      <c r="E936" s="115"/>
      <c r="F936" s="27" t="s">
        <v>19</v>
      </c>
      <c r="G936" s="112">
        <f aca="true" t="shared" si="200" ref="G936:H946">I936+K936+M936+O936</f>
        <v>0</v>
      </c>
      <c r="H936" s="112">
        <f t="shared" si="200"/>
        <v>0</v>
      </c>
      <c r="I936" s="112">
        <v>0</v>
      </c>
      <c r="J936" s="112">
        <v>0</v>
      </c>
      <c r="K936" s="112">
        <v>0</v>
      </c>
      <c r="L936" s="112">
        <v>0</v>
      </c>
      <c r="M936" s="112">
        <v>0</v>
      </c>
      <c r="N936" s="112">
        <v>0</v>
      </c>
      <c r="O936" s="112">
        <v>0</v>
      </c>
      <c r="P936" s="112">
        <v>0</v>
      </c>
      <c r="Q936" s="288"/>
      <c r="R936" s="289"/>
    </row>
    <row r="937" spans="1:18" s="24" customFormat="1" ht="12.75">
      <c r="A937" s="162"/>
      <c r="B937" s="165"/>
      <c r="C937" s="168"/>
      <c r="D937" s="29"/>
      <c r="E937" s="38"/>
      <c r="F937" s="27" t="s">
        <v>22</v>
      </c>
      <c r="G937" s="112">
        <f t="shared" si="200"/>
        <v>0</v>
      </c>
      <c r="H937" s="112">
        <f t="shared" si="200"/>
        <v>0</v>
      </c>
      <c r="I937" s="112">
        <v>0</v>
      </c>
      <c r="J937" s="112">
        <v>0</v>
      </c>
      <c r="K937" s="112">
        <v>0</v>
      </c>
      <c r="L937" s="112">
        <v>0</v>
      </c>
      <c r="M937" s="112">
        <v>0</v>
      </c>
      <c r="N937" s="112">
        <v>0</v>
      </c>
      <c r="O937" s="112">
        <v>0</v>
      </c>
      <c r="P937" s="112">
        <v>0</v>
      </c>
      <c r="Q937" s="288"/>
      <c r="R937" s="289"/>
    </row>
    <row r="938" spans="1:18" s="24" customFormat="1" ht="12.75">
      <c r="A938" s="162"/>
      <c r="B938" s="165"/>
      <c r="C938" s="168"/>
      <c r="D938" s="29"/>
      <c r="E938" s="81"/>
      <c r="F938" s="27" t="s">
        <v>23</v>
      </c>
      <c r="G938" s="112">
        <f t="shared" si="200"/>
        <v>0</v>
      </c>
      <c r="H938" s="112">
        <f t="shared" si="200"/>
        <v>0</v>
      </c>
      <c r="I938" s="112">
        <v>0</v>
      </c>
      <c r="J938" s="112">
        <v>0</v>
      </c>
      <c r="K938" s="112">
        <v>0</v>
      </c>
      <c r="L938" s="112">
        <v>0</v>
      </c>
      <c r="M938" s="112">
        <v>0</v>
      </c>
      <c r="N938" s="112">
        <v>0</v>
      </c>
      <c r="O938" s="112">
        <v>0</v>
      </c>
      <c r="P938" s="112">
        <v>0</v>
      </c>
      <c r="Q938" s="288"/>
      <c r="R938" s="289"/>
    </row>
    <row r="939" spans="1:18" s="24" customFormat="1" ht="12.75">
      <c r="A939" s="162"/>
      <c r="B939" s="165"/>
      <c r="C939" s="168"/>
      <c r="D939" s="29"/>
      <c r="E939" s="81"/>
      <c r="F939" s="27" t="s">
        <v>239</v>
      </c>
      <c r="G939" s="112">
        <f t="shared" si="200"/>
        <v>0</v>
      </c>
      <c r="H939" s="112">
        <f t="shared" si="200"/>
        <v>0</v>
      </c>
      <c r="I939" s="112">
        <v>0</v>
      </c>
      <c r="J939" s="112">
        <v>0</v>
      </c>
      <c r="K939" s="112">
        <v>0</v>
      </c>
      <c r="L939" s="112">
        <v>0</v>
      </c>
      <c r="M939" s="112">
        <v>0</v>
      </c>
      <c r="N939" s="112">
        <v>0</v>
      </c>
      <c r="O939" s="112">
        <v>0</v>
      </c>
      <c r="P939" s="112">
        <v>0</v>
      </c>
      <c r="Q939" s="288"/>
      <c r="R939" s="289"/>
    </row>
    <row r="940" spans="1:18" s="24" customFormat="1" ht="12.75">
      <c r="A940" s="162"/>
      <c r="B940" s="165"/>
      <c r="C940" s="168"/>
      <c r="D940" s="29"/>
      <c r="E940" s="27"/>
      <c r="F940" s="27" t="s">
        <v>25</v>
      </c>
      <c r="G940" s="112">
        <f t="shared" si="200"/>
        <v>0</v>
      </c>
      <c r="H940" s="112">
        <f t="shared" si="200"/>
        <v>0</v>
      </c>
      <c r="I940" s="28">
        <v>0</v>
      </c>
      <c r="J940" s="28">
        <v>0</v>
      </c>
      <c r="K940" s="112">
        <v>0</v>
      </c>
      <c r="L940" s="112">
        <v>0</v>
      </c>
      <c r="M940" s="112">
        <v>0</v>
      </c>
      <c r="N940" s="112">
        <v>0</v>
      </c>
      <c r="O940" s="112">
        <v>0</v>
      </c>
      <c r="P940" s="112">
        <v>0</v>
      </c>
      <c r="Q940" s="288"/>
      <c r="R940" s="289"/>
    </row>
    <row r="941" spans="1:18" s="24" customFormat="1" ht="12.75">
      <c r="A941" s="162"/>
      <c r="B941" s="165"/>
      <c r="C941" s="168"/>
      <c r="D941" s="29"/>
      <c r="E941" s="27"/>
      <c r="F941" s="27" t="s">
        <v>220</v>
      </c>
      <c r="G941" s="112">
        <f aca="true" t="shared" si="201" ref="G941:H945">I941+K941+M941+O941</f>
        <v>0</v>
      </c>
      <c r="H941" s="112">
        <f t="shared" si="201"/>
        <v>0</v>
      </c>
      <c r="I941" s="28">
        <v>0</v>
      </c>
      <c r="J941" s="28">
        <v>0</v>
      </c>
      <c r="K941" s="112">
        <v>0</v>
      </c>
      <c r="L941" s="112">
        <v>0</v>
      </c>
      <c r="M941" s="112">
        <v>0</v>
      </c>
      <c r="N941" s="112">
        <v>0</v>
      </c>
      <c r="O941" s="112">
        <v>0</v>
      </c>
      <c r="P941" s="112">
        <v>0</v>
      </c>
      <c r="Q941" s="288"/>
      <c r="R941" s="289"/>
    </row>
    <row r="942" spans="1:18" s="24" customFormat="1" ht="12.75">
      <c r="A942" s="162"/>
      <c r="B942" s="165"/>
      <c r="C942" s="168"/>
      <c r="D942" s="29"/>
      <c r="E942" s="38"/>
      <c r="F942" s="27" t="s">
        <v>226</v>
      </c>
      <c r="G942" s="112">
        <f t="shared" si="201"/>
        <v>0</v>
      </c>
      <c r="H942" s="112">
        <f t="shared" si="201"/>
        <v>0</v>
      </c>
      <c r="I942" s="28">
        <v>0</v>
      </c>
      <c r="J942" s="28">
        <v>0</v>
      </c>
      <c r="K942" s="28">
        <v>0</v>
      </c>
      <c r="L942" s="112">
        <v>0</v>
      </c>
      <c r="M942" s="28">
        <v>0</v>
      </c>
      <c r="N942" s="28">
        <v>0</v>
      </c>
      <c r="O942" s="28">
        <v>0</v>
      </c>
      <c r="P942" s="112">
        <v>0</v>
      </c>
      <c r="Q942" s="288"/>
      <c r="R942" s="289"/>
    </row>
    <row r="943" spans="1:18" s="24" customFormat="1" ht="12.75">
      <c r="A943" s="162"/>
      <c r="B943" s="165"/>
      <c r="C943" s="168"/>
      <c r="D943" s="29"/>
      <c r="E943" s="27"/>
      <c r="F943" s="27" t="s">
        <v>227</v>
      </c>
      <c r="G943" s="112">
        <f t="shared" si="201"/>
        <v>0</v>
      </c>
      <c r="H943" s="112">
        <f t="shared" si="201"/>
        <v>0</v>
      </c>
      <c r="I943" s="28">
        <v>0</v>
      </c>
      <c r="J943" s="28">
        <v>0</v>
      </c>
      <c r="K943" s="28">
        <v>0</v>
      </c>
      <c r="L943" s="112">
        <v>0</v>
      </c>
      <c r="M943" s="28">
        <v>0</v>
      </c>
      <c r="N943" s="28">
        <v>0</v>
      </c>
      <c r="O943" s="28">
        <v>0</v>
      </c>
      <c r="P943" s="112">
        <v>0</v>
      </c>
      <c r="Q943" s="288"/>
      <c r="R943" s="289"/>
    </row>
    <row r="944" spans="1:18" s="24" customFormat="1" ht="12.75">
      <c r="A944" s="162"/>
      <c r="B944" s="165"/>
      <c r="C944" s="168"/>
      <c r="D944" s="29"/>
      <c r="E944" s="27" t="s">
        <v>192</v>
      </c>
      <c r="F944" s="27" t="s">
        <v>228</v>
      </c>
      <c r="G944" s="112">
        <f t="shared" si="201"/>
        <v>32.5</v>
      </c>
      <c r="H944" s="112">
        <f t="shared" si="201"/>
        <v>0</v>
      </c>
      <c r="I944" s="28">
        <v>32.5</v>
      </c>
      <c r="J944" s="28">
        <v>0</v>
      </c>
      <c r="K944" s="28">
        <v>0</v>
      </c>
      <c r="L944" s="112">
        <v>0</v>
      </c>
      <c r="M944" s="28">
        <v>0</v>
      </c>
      <c r="N944" s="28">
        <v>0</v>
      </c>
      <c r="O944" s="28">
        <v>0</v>
      </c>
      <c r="P944" s="112">
        <v>0</v>
      </c>
      <c r="Q944" s="288"/>
      <c r="R944" s="289"/>
    </row>
    <row r="945" spans="1:18" s="24" customFormat="1" ht="12.75">
      <c r="A945" s="162"/>
      <c r="B945" s="165"/>
      <c r="C945" s="168"/>
      <c r="D945" s="29"/>
      <c r="E945" s="27" t="s">
        <v>20</v>
      </c>
      <c r="F945" s="27" t="s">
        <v>229</v>
      </c>
      <c r="G945" s="112">
        <f t="shared" si="201"/>
        <v>650</v>
      </c>
      <c r="H945" s="112">
        <f t="shared" si="201"/>
        <v>0</v>
      </c>
      <c r="I945" s="28">
        <v>650</v>
      </c>
      <c r="J945" s="28">
        <v>0</v>
      </c>
      <c r="K945" s="28">
        <v>0</v>
      </c>
      <c r="L945" s="112">
        <v>0</v>
      </c>
      <c r="M945" s="28">
        <v>0</v>
      </c>
      <c r="N945" s="28">
        <v>0</v>
      </c>
      <c r="O945" s="28">
        <v>0</v>
      </c>
      <c r="P945" s="112">
        <v>0</v>
      </c>
      <c r="Q945" s="288"/>
      <c r="R945" s="289"/>
    </row>
    <row r="946" spans="1:18" s="24" customFormat="1" ht="13.5" thickBot="1">
      <c r="A946" s="163"/>
      <c r="B946" s="166"/>
      <c r="C946" s="169"/>
      <c r="D946" s="33"/>
      <c r="E946" s="82"/>
      <c r="F946" s="35" t="s">
        <v>230</v>
      </c>
      <c r="G946" s="113">
        <f t="shared" si="200"/>
        <v>0</v>
      </c>
      <c r="H946" s="113">
        <f t="shared" si="200"/>
        <v>0</v>
      </c>
      <c r="I946" s="36">
        <v>0</v>
      </c>
      <c r="J946" s="36">
        <v>0</v>
      </c>
      <c r="K946" s="36">
        <v>0</v>
      </c>
      <c r="L946" s="113">
        <v>0</v>
      </c>
      <c r="M946" s="36">
        <v>0</v>
      </c>
      <c r="N946" s="36">
        <v>0</v>
      </c>
      <c r="O946" s="36">
        <v>0</v>
      </c>
      <c r="P946" s="113">
        <v>0</v>
      </c>
      <c r="Q946" s="290"/>
      <c r="R946" s="291"/>
    </row>
    <row r="947" spans="1:18" s="24" customFormat="1" ht="12.75">
      <c r="A947" s="161" t="s">
        <v>316</v>
      </c>
      <c r="B947" s="164" t="s">
        <v>488</v>
      </c>
      <c r="C947" s="167">
        <v>130</v>
      </c>
      <c r="D947" s="21"/>
      <c r="E947" s="114"/>
      <c r="F947" s="129" t="s">
        <v>238</v>
      </c>
      <c r="G947" s="23">
        <f aca="true" t="shared" si="202" ref="G947:P947">SUM(G948:G958)</f>
        <v>887.3</v>
      </c>
      <c r="H947" s="23">
        <f t="shared" si="202"/>
        <v>0</v>
      </c>
      <c r="I947" s="23">
        <f t="shared" si="202"/>
        <v>887.3</v>
      </c>
      <c r="J947" s="23">
        <f t="shared" si="202"/>
        <v>0</v>
      </c>
      <c r="K947" s="23">
        <f t="shared" si="202"/>
        <v>0</v>
      </c>
      <c r="L947" s="23">
        <f t="shared" si="202"/>
        <v>0</v>
      </c>
      <c r="M947" s="23">
        <f t="shared" si="202"/>
        <v>0</v>
      </c>
      <c r="N947" s="23">
        <f t="shared" si="202"/>
        <v>0</v>
      </c>
      <c r="O947" s="23">
        <f t="shared" si="202"/>
        <v>0</v>
      </c>
      <c r="P947" s="23">
        <f t="shared" si="202"/>
        <v>0</v>
      </c>
      <c r="Q947" s="286" t="s">
        <v>17</v>
      </c>
      <c r="R947" s="287"/>
    </row>
    <row r="948" spans="1:18" s="24" customFormat="1" ht="12.75">
      <c r="A948" s="162"/>
      <c r="B948" s="165"/>
      <c r="C948" s="168"/>
      <c r="D948" s="29"/>
      <c r="E948" s="115"/>
      <c r="F948" s="27" t="s">
        <v>19</v>
      </c>
      <c r="G948" s="112">
        <f aca="true" t="shared" si="203" ref="G948:H958">I948+K948+M948+O948</f>
        <v>0</v>
      </c>
      <c r="H948" s="112">
        <f t="shared" si="203"/>
        <v>0</v>
      </c>
      <c r="I948" s="112">
        <v>0</v>
      </c>
      <c r="J948" s="112">
        <v>0</v>
      </c>
      <c r="K948" s="112">
        <v>0</v>
      </c>
      <c r="L948" s="112">
        <v>0</v>
      </c>
      <c r="M948" s="112">
        <v>0</v>
      </c>
      <c r="N948" s="112">
        <v>0</v>
      </c>
      <c r="O948" s="112">
        <v>0</v>
      </c>
      <c r="P948" s="112">
        <v>0</v>
      </c>
      <c r="Q948" s="288"/>
      <c r="R948" s="289"/>
    </row>
    <row r="949" spans="1:18" s="24" customFormat="1" ht="12.75">
      <c r="A949" s="162"/>
      <c r="B949" s="165"/>
      <c r="C949" s="168"/>
      <c r="D949" s="29"/>
      <c r="E949" s="38"/>
      <c r="F949" s="27" t="s">
        <v>22</v>
      </c>
      <c r="G949" s="112">
        <f t="shared" si="203"/>
        <v>0</v>
      </c>
      <c r="H949" s="112">
        <f t="shared" si="203"/>
        <v>0</v>
      </c>
      <c r="I949" s="112">
        <v>0</v>
      </c>
      <c r="J949" s="112">
        <v>0</v>
      </c>
      <c r="K949" s="112">
        <v>0</v>
      </c>
      <c r="L949" s="112">
        <v>0</v>
      </c>
      <c r="M949" s="112">
        <v>0</v>
      </c>
      <c r="N949" s="112">
        <v>0</v>
      </c>
      <c r="O949" s="112">
        <v>0</v>
      </c>
      <c r="P949" s="112">
        <v>0</v>
      </c>
      <c r="Q949" s="288"/>
      <c r="R949" s="289"/>
    </row>
    <row r="950" spans="1:18" s="24" customFormat="1" ht="12.75">
      <c r="A950" s="162"/>
      <c r="B950" s="165"/>
      <c r="C950" s="168"/>
      <c r="D950" s="29"/>
      <c r="E950" s="81"/>
      <c r="F950" s="27" t="s">
        <v>23</v>
      </c>
      <c r="G950" s="112">
        <f t="shared" si="203"/>
        <v>0</v>
      </c>
      <c r="H950" s="112">
        <f t="shared" si="203"/>
        <v>0</v>
      </c>
      <c r="I950" s="112">
        <v>0</v>
      </c>
      <c r="J950" s="112">
        <v>0</v>
      </c>
      <c r="K950" s="112">
        <v>0</v>
      </c>
      <c r="L950" s="112">
        <v>0</v>
      </c>
      <c r="M950" s="112">
        <v>0</v>
      </c>
      <c r="N950" s="112">
        <v>0</v>
      </c>
      <c r="O950" s="112">
        <v>0</v>
      </c>
      <c r="P950" s="112">
        <v>0</v>
      </c>
      <c r="Q950" s="288"/>
      <c r="R950" s="289"/>
    </row>
    <row r="951" spans="1:18" s="24" customFormat="1" ht="12.75">
      <c r="A951" s="162"/>
      <c r="B951" s="165"/>
      <c r="C951" s="168"/>
      <c r="D951" s="29"/>
      <c r="E951" s="81"/>
      <c r="F951" s="27" t="s">
        <v>239</v>
      </c>
      <c r="G951" s="112">
        <f t="shared" si="203"/>
        <v>0</v>
      </c>
      <c r="H951" s="112">
        <f t="shared" si="203"/>
        <v>0</v>
      </c>
      <c r="I951" s="112">
        <v>0</v>
      </c>
      <c r="J951" s="112">
        <v>0</v>
      </c>
      <c r="K951" s="112">
        <v>0</v>
      </c>
      <c r="L951" s="112">
        <v>0</v>
      </c>
      <c r="M951" s="112">
        <v>0</v>
      </c>
      <c r="N951" s="112">
        <v>0</v>
      </c>
      <c r="O951" s="112">
        <v>0</v>
      </c>
      <c r="P951" s="112">
        <v>0</v>
      </c>
      <c r="Q951" s="288"/>
      <c r="R951" s="289"/>
    </row>
    <row r="952" spans="1:18" s="24" customFormat="1" ht="12.75">
      <c r="A952" s="162"/>
      <c r="B952" s="165"/>
      <c r="C952" s="168"/>
      <c r="D952" s="29"/>
      <c r="E952" s="27"/>
      <c r="F952" s="27" t="s">
        <v>25</v>
      </c>
      <c r="G952" s="112">
        <f t="shared" si="203"/>
        <v>0</v>
      </c>
      <c r="H952" s="112">
        <f t="shared" si="203"/>
        <v>0</v>
      </c>
      <c r="I952" s="28">
        <v>0</v>
      </c>
      <c r="J952" s="28">
        <v>0</v>
      </c>
      <c r="K952" s="112">
        <v>0</v>
      </c>
      <c r="L952" s="112">
        <v>0</v>
      </c>
      <c r="M952" s="112">
        <v>0</v>
      </c>
      <c r="N952" s="112">
        <v>0</v>
      </c>
      <c r="O952" s="112">
        <v>0</v>
      </c>
      <c r="P952" s="112">
        <v>0</v>
      </c>
      <c r="Q952" s="288"/>
      <c r="R952" s="289"/>
    </row>
    <row r="953" spans="1:18" s="24" customFormat="1" ht="12.75">
      <c r="A953" s="162"/>
      <c r="B953" s="165"/>
      <c r="C953" s="168"/>
      <c r="D953" s="29"/>
      <c r="E953" s="27"/>
      <c r="F953" s="27" t="s">
        <v>220</v>
      </c>
      <c r="G953" s="112">
        <f t="shared" si="203"/>
        <v>0</v>
      </c>
      <c r="H953" s="112">
        <f t="shared" si="203"/>
        <v>0</v>
      </c>
      <c r="I953" s="28">
        <v>0</v>
      </c>
      <c r="J953" s="28">
        <v>0</v>
      </c>
      <c r="K953" s="112">
        <v>0</v>
      </c>
      <c r="L953" s="112">
        <v>0</v>
      </c>
      <c r="M953" s="112">
        <v>0</v>
      </c>
      <c r="N953" s="112">
        <v>0</v>
      </c>
      <c r="O953" s="112">
        <v>0</v>
      </c>
      <c r="P953" s="112">
        <v>0</v>
      </c>
      <c r="Q953" s="288"/>
      <c r="R953" s="289"/>
    </row>
    <row r="954" spans="1:18" s="24" customFormat="1" ht="12.75">
      <c r="A954" s="162"/>
      <c r="B954" s="165"/>
      <c r="C954" s="168"/>
      <c r="D954" s="29"/>
      <c r="E954" s="38"/>
      <c r="F954" s="27" t="s">
        <v>226</v>
      </c>
      <c r="G954" s="112">
        <f t="shared" si="203"/>
        <v>0</v>
      </c>
      <c r="H954" s="112">
        <f t="shared" si="203"/>
        <v>0</v>
      </c>
      <c r="I954" s="28">
        <v>0</v>
      </c>
      <c r="J954" s="28">
        <v>0</v>
      </c>
      <c r="K954" s="28">
        <v>0</v>
      </c>
      <c r="L954" s="112">
        <v>0</v>
      </c>
      <c r="M954" s="28">
        <v>0</v>
      </c>
      <c r="N954" s="28">
        <v>0</v>
      </c>
      <c r="O954" s="28">
        <v>0</v>
      </c>
      <c r="P954" s="112">
        <v>0</v>
      </c>
      <c r="Q954" s="288"/>
      <c r="R954" s="289"/>
    </row>
    <row r="955" spans="1:18" s="24" customFormat="1" ht="12.75">
      <c r="A955" s="162"/>
      <c r="B955" s="165"/>
      <c r="C955" s="168"/>
      <c r="D955" s="29"/>
      <c r="E955" s="38"/>
      <c r="F955" s="27" t="s">
        <v>227</v>
      </c>
      <c r="G955" s="112">
        <f t="shared" si="203"/>
        <v>0</v>
      </c>
      <c r="H955" s="112">
        <f t="shared" si="203"/>
        <v>0</v>
      </c>
      <c r="I955" s="28">
        <v>0</v>
      </c>
      <c r="J955" s="28">
        <v>0</v>
      </c>
      <c r="K955" s="28">
        <v>0</v>
      </c>
      <c r="L955" s="112">
        <v>0</v>
      </c>
      <c r="M955" s="28">
        <v>0</v>
      </c>
      <c r="N955" s="28">
        <v>0</v>
      </c>
      <c r="O955" s="28">
        <v>0</v>
      </c>
      <c r="P955" s="112">
        <v>0</v>
      </c>
      <c r="Q955" s="288"/>
      <c r="R955" s="289"/>
    </row>
    <row r="956" spans="1:18" s="24" customFormat="1" ht="12.75">
      <c r="A956" s="162"/>
      <c r="B956" s="165"/>
      <c r="C956" s="168"/>
      <c r="D956" s="29"/>
      <c r="E956" s="38"/>
      <c r="F956" s="27" t="s">
        <v>228</v>
      </c>
      <c r="G956" s="112">
        <f t="shared" si="203"/>
        <v>0</v>
      </c>
      <c r="H956" s="112">
        <f t="shared" si="203"/>
        <v>0</v>
      </c>
      <c r="I956" s="28">
        <v>0</v>
      </c>
      <c r="J956" s="28">
        <v>0</v>
      </c>
      <c r="K956" s="28">
        <v>0</v>
      </c>
      <c r="L956" s="112">
        <v>0</v>
      </c>
      <c r="M956" s="28">
        <v>0</v>
      </c>
      <c r="N956" s="28">
        <v>0</v>
      </c>
      <c r="O956" s="28">
        <v>0</v>
      </c>
      <c r="P956" s="112">
        <v>0</v>
      </c>
      <c r="Q956" s="288"/>
      <c r="R956" s="289"/>
    </row>
    <row r="957" spans="1:18" s="24" customFormat="1" ht="12.75">
      <c r="A957" s="162"/>
      <c r="B957" s="165"/>
      <c r="C957" s="168"/>
      <c r="D957" s="29"/>
      <c r="E957" s="27" t="s">
        <v>192</v>
      </c>
      <c r="F957" s="27" t="s">
        <v>229</v>
      </c>
      <c r="G957" s="112">
        <f t="shared" si="203"/>
        <v>42.3</v>
      </c>
      <c r="H957" s="112">
        <f t="shared" si="203"/>
        <v>0</v>
      </c>
      <c r="I957" s="28">
        <v>42.3</v>
      </c>
      <c r="J957" s="28">
        <v>0</v>
      </c>
      <c r="K957" s="28">
        <v>0</v>
      </c>
      <c r="L957" s="112">
        <v>0</v>
      </c>
      <c r="M957" s="28">
        <v>0</v>
      </c>
      <c r="N957" s="28">
        <v>0</v>
      </c>
      <c r="O957" s="28">
        <v>0</v>
      </c>
      <c r="P957" s="112">
        <v>0</v>
      </c>
      <c r="Q957" s="288"/>
      <c r="R957" s="289"/>
    </row>
    <row r="958" spans="1:18" s="24" customFormat="1" ht="13.5" thickBot="1">
      <c r="A958" s="163"/>
      <c r="B958" s="166"/>
      <c r="C958" s="169"/>
      <c r="D958" s="33"/>
      <c r="E958" s="35" t="s">
        <v>20</v>
      </c>
      <c r="F958" s="35" t="s">
        <v>230</v>
      </c>
      <c r="G958" s="113">
        <f t="shared" si="203"/>
        <v>845</v>
      </c>
      <c r="H958" s="113">
        <f t="shared" si="203"/>
        <v>0</v>
      </c>
      <c r="I958" s="36">
        <v>845</v>
      </c>
      <c r="J958" s="36">
        <v>0</v>
      </c>
      <c r="K958" s="36">
        <v>0</v>
      </c>
      <c r="L958" s="113">
        <v>0</v>
      </c>
      <c r="M958" s="36">
        <v>0</v>
      </c>
      <c r="N958" s="36">
        <v>0</v>
      </c>
      <c r="O958" s="36">
        <v>0</v>
      </c>
      <c r="P958" s="113">
        <v>0</v>
      </c>
      <c r="Q958" s="290"/>
      <c r="R958" s="291"/>
    </row>
    <row r="959" spans="1:18" s="24" customFormat="1" ht="12.75">
      <c r="A959" s="161" t="s">
        <v>317</v>
      </c>
      <c r="B959" s="164" t="s">
        <v>489</v>
      </c>
      <c r="C959" s="167">
        <v>50</v>
      </c>
      <c r="D959" s="21"/>
      <c r="E959" s="114"/>
      <c r="F959" s="129" t="s">
        <v>238</v>
      </c>
      <c r="G959" s="23">
        <f aca="true" t="shared" si="204" ref="G959:P959">SUM(G960:G970)</f>
        <v>341.3</v>
      </c>
      <c r="H959" s="23">
        <f t="shared" si="204"/>
        <v>0</v>
      </c>
      <c r="I959" s="23">
        <f t="shared" si="204"/>
        <v>341.3</v>
      </c>
      <c r="J959" s="23">
        <f t="shared" si="204"/>
        <v>0</v>
      </c>
      <c r="K959" s="23">
        <f t="shared" si="204"/>
        <v>0</v>
      </c>
      <c r="L959" s="23">
        <f t="shared" si="204"/>
        <v>0</v>
      </c>
      <c r="M959" s="23">
        <f t="shared" si="204"/>
        <v>0</v>
      </c>
      <c r="N959" s="23">
        <f t="shared" si="204"/>
        <v>0</v>
      </c>
      <c r="O959" s="23">
        <f t="shared" si="204"/>
        <v>0</v>
      </c>
      <c r="P959" s="23">
        <f t="shared" si="204"/>
        <v>0</v>
      </c>
      <c r="Q959" s="286" t="s">
        <v>17</v>
      </c>
      <c r="R959" s="287"/>
    </row>
    <row r="960" spans="1:18" s="24" customFormat="1" ht="12.75">
      <c r="A960" s="162"/>
      <c r="B960" s="165"/>
      <c r="C960" s="168"/>
      <c r="D960" s="29"/>
      <c r="E960" s="115"/>
      <c r="F960" s="27" t="s">
        <v>19</v>
      </c>
      <c r="G960" s="112">
        <f aca="true" t="shared" si="205" ref="G960:H970">I960+K960+M960+O960</f>
        <v>0</v>
      </c>
      <c r="H960" s="112">
        <f t="shared" si="205"/>
        <v>0</v>
      </c>
      <c r="I960" s="112">
        <v>0</v>
      </c>
      <c r="J960" s="112">
        <v>0</v>
      </c>
      <c r="K960" s="112">
        <v>0</v>
      </c>
      <c r="L960" s="112">
        <v>0</v>
      </c>
      <c r="M960" s="112">
        <v>0</v>
      </c>
      <c r="N960" s="112">
        <v>0</v>
      </c>
      <c r="O960" s="112">
        <v>0</v>
      </c>
      <c r="P960" s="112">
        <v>0</v>
      </c>
      <c r="Q960" s="288"/>
      <c r="R960" s="289"/>
    </row>
    <row r="961" spans="1:18" s="24" customFormat="1" ht="12.75">
      <c r="A961" s="162"/>
      <c r="B961" s="165"/>
      <c r="C961" s="168"/>
      <c r="D961" s="29"/>
      <c r="E961" s="38"/>
      <c r="F961" s="27" t="s">
        <v>22</v>
      </c>
      <c r="G961" s="112">
        <f t="shared" si="205"/>
        <v>0</v>
      </c>
      <c r="H961" s="112">
        <f t="shared" si="205"/>
        <v>0</v>
      </c>
      <c r="I961" s="112">
        <v>0</v>
      </c>
      <c r="J961" s="112">
        <v>0</v>
      </c>
      <c r="K961" s="112">
        <v>0</v>
      </c>
      <c r="L961" s="112">
        <v>0</v>
      </c>
      <c r="M961" s="112">
        <v>0</v>
      </c>
      <c r="N961" s="112">
        <v>0</v>
      </c>
      <c r="O961" s="112">
        <v>0</v>
      </c>
      <c r="P961" s="112">
        <v>0</v>
      </c>
      <c r="Q961" s="288"/>
      <c r="R961" s="289"/>
    </row>
    <row r="962" spans="1:18" s="24" customFormat="1" ht="12.75">
      <c r="A962" s="162"/>
      <c r="B962" s="165"/>
      <c r="C962" s="168"/>
      <c r="D962" s="29"/>
      <c r="E962" s="81"/>
      <c r="F962" s="27" t="s">
        <v>23</v>
      </c>
      <c r="G962" s="112">
        <f t="shared" si="205"/>
        <v>0</v>
      </c>
      <c r="H962" s="112">
        <f t="shared" si="205"/>
        <v>0</v>
      </c>
      <c r="I962" s="112">
        <v>0</v>
      </c>
      <c r="J962" s="112">
        <v>0</v>
      </c>
      <c r="K962" s="112">
        <v>0</v>
      </c>
      <c r="L962" s="112">
        <v>0</v>
      </c>
      <c r="M962" s="112">
        <v>0</v>
      </c>
      <c r="N962" s="112">
        <v>0</v>
      </c>
      <c r="O962" s="112">
        <v>0</v>
      </c>
      <c r="P962" s="112">
        <v>0</v>
      </c>
      <c r="Q962" s="288"/>
      <c r="R962" s="289"/>
    </row>
    <row r="963" spans="1:18" s="24" customFormat="1" ht="12.75">
      <c r="A963" s="162"/>
      <c r="B963" s="165"/>
      <c r="C963" s="168"/>
      <c r="D963" s="29"/>
      <c r="E963" s="81"/>
      <c r="F963" s="27" t="s">
        <v>239</v>
      </c>
      <c r="G963" s="112">
        <f t="shared" si="205"/>
        <v>0</v>
      </c>
      <c r="H963" s="112">
        <f t="shared" si="205"/>
        <v>0</v>
      </c>
      <c r="I963" s="112">
        <v>0</v>
      </c>
      <c r="J963" s="112">
        <v>0</v>
      </c>
      <c r="K963" s="112">
        <v>0</v>
      </c>
      <c r="L963" s="112">
        <v>0</v>
      </c>
      <c r="M963" s="112">
        <v>0</v>
      </c>
      <c r="N963" s="112">
        <v>0</v>
      </c>
      <c r="O963" s="112">
        <v>0</v>
      </c>
      <c r="P963" s="112">
        <v>0</v>
      </c>
      <c r="Q963" s="288"/>
      <c r="R963" s="289"/>
    </row>
    <row r="964" spans="1:18" s="24" customFormat="1" ht="12.75">
      <c r="A964" s="162"/>
      <c r="B964" s="165"/>
      <c r="C964" s="168"/>
      <c r="D964" s="29"/>
      <c r="E964" s="27"/>
      <c r="F964" s="27" t="s">
        <v>25</v>
      </c>
      <c r="G964" s="112">
        <f t="shared" si="205"/>
        <v>0</v>
      </c>
      <c r="H964" s="112">
        <f t="shared" si="205"/>
        <v>0</v>
      </c>
      <c r="I964" s="28">
        <v>0</v>
      </c>
      <c r="J964" s="28">
        <v>0</v>
      </c>
      <c r="K964" s="112">
        <v>0</v>
      </c>
      <c r="L964" s="112">
        <v>0</v>
      </c>
      <c r="M964" s="112">
        <v>0</v>
      </c>
      <c r="N964" s="112">
        <v>0</v>
      </c>
      <c r="O964" s="112">
        <v>0</v>
      </c>
      <c r="P964" s="112">
        <v>0</v>
      </c>
      <c r="Q964" s="288"/>
      <c r="R964" s="289"/>
    </row>
    <row r="965" spans="1:18" s="24" customFormat="1" ht="12.75">
      <c r="A965" s="162"/>
      <c r="B965" s="165"/>
      <c r="C965" s="168"/>
      <c r="D965" s="29"/>
      <c r="E965" s="27"/>
      <c r="F965" s="27" t="s">
        <v>220</v>
      </c>
      <c r="G965" s="112">
        <f aca="true" t="shared" si="206" ref="G965:H969">I965+K965+M965+O965</f>
        <v>0</v>
      </c>
      <c r="H965" s="112">
        <f t="shared" si="206"/>
        <v>0</v>
      </c>
      <c r="I965" s="28">
        <v>0</v>
      </c>
      <c r="J965" s="28">
        <v>0</v>
      </c>
      <c r="K965" s="112">
        <v>0</v>
      </c>
      <c r="L965" s="112">
        <v>0</v>
      </c>
      <c r="M965" s="112">
        <v>0</v>
      </c>
      <c r="N965" s="112">
        <v>0</v>
      </c>
      <c r="O965" s="112">
        <v>0</v>
      </c>
      <c r="P965" s="112">
        <v>0</v>
      </c>
      <c r="Q965" s="288"/>
      <c r="R965" s="289"/>
    </row>
    <row r="966" spans="1:18" s="24" customFormat="1" ht="12.75">
      <c r="A966" s="162"/>
      <c r="B966" s="165"/>
      <c r="C966" s="168"/>
      <c r="D966" s="29"/>
      <c r="E966" s="38"/>
      <c r="F966" s="27" t="s">
        <v>226</v>
      </c>
      <c r="G966" s="112">
        <f t="shared" si="206"/>
        <v>0</v>
      </c>
      <c r="H966" s="112">
        <f t="shared" si="206"/>
        <v>0</v>
      </c>
      <c r="I966" s="28">
        <v>0</v>
      </c>
      <c r="J966" s="28">
        <v>0</v>
      </c>
      <c r="K966" s="28">
        <v>0</v>
      </c>
      <c r="L966" s="112">
        <v>0</v>
      </c>
      <c r="M966" s="28">
        <v>0</v>
      </c>
      <c r="N966" s="28">
        <v>0</v>
      </c>
      <c r="O966" s="28">
        <v>0</v>
      </c>
      <c r="P966" s="112">
        <v>0</v>
      </c>
      <c r="Q966" s="288"/>
      <c r="R966" s="289"/>
    </row>
    <row r="967" spans="1:18" s="24" customFormat="1" ht="12.75">
      <c r="A967" s="162"/>
      <c r="B967" s="165"/>
      <c r="C967" s="168"/>
      <c r="D967" s="29"/>
      <c r="E967" s="38"/>
      <c r="F967" s="27" t="s">
        <v>227</v>
      </c>
      <c r="G967" s="112">
        <f t="shared" si="206"/>
        <v>0</v>
      </c>
      <c r="H967" s="112">
        <f t="shared" si="206"/>
        <v>0</v>
      </c>
      <c r="I967" s="28">
        <v>0</v>
      </c>
      <c r="J967" s="28">
        <v>0</v>
      </c>
      <c r="K967" s="28">
        <v>0</v>
      </c>
      <c r="L967" s="112">
        <v>0</v>
      </c>
      <c r="M967" s="28">
        <v>0</v>
      </c>
      <c r="N967" s="28">
        <v>0</v>
      </c>
      <c r="O967" s="28">
        <v>0</v>
      </c>
      <c r="P967" s="112">
        <v>0</v>
      </c>
      <c r="Q967" s="288"/>
      <c r="R967" s="289"/>
    </row>
    <row r="968" spans="1:18" s="24" customFormat="1" ht="12.75">
      <c r="A968" s="162"/>
      <c r="B968" s="165"/>
      <c r="C968" s="168"/>
      <c r="D968" s="29"/>
      <c r="E968" s="27" t="s">
        <v>192</v>
      </c>
      <c r="F968" s="27" t="s">
        <v>228</v>
      </c>
      <c r="G968" s="112">
        <f t="shared" si="206"/>
        <v>16.3</v>
      </c>
      <c r="H968" s="112">
        <f t="shared" si="206"/>
        <v>0</v>
      </c>
      <c r="I968" s="28">
        <v>16.3</v>
      </c>
      <c r="J968" s="28">
        <v>0</v>
      </c>
      <c r="K968" s="28">
        <v>0</v>
      </c>
      <c r="L968" s="112">
        <v>0</v>
      </c>
      <c r="M968" s="28">
        <v>0</v>
      </c>
      <c r="N968" s="28">
        <v>0</v>
      </c>
      <c r="O968" s="28">
        <v>0</v>
      </c>
      <c r="P968" s="112">
        <v>0</v>
      </c>
      <c r="Q968" s="288"/>
      <c r="R968" s="289"/>
    </row>
    <row r="969" spans="1:18" s="24" customFormat="1" ht="12.75">
      <c r="A969" s="162"/>
      <c r="B969" s="165"/>
      <c r="C969" s="168"/>
      <c r="D969" s="29"/>
      <c r="E969" s="27" t="s">
        <v>20</v>
      </c>
      <c r="F969" s="27" t="s">
        <v>229</v>
      </c>
      <c r="G969" s="112">
        <f t="shared" si="206"/>
        <v>325</v>
      </c>
      <c r="H969" s="112">
        <f t="shared" si="206"/>
        <v>0</v>
      </c>
      <c r="I969" s="28">
        <v>325</v>
      </c>
      <c r="J969" s="28">
        <v>0</v>
      </c>
      <c r="K969" s="28">
        <v>0</v>
      </c>
      <c r="L969" s="112">
        <v>0</v>
      </c>
      <c r="M969" s="28">
        <v>0</v>
      </c>
      <c r="N969" s="28">
        <v>0</v>
      </c>
      <c r="O969" s="28">
        <v>0</v>
      </c>
      <c r="P969" s="112">
        <v>0</v>
      </c>
      <c r="Q969" s="288"/>
      <c r="R969" s="289"/>
    </row>
    <row r="970" spans="1:18" s="24" customFormat="1" ht="13.5" thickBot="1">
      <c r="A970" s="163"/>
      <c r="B970" s="166"/>
      <c r="C970" s="169"/>
      <c r="D970" s="33"/>
      <c r="E970" s="82"/>
      <c r="F970" s="35" t="s">
        <v>230</v>
      </c>
      <c r="G970" s="113">
        <f t="shared" si="205"/>
        <v>0</v>
      </c>
      <c r="H970" s="113">
        <f t="shared" si="205"/>
        <v>0</v>
      </c>
      <c r="I970" s="36">
        <v>0</v>
      </c>
      <c r="J970" s="36">
        <v>0</v>
      </c>
      <c r="K970" s="36">
        <v>0</v>
      </c>
      <c r="L970" s="113">
        <v>0</v>
      </c>
      <c r="M970" s="36">
        <v>0</v>
      </c>
      <c r="N970" s="36">
        <v>0</v>
      </c>
      <c r="O970" s="36">
        <v>0</v>
      </c>
      <c r="P970" s="113">
        <v>0</v>
      </c>
      <c r="Q970" s="290"/>
      <c r="R970" s="291"/>
    </row>
    <row r="971" spans="1:18" s="24" customFormat="1" ht="12.75">
      <c r="A971" s="161" t="s">
        <v>318</v>
      </c>
      <c r="B971" s="164" t="s">
        <v>490</v>
      </c>
      <c r="C971" s="167">
        <v>50</v>
      </c>
      <c r="D971" s="21"/>
      <c r="E971" s="114"/>
      <c r="F971" s="129" t="s">
        <v>238</v>
      </c>
      <c r="G971" s="23">
        <f aca="true" t="shared" si="207" ref="G971:P971">SUM(G972:G982)</f>
        <v>341.3</v>
      </c>
      <c r="H971" s="23">
        <f t="shared" si="207"/>
        <v>0</v>
      </c>
      <c r="I971" s="23">
        <f t="shared" si="207"/>
        <v>341.3</v>
      </c>
      <c r="J971" s="23">
        <f t="shared" si="207"/>
        <v>0</v>
      </c>
      <c r="K971" s="23">
        <f t="shared" si="207"/>
        <v>0</v>
      </c>
      <c r="L971" s="23">
        <f t="shared" si="207"/>
        <v>0</v>
      </c>
      <c r="M971" s="23">
        <f t="shared" si="207"/>
        <v>0</v>
      </c>
      <c r="N971" s="23">
        <f t="shared" si="207"/>
        <v>0</v>
      </c>
      <c r="O971" s="23">
        <f t="shared" si="207"/>
        <v>0</v>
      </c>
      <c r="P971" s="23">
        <f t="shared" si="207"/>
        <v>0</v>
      </c>
      <c r="Q971" s="286" t="s">
        <v>17</v>
      </c>
      <c r="R971" s="287"/>
    </row>
    <row r="972" spans="1:18" s="24" customFormat="1" ht="12.75">
      <c r="A972" s="162"/>
      <c r="B972" s="165"/>
      <c r="C972" s="168"/>
      <c r="D972" s="29"/>
      <c r="E972" s="115"/>
      <c r="F972" s="27" t="s">
        <v>19</v>
      </c>
      <c r="G972" s="112">
        <f aca="true" t="shared" si="208" ref="G972:H976">I972+K972+M972+O972</f>
        <v>0</v>
      </c>
      <c r="H972" s="112">
        <f t="shared" si="208"/>
        <v>0</v>
      </c>
      <c r="I972" s="112">
        <v>0</v>
      </c>
      <c r="J972" s="112">
        <v>0</v>
      </c>
      <c r="K972" s="112">
        <v>0</v>
      </c>
      <c r="L972" s="112">
        <v>0</v>
      </c>
      <c r="M972" s="112">
        <v>0</v>
      </c>
      <c r="N972" s="112">
        <v>0</v>
      </c>
      <c r="O972" s="112">
        <v>0</v>
      </c>
      <c r="P972" s="112">
        <v>0</v>
      </c>
      <c r="Q972" s="288"/>
      <c r="R972" s="289"/>
    </row>
    <row r="973" spans="1:18" s="24" customFormat="1" ht="12.75">
      <c r="A973" s="162"/>
      <c r="B973" s="165"/>
      <c r="C973" s="168"/>
      <c r="D973" s="29"/>
      <c r="E973" s="38"/>
      <c r="F973" s="27" t="s">
        <v>22</v>
      </c>
      <c r="G973" s="112">
        <f t="shared" si="208"/>
        <v>0</v>
      </c>
      <c r="H973" s="112">
        <f t="shared" si="208"/>
        <v>0</v>
      </c>
      <c r="I973" s="112">
        <v>0</v>
      </c>
      <c r="J973" s="112">
        <v>0</v>
      </c>
      <c r="K973" s="112">
        <v>0</v>
      </c>
      <c r="L973" s="112">
        <v>0</v>
      </c>
      <c r="M973" s="112">
        <v>0</v>
      </c>
      <c r="N973" s="112">
        <v>0</v>
      </c>
      <c r="O973" s="112">
        <v>0</v>
      </c>
      <c r="P973" s="112">
        <v>0</v>
      </c>
      <c r="Q973" s="288"/>
      <c r="R973" s="289"/>
    </row>
    <row r="974" spans="1:18" s="24" customFormat="1" ht="12.75">
      <c r="A974" s="162"/>
      <c r="B974" s="165"/>
      <c r="C974" s="168"/>
      <c r="D974" s="29"/>
      <c r="E974" s="81"/>
      <c r="F974" s="27" t="s">
        <v>23</v>
      </c>
      <c r="G974" s="112">
        <f t="shared" si="208"/>
        <v>0</v>
      </c>
      <c r="H974" s="112">
        <f t="shared" si="208"/>
        <v>0</v>
      </c>
      <c r="I974" s="112">
        <v>0</v>
      </c>
      <c r="J974" s="112">
        <v>0</v>
      </c>
      <c r="K974" s="112">
        <v>0</v>
      </c>
      <c r="L974" s="112">
        <v>0</v>
      </c>
      <c r="M974" s="112">
        <v>0</v>
      </c>
      <c r="N974" s="112">
        <v>0</v>
      </c>
      <c r="O974" s="112">
        <v>0</v>
      </c>
      <c r="P974" s="112">
        <v>0</v>
      </c>
      <c r="Q974" s="288"/>
      <c r="R974" s="289"/>
    </row>
    <row r="975" spans="1:18" s="24" customFormat="1" ht="12.75">
      <c r="A975" s="162"/>
      <c r="B975" s="165"/>
      <c r="C975" s="168"/>
      <c r="D975" s="29"/>
      <c r="E975" s="81"/>
      <c r="F975" s="27" t="s">
        <v>239</v>
      </c>
      <c r="G975" s="112">
        <f t="shared" si="208"/>
        <v>0</v>
      </c>
      <c r="H975" s="112">
        <f t="shared" si="208"/>
        <v>0</v>
      </c>
      <c r="I975" s="112">
        <v>0</v>
      </c>
      <c r="J975" s="112">
        <v>0</v>
      </c>
      <c r="K975" s="112">
        <v>0</v>
      </c>
      <c r="L975" s="112">
        <v>0</v>
      </c>
      <c r="M975" s="112">
        <v>0</v>
      </c>
      <c r="N975" s="112">
        <v>0</v>
      </c>
      <c r="O975" s="112">
        <v>0</v>
      </c>
      <c r="P975" s="112">
        <v>0</v>
      </c>
      <c r="Q975" s="288"/>
      <c r="R975" s="289"/>
    </row>
    <row r="976" spans="1:18" s="24" customFormat="1" ht="12.75">
      <c r="A976" s="162"/>
      <c r="B976" s="165"/>
      <c r="C976" s="168"/>
      <c r="D976" s="29"/>
      <c r="E976" s="27"/>
      <c r="F976" s="27" t="s">
        <v>25</v>
      </c>
      <c r="G976" s="112">
        <f t="shared" si="208"/>
        <v>0</v>
      </c>
      <c r="H976" s="112">
        <f t="shared" si="208"/>
        <v>0</v>
      </c>
      <c r="I976" s="28">
        <v>0</v>
      </c>
      <c r="J976" s="28">
        <v>0</v>
      </c>
      <c r="K976" s="112">
        <v>0</v>
      </c>
      <c r="L976" s="112">
        <v>0</v>
      </c>
      <c r="M976" s="112">
        <v>0</v>
      </c>
      <c r="N976" s="112">
        <v>0</v>
      </c>
      <c r="O976" s="112">
        <v>0</v>
      </c>
      <c r="P976" s="112">
        <v>0</v>
      </c>
      <c r="Q976" s="288"/>
      <c r="R976" s="289"/>
    </row>
    <row r="977" spans="1:18" s="24" customFormat="1" ht="12.75">
      <c r="A977" s="162"/>
      <c r="B977" s="165"/>
      <c r="C977" s="168"/>
      <c r="D977" s="29"/>
      <c r="E977" s="27"/>
      <c r="F977" s="27" t="s">
        <v>220</v>
      </c>
      <c r="G977" s="112">
        <f aca="true" t="shared" si="209" ref="G977:G982">I977+K977+M977+O977</f>
        <v>0</v>
      </c>
      <c r="H977" s="112">
        <f aca="true" t="shared" si="210" ref="H977:H982">J977+L977+N977+P977</f>
        <v>0</v>
      </c>
      <c r="I977" s="28">
        <v>0</v>
      </c>
      <c r="J977" s="28">
        <v>0</v>
      </c>
      <c r="K977" s="112">
        <v>0</v>
      </c>
      <c r="L977" s="112">
        <v>0</v>
      </c>
      <c r="M977" s="112">
        <v>0</v>
      </c>
      <c r="N977" s="112">
        <v>0</v>
      </c>
      <c r="O977" s="112">
        <v>0</v>
      </c>
      <c r="P977" s="112">
        <v>0</v>
      </c>
      <c r="Q977" s="288"/>
      <c r="R977" s="289"/>
    </row>
    <row r="978" spans="1:18" s="24" customFormat="1" ht="12.75">
      <c r="A978" s="162"/>
      <c r="B978" s="165"/>
      <c r="C978" s="168"/>
      <c r="D978" s="29"/>
      <c r="E978" s="38"/>
      <c r="F978" s="27" t="s">
        <v>226</v>
      </c>
      <c r="G978" s="112">
        <f t="shared" si="209"/>
        <v>0</v>
      </c>
      <c r="H978" s="112">
        <f t="shared" si="210"/>
        <v>0</v>
      </c>
      <c r="I978" s="28">
        <v>0</v>
      </c>
      <c r="J978" s="28">
        <v>0</v>
      </c>
      <c r="K978" s="28">
        <v>0</v>
      </c>
      <c r="L978" s="112">
        <v>0</v>
      </c>
      <c r="M978" s="28">
        <v>0</v>
      </c>
      <c r="N978" s="28">
        <v>0</v>
      </c>
      <c r="O978" s="28">
        <v>0</v>
      </c>
      <c r="P978" s="112">
        <v>0</v>
      </c>
      <c r="Q978" s="288"/>
      <c r="R978" s="289"/>
    </row>
    <row r="979" spans="1:18" s="24" customFormat="1" ht="12.75">
      <c r="A979" s="162"/>
      <c r="B979" s="165"/>
      <c r="C979" s="168"/>
      <c r="D979" s="29"/>
      <c r="E979" s="38"/>
      <c r="F979" s="27" t="s">
        <v>227</v>
      </c>
      <c r="G979" s="112">
        <f t="shared" si="209"/>
        <v>0</v>
      </c>
      <c r="H979" s="112">
        <f t="shared" si="210"/>
        <v>0</v>
      </c>
      <c r="I979" s="28">
        <v>0</v>
      </c>
      <c r="J979" s="28">
        <v>0</v>
      </c>
      <c r="K979" s="28">
        <v>0</v>
      </c>
      <c r="L979" s="112">
        <v>0</v>
      </c>
      <c r="M979" s="28">
        <v>0</v>
      </c>
      <c r="N979" s="28">
        <v>0</v>
      </c>
      <c r="O979" s="28">
        <v>0</v>
      </c>
      <c r="P979" s="112">
        <v>0</v>
      </c>
      <c r="Q979" s="288"/>
      <c r="R979" s="289"/>
    </row>
    <row r="980" spans="1:18" s="24" customFormat="1" ht="12.75">
      <c r="A980" s="162"/>
      <c r="B980" s="165"/>
      <c r="C980" s="168"/>
      <c r="D980" s="29"/>
      <c r="E980" s="27" t="s">
        <v>192</v>
      </c>
      <c r="F980" s="27" t="s">
        <v>228</v>
      </c>
      <c r="G980" s="112">
        <f t="shared" si="209"/>
        <v>16.3</v>
      </c>
      <c r="H980" s="112">
        <f t="shared" si="210"/>
        <v>0</v>
      </c>
      <c r="I980" s="28">
        <v>16.3</v>
      </c>
      <c r="J980" s="28">
        <v>0</v>
      </c>
      <c r="K980" s="28">
        <v>0</v>
      </c>
      <c r="L980" s="112">
        <v>0</v>
      </c>
      <c r="M980" s="28">
        <v>0</v>
      </c>
      <c r="N980" s="28">
        <v>0</v>
      </c>
      <c r="O980" s="28">
        <v>0</v>
      </c>
      <c r="P980" s="112">
        <v>0</v>
      </c>
      <c r="Q980" s="288"/>
      <c r="R980" s="289"/>
    </row>
    <row r="981" spans="1:18" s="24" customFormat="1" ht="12.75">
      <c r="A981" s="162"/>
      <c r="B981" s="165"/>
      <c r="C981" s="168"/>
      <c r="D981" s="29"/>
      <c r="E981" s="27" t="s">
        <v>20</v>
      </c>
      <c r="F981" s="27" t="s">
        <v>229</v>
      </c>
      <c r="G981" s="112">
        <f t="shared" si="209"/>
        <v>325</v>
      </c>
      <c r="H981" s="112">
        <f t="shared" si="210"/>
        <v>0</v>
      </c>
      <c r="I981" s="28">
        <v>325</v>
      </c>
      <c r="J981" s="28">
        <v>0</v>
      </c>
      <c r="K981" s="28">
        <v>0</v>
      </c>
      <c r="L981" s="112">
        <v>0</v>
      </c>
      <c r="M981" s="28">
        <v>0</v>
      </c>
      <c r="N981" s="28">
        <v>0</v>
      </c>
      <c r="O981" s="28">
        <v>0</v>
      </c>
      <c r="P981" s="112">
        <v>0</v>
      </c>
      <c r="Q981" s="288"/>
      <c r="R981" s="289"/>
    </row>
    <row r="982" spans="1:18" s="24" customFormat="1" ht="13.5" thickBot="1">
      <c r="A982" s="163"/>
      <c r="B982" s="166"/>
      <c r="C982" s="169"/>
      <c r="D982" s="33"/>
      <c r="E982" s="82"/>
      <c r="F982" s="35" t="s">
        <v>230</v>
      </c>
      <c r="G982" s="112">
        <f t="shared" si="209"/>
        <v>0</v>
      </c>
      <c r="H982" s="112">
        <f t="shared" si="210"/>
        <v>0</v>
      </c>
      <c r="I982" s="36">
        <v>0</v>
      </c>
      <c r="J982" s="36">
        <v>0</v>
      </c>
      <c r="K982" s="36">
        <v>0</v>
      </c>
      <c r="L982" s="113">
        <v>0</v>
      </c>
      <c r="M982" s="36">
        <v>0</v>
      </c>
      <c r="N982" s="36">
        <v>0</v>
      </c>
      <c r="O982" s="36">
        <v>0</v>
      </c>
      <c r="P982" s="113">
        <v>0</v>
      </c>
      <c r="Q982" s="290"/>
      <c r="R982" s="291"/>
    </row>
    <row r="983" spans="1:18" s="24" customFormat="1" ht="12.75">
      <c r="A983" s="161" t="s">
        <v>319</v>
      </c>
      <c r="B983" s="164" t="s">
        <v>491</v>
      </c>
      <c r="C983" s="167">
        <v>50</v>
      </c>
      <c r="D983" s="21"/>
      <c r="E983" s="114"/>
      <c r="F983" s="129" t="s">
        <v>238</v>
      </c>
      <c r="G983" s="23">
        <f aca="true" t="shared" si="211" ref="G983:P983">SUM(G984:G994)</f>
        <v>341.3</v>
      </c>
      <c r="H983" s="23">
        <f t="shared" si="211"/>
        <v>0</v>
      </c>
      <c r="I983" s="23">
        <f t="shared" si="211"/>
        <v>341.3</v>
      </c>
      <c r="J983" s="23">
        <f t="shared" si="211"/>
        <v>0</v>
      </c>
      <c r="K983" s="23">
        <f t="shared" si="211"/>
        <v>0</v>
      </c>
      <c r="L983" s="23">
        <f t="shared" si="211"/>
        <v>0</v>
      </c>
      <c r="M983" s="23">
        <f t="shared" si="211"/>
        <v>0</v>
      </c>
      <c r="N983" s="23">
        <f t="shared" si="211"/>
        <v>0</v>
      </c>
      <c r="O983" s="23">
        <f t="shared" si="211"/>
        <v>0</v>
      </c>
      <c r="P983" s="23">
        <f t="shared" si="211"/>
        <v>0</v>
      </c>
      <c r="Q983" s="286" t="s">
        <v>17</v>
      </c>
      <c r="R983" s="287"/>
    </row>
    <row r="984" spans="1:18" s="24" customFormat="1" ht="12.75">
      <c r="A984" s="162"/>
      <c r="B984" s="165"/>
      <c r="C984" s="168"/>
      <c r="D984" s="29"/>
      <c r="E984" s="115"/>
      <c r="F984" s="27" t="s">
        <v>19</v>
      </c>
      <c r="G984" s="112">
        <f aca="true" t="shared" si="212" ref="G984:H994">I984+K984+M984+O984</f>
        <v>0</v>
      </c>
      <c r="H984" s="112">
        <f t="shared" si="212"/>
        <v>0</v>
      </c>
      <c r="I984" s="112">
        <v>0</v>
      </c>
      <c r="J984" s="112">
        <v>0</v>
      </c>
      <c r="K984" s="112">
        <v>0</v>
      </c>
      <c r="L984" s="112">
        <v>0</v>
      </c>
      <c r="M984" s="112">
        <v>0</v>
      </c>
      <c r="N984" s="112">
        <v>0</v>
      </c>
      <c r="O984" s="112">
        <v>0</v>
      </c>
      <c r="P984" s="112">
        <v>0</v>
      </c>
      <c r="Q984" s="288"/>
      <c r="R984" s="289"/>
    </row>
    <row r="985" spans="1:18" s="24" customFormat="1" ht="12.75">
      <c r="A985" s="162"/>
      <c r="B985" s="165"/>
      <c r="C985" s="168"/>
      <c r="D985" s="29"/>
      <c r="E985" s="38"/>
      <c r="F985" s="27" t="s">
        <v>22</v>
      </c>
      <c r="G985" s="112">
        <f t="shared" si="212"/>
        <v>0</v>
      </c>
      <c r="H985" s="112">
        <f t="shared" si="212"/>
        <v>0</v>
      </c>
      <c r="I985" s="112">
        <v>0</v>
      </c>
      <c r="J985" s="112">
        <v>0</v>
      </c>
      <c r="K985" s="112">
        <v>0</v>
      </c>
      <c r="L985" s="112">
        <v>0</v>
      </c>
      <c r="M985" s="112">
        <v>0</v>
      </c>
      <c r="N985" s="112">
        <v>0</v>
      </c>
      <c r="O985" s="112">
        <v>0</v>
      </c>
      <c r="P985" s="112">
        <v>0</v>
      </c>
      <c r="Q985" s="288"/>
      <c r="R985" s="289"/>
    </row>
    <row r="986" spans="1:18" s="24" customFormat="1" ht="12.75">
      <c r="A986" s="162"/>
      <c r="B986" s="165"/>
      <c r="C986" s="168"/>
      <c r="D986" s="29"/>
      <c r="E986" s="81"/>
      <c r="F986" s="27" t="s">
        <v>23</v>
      </c>
      <c r="G986" s="112">
        <f t="shared" si="212"/>
        <v>0</v>
      </c>
      <c r="H986" s="112">
        <f t="shared" si="212"/>
        <v>0</v>
      </c>
      <c r="I986" s="112">
        <v>0</v>
      </c>
      <c r="J986" s="112">
        <v>0</v>
      </c>
      <c r="K986" s="112">
        <v>0</v>
      </c>
      <c r="L986" s="112">
        <v>0</v>
      </c>
      <c r="M986" s="112">
        <v>0</v>
      </c>
      <c r="N986" s="112">
        <v>0</v>
      </c>
      <c r="O986" s="112">
        <v>0</v>
      </c>
      <c r="P986" s="112">
        <v>0</v>
      </c>
      <c r="Q986" s="288"/>
      <c r="R986" s="289"/>
    </row>
    <row r="987" spans="1:18" s="24" customFormat="1" ht="12.75">
      <c r="A987" s="162"/>
      <c r="B987" s="165"/>
      <c r="C987" s="168"/>
      <c r="D987" s="29"/>
      <c r="E987" s="81"/>
      <c r="F987" s="27" t="s">
        <v>239</v>
      </c>
      <c r="G987" s="112">
        <f t="shared" si="212"/>
        <v>0</v>
      </c>
      <c r="H987" s="112">
        <f t="shared" si="212"/>
        <v>0</v>
      </c>
      <c r="I987" s="112">
        <v>0</v>
      </c>
      <c r="J987" s="112">
        <v>0</v>
      </c>
      <c r="K987" s="112">
        <v>0</v>
      </c>
      <c r="L987" s="112">
        <v>0</v>
      </c>
      <c r="M987" s="112">
        <v>0</v>
      </c>
      <c r="N987" s="112">
        <v>0</v>
      </c>
      <c r="O987" s="112">
        <v>0</v>
      </c>
      <c r="P987" s="112">
        <v>0</v>
      </c>
      <c r="Q987" s="288"/>
      <c r="R987" s="289"/>
    </row>
    <row r="988" spans="1:18" s="24" customFormat="1" ht="12.75">
      <c r="A988" s="162"/>
      <c r="B988" s="165"/>
      <c r="C988" s="168"/>
      <c r="D988" s="29"/>
      <c r="E988" s="27"/>
      <c r="F988" s="27" t="s">
        <v>25</v>
      </c>
      <c r="G988" s="112">
        <f t="shared" si="212"/>
        <v>0</v>
      </c>
      <c r="H988" s="112">
        <f t="shared" si="212"/>
        <v>0</v>
      </c>
      <c r="I988" s="28">
        <v>0</v>
      </c>
      <c r="J988" s="28">
        <v>0</v>
      </c>
      <c r="K988" s="112">
        <v>0</v>
      </c>
      <c r="L988" s="112">
        <v>0</v>
      </c>
      <c r="M988" s="112">
        <v>0</v>
      </c>
      <c r="N988" s="112">
        <v>0</v>
      </c>
      <c r="O988" s="112">
        <v>0</v>
      </c>
      <c r="P988" s="112">
        <v>0</v>
      </c>
      <c r="Q988" s="288"/>
      <c r="R988" s="289"/>
    </row>
    <row r="989" spans="1:18" s="24" customFormat="1" ht="12.75">
      <c r="A989" s="162"/>
      <c r="B989" s="165"/>
      <c r="C989" s="168"/>
      <c r="D989" s="29"/>
      <c r="E989" s="27"/>
      <c r="F989" s="27" t="s">
        <v>220</v>
      </c>
      <c r="G989" s="112">
        <f t="shared" si="212"/>
        <v>0</v>
      </c>
      <c r="H989" s="112">
        <f t="shared" si="212"/>
        <v>0</v>
      </c>
      <c r="I989" s="28">
        <v>0</v>
      </c>
      <c r="J989" s="28">
        <v>0</v>
      </c>
      <c r="K989" s="112">
        <v>0</v>
      </c>
      <c r="L989" s="112">
        <v>0</v>
      </c>
      <c r="M989" s="112">
        <v>0</v>
      </c>
      <c r="N989" s="112">
        <v>0</v>
      </c>
      <c r="O989" s="112">
        <v>0</v>
      </c>
      <c r="P989" s="112">
        <v>0</v>
      </c>
      <c r="Q989" s="288"/>
      <c r="R989" s="289"/>
    </row>
    <row r="990" spans="1:18" s="24" customFormat="1" ht="12.75">
      <c r="A990" s="162"/>
      <c r="B990" s="165"/>
      <c r="C990" s="168"/>
      <c r="D990" s="29"/>
      <c r="E990" s="38"/>
      <c r="F990" s="27" t="s">
        <v>226</v>
      </c>
      <c r="G990" s="112">
        <f t="shared" si="212"/>
        <v>0</v>
      </c>
      <c r="H990" s="112">
        <f t="shared" si="212"/>
        <v>0</v>
      </c>
      <c r="I990" s="28">
        <v>0</v>
      </c>
      <c r="J990" s="28">
        <v>0</v>
      </c>
      <c r="K990" s="28">
        <v>0</v>
      </c>
      <c r="L990" s="112">
        <v>0</v>
      </c>
      <c r="M990" s="28">
        <v>0</v>
      </c>
      <c r="N990" s="28">
        <v>0</v>
      </c>
      <c r="O990" s="28">
        <v>0</v>
      </c>
      <c r="P990" s="112">
        <v>0</v>
      </c>
      <c r="Q990" s="288"/>
      <c r="R990" s="289"/>
    </row>
    <row r="991" spans="1:18" s="24" customFormat="1" ht="12.75">
      <c r="A991" s="162"/>
      <c r="B991" s="165"/>
      <c r="C991" s="168"/>
      <c r="D991" s="29"/>
      <c r="E991" s="38"/>
      <c r="F991" s="27" t="s">
        <v>227</v>
      </c>
      <c r="G991" s="112">
        <f t="shared" si="212"/>
        <v>0</v>
      </c>
      <c r="H991" s="112">
        <f t="shared" si="212"/>
        <v>0</v>
      </c>
      <c r="I991" s="28">
        <v>0</v>
      </c>
      <c r="J991" s="28">
        <v>0</v>
      </c>
      <c r="K991" s="28">
        <v>0</v>
      </c>
      <c r="L991" s="112">
        <v>0</v>
      </c>
      <c r="M991" s="28">
        <v>0</v>
      </c>
      <c r="N991" s="28">
        <v>0</v>
      </c>
      <c r="O991" s="28">
        <v>0</v>
      </c>
      <c r="P991" s="112">
        <v>0</v>
      </c>
      <c r="Q991" s="288"/>
      <c r="R991" s="289"/>
    </row>
    <row r="992" spans="1:18" s="24" customFormat="1" ht="12.75">
      <c r="A992" s="162"/>
      <c r="B992" s="165"/>
      <c r="C992" s="168"/>
      <c r="D992" s="29"/>
      <c r="E992" s="38"/>
      <c r="F992" s="27" t="s">
        <v>228</v>
      </c>
      <c r="G992" s="112">
        <f t="shared" si="212"/>
        <v>0</v>
      </c>
      <c r="H992" s="112">
        <f t="shared" si="212"/>
        <v>0</v>
      </c>
      <c r="I992" s="28">
        <v>0</v>
      </c>
      <c r="J992" s="28">
        <v>0</v>
      </c>
      <c r="K992" s="28">
        <v>0</v>
      </c>
      <c r="L992" s="112">
        <v>0</v>
      </c>
      <c r="M992" s="28">
        <v>0</v>
      </c>
      <c r="N992" s="28">
        <v>0</v>
      </c>
      <c r="O992" s="28">
        <v>0</v>
      </c>
      <c r="P992" s="112">
        <v>0</v>
      </c>
      <c r="Q992" s="288"/>
      <c r="R992" s="289"/>
    </row>
    <row r="993" spans="1:18" s="24" customFormat="1" ht="12.75">
      <c r="A993" s="162"/>
      <c r="B993" s="165"/>
      <c r="C993" s="168"/>
      <c r="D993" s="29"/>
      <c r="E993" s="27" t="s">
        <v>192</v>
      </c>
      <c r="F993" s="27" t="s">
        <v>229</v>
      </c>
      <c r="G993" s="112">
        <f t="shared" si="212"/>
        <v>16.3</v>
      </c>
      <c r="H993" s="112">
        <f t="shared" si="212"/>
        <v>0</v>
      </c>
      <c r="I993" s="28">
        <v>16.3</v>
      </c>
      <c r="J993" s="28">
        <v>0</v>
      </c>
      <c r="K993" s="28">
        <v>0</v>
      </c>
      <c r="L993" s="112">
        <v>0</v>
      </c>
      <c r="M993" s="28">
        <v>0</v>
      </c>
      <c r="N993" s="28">
        <v>0</v>
      </c>
      <c r="O993" s="28">
        <v>0</v>
      </c>
      <c r="P993" s="112">
        <v>0</v>
      </c>
      <c r="Q993" s="288"/>
      <c r="R993" s="289"/>
    </row>
    <row r="994" spans="1:18" s="24" customFormat="1" ht="13.5" thickBot="1">
      <c r="A994" s="163"/>
      <c r="B994" s="166"/>
      <c r="C994" s="169"/>
      <c r="D994" s="33"/>
      <c r="E994" s="35" t="s">
        <v>20</v>
      </c>
      <c r="F994" s="35" t="s">
        <v>230</v>
      </c>
      <c r="G994" s="113">
        <f t="shared" si="212"/>
        <v>325</v>
      </c>
      <c r="H994" s="113">
        <f t="shared" si="212"/>
        <v>0</v>
      </c>
      <c r="I994" s="36">
        <v>325</v>
      </c>
      <c r="J994" s="36">
        <v>0</v>
      </c>
      <c r="K994" s="36">
        <v>0</v>
      </c>
      <c r="L994" s="113">
        <v>0</v>
      </c>
      <c r="M994" s="36">
        <v>0</v>
      </c>
      <c r="N994" s="36">
        <v>0</v>
      </c>
      <c r="O994" s="36">
        <v>0</v>
      </c>
      <c r="P994" s="113">
        <v>0</v>
      </c>
      <c r="Q994" s="290"/>
      <c r="R994" s="291"/>
    </row>
    <row r="995" spans="1:18" s="24" customFormat="1" ht="12.75">
      <c r="A995" s="161" t="s">
        <v>320</v>
      </c>
      <c r="B995" s="164" t="s">
        <v>492</v>
      </c>
      <c r="C995" s="167">
        <v>50</v>
      </c>
      <c r="D995" s="21"/>
      <c r="E995" s="114"/>
      <c r="F995" s="129" t="s">
        <v>238</v>
      </c>
      <c r="G995" s="23">
        <f aca="true" t="shared" si="213" ref="G995:P995">SUM(G996:G1006)</f>
        <v>341.3</v>
      </c>
      <c r="H995" s="23">
        <f t="shared" si="213"/>
        <v>0</v>
      </c>
      <c r="I995" s="23">
        <f t="shared" si="213"/>
        <v>341.3</v>
      </c>
      <c r="J995" s="23">
        <f t="shared" si="213"/>
        <v>0</v>
      </c>
      <c r="K995" s="23">
        <f t="shared" si="213"/>
        <v>0</v>
      </c>
      <c r="L995" s="23">
        <f t="shared" si="213"/>
        <v>0</v>
      </c>
      <c r="M995" s="23">
        <f t="shared" si="213"/>
        <v>0</v>
      </c>
      <c r="N995" s="23">
        <f t="shared" si="213"/>
        <v>0</v>
      </c>
      <c r="O995" s="23">
        <f t="shared" si="213"/>
        <v>0</v>
      </c>
      <c r="P995" s="23">
        <f t="shared" si="213"/>
        <v>0</v>
      </c>
      <c r="Q995" s="286" t="s">
        <v>17</v>
      </c>
      <c r="R995" s="287"/>
    </row>
    <row r="996" spans="1:18" s="24" customFormat="1" ht="12.75">
      <c r="A996" s="162"/>
      <c r="B996" s="165"/>
      <c r="C996" s="168"/>
      <c r="D996" s="29"/>
      <c r="E996" s="115"/>
      <c r="F996" s="27" t="s">
        <v>19</v>
      </c>
      <c r="G996" s="112">
        <f aca="true" t="shared" si="214" ref="G996:H1006">I996+K996+M996+O996</f>
        <v>0</v>
      </c>
      <c r="H996" s="112">
        <f t="shared" si="214"/>
        <v>0</v>
      </c>
      <c r="I996" s="112">
        <v>0</v>
      </c>
      <c r="J996" s="112">
        <v>0</v>
      </c>
      <c r="K996" s="112">
        <v>0</v>
      </c>
      <c r="L996" s="112">
        <v>0</v>
      </c>
      <c r="M996" s="112">
        <v>0</v>
      </c>
      <c r="N996" s="112">
        <v>0</v>
      </c>
      <c r="O996" s="112">
        <v>0</v>
      </c>
      <c r="P996" s="112">
        <v>0</v>
      </c>
      <c r="Q996" s="288"/>
      <c r="R996" s="289"/>
    </row>
    <row r="997" spans="1:18" s="24" customFormat="1" ht="12.75">
      <c r="A997" s="162"/>
      <c r="B997" s="165"/>
      <c r="C997" s="168"/>
      <c r="D997" s="29"/>
      <c r="E997" s="38"/>
      <c r="F997" s="27" t="s">
        <v>22</v>
      </c>
      <c r="G997" s="112">
        <f t="shared" si="214"/>
        <v>0</v>
      </c>
      <c r="H997" s="112">
        <f t="shared" si="214"/>
        <v>0</v>
      </c>
      <c r="I997" s="112">
        <v>0</v>
      </c>
      <c r="J997" s="112">
        <v>0</v>
      </c>
      <c r="K997" s="112">
        <v>0</v>
      </c>
      <c r="L997" s="112">
        <v>0</v>
      </c>
      <c r="M997" s="112">
        <v>0</v>
      </c>
      <c r="N997" s="112">
        <v>0</v>
      </c>
      <c r="O997" s="112">
        <v>0</v>
      </c>
      <c r="P997" s="112">
        <v>0</v>
      </c>
      <c r="Q997" s="288"/>
      <c r="R997" s="289"/>
    </row>
    <row r="998" spans="1:18" s="24" customFormat="1" ht="12.75">
      <c r="A998" s="162"/>
      <c r="B998" s="165"/>
      <c r="C998" s="168"/>
      <c r="D998" s="29"/>
      <c r="E998" s="81"/>
      <c r="F998" s="27" t="s">
        <v>23</v>
      </c>
      <c r="G998" s="112">
        <f t="shared" si="214"/>
        <v>0</v>
      </c>
      <c r="H998" s="112">
        <f t="shared" si="214"/>
        <v>0</v>
      </c>
      <c r="I998" s="112">
        <v>0</v>
      </c>
      <c r="J998" s="112">
        <v>0</v>
      </c>
      <c r="K998" s="112">
        <v>0</v>
      </c>
      <c r="L998" s="112">
        <v>0</v>
      </c>
      <c r="M998" s="112">
        <v>0</v>
      </c>
      <c r="N998" s="112">
        <v>0</v>
      </c>
      <c r="O998" s="112">
        <v>0</v>
      </c>
      <c r="P998" s="112">
        <v>0</v>
      </c>
      <c r="Q998" s="288"/>
      <c r="R998" s="289"/>
    </row>
    <row r="999" spans="1:18" s="24" customFormat="1" ht="12.75">
      <c r="A999" s="162"/>
      <c r="B999" s="165"/>
      <c r="C999" s="168"/>
      <c r="D999" s="29"/>
      <c r="E999" s="81"/>
      <c r="F999" s="27" t="s">
        <v>239</v>
      </c>
      <c r="G999" s="112">
        <f t="shared" si="214"/>
        <v>0</v>
      </c>
      <c r="H999" s="112">
        <f t="shared" si="214"/>
        <v>0</v>
      </c>
      <c r="I999" s="112">
        <v>0</v>
      </c>
      <c r="J999" s="112">
        <v>0</v>
      </c>
      <c r="K999" s="112">
        <v>0</v>
      </c>
      <c r="L999" s="112">
        <v>0</v>
      </c>
      <c r="M999" s="112">
        <v>0</v>
      </c>
      <c r="N999" s="112">
        <v>0</v>
      </c>
      <c r="O999" s="112">
        <v>0</v>
      </c>
      <c r="P999" s="112">
        <v>0</v>
      </c>
      <c r="Q999" s="288"/>
      <c r="R999" s="289"/>
    </row>
    <row r="1000" spans="1:18" s="24" customFormat="1" ht="12.75">
      <c r="A1000" s="162"/>
      <c r="B1000" s="165"/>
      <c r="C1000" s="168"/>
      <c r="D1000" s="29"/>
      <c r="E1000" s="27"/>
      <c r="F1000" s="27" t="s">
        <v>25</v>
      </c>
      <c r="G1000" s="112">
        <f t="shared" si="214"/>
        <v>0</v>
      </c>
      <c r="H1000" s="112">
        <f t="shared" si="214"/>
        <v>0</v>
      </c>
      <c r="I1000" s="28">
        <v>0</v>
      </c>
      <c r="J1000" s="28">
        <v>0</v>
      </c>
      <c r="K1000" s="112">
        <v>0</v>
      </c>
      <c r="L1000" s="112">
        <v>0</v>
      </c>
      <c r="M1000" s="112">
        <v>0</v>
      </c>
      <c r="N1000" s="112">
        <v>0</v>
      </c>
      <c r="O1000" s="112">
        <v>0</v>
      </c>
      <c r="P1000" s="112">
        <v>0</v>
      </c>
      <c r="Q1000" s="288"/>
      <c r="R1000" s="289"/>
    </row>
    <row r="1001" spans="1:18" s="24" customFormat="1" ht="12.75">
      <c r="A1001" s="162"/>
      <c r="B1001" s="165"/>
      <c r="C1001" s="168"/>
      <c r="D1001" s="29"/>
      <c r="E1001" s="27"/>
      <c r="F1001" s="27" t="s">
        <v>220</v>
      </c>
      <c r="G1001" s="112">
        <f aca="true" t="shared" si="215" ref="G1001:H1005">I1001+K1001+M1001+O1001</f>
        <v>0</v>
      </c>
      <c r="H1001" s="112">
        <f t="shared" si="215"/>
        <v>0</v>
      </c>
      <c r="I1001" s="28">
        <v>0</v>
      </c>
      <c r="J1001" s="28">
        <v>0</v>
      </c>
      <c r="K1001" s="112">
        <v>0</v>
      </c>
      <c r="L1001" s="112">
        <v>0</v>
      </c>
      <c r="M1001" s="112">
        <v>0</v>
      </c>
      <c r="N1001" s="112">
        <v>0</v>
      </c>
      <c r="O1001" s="112">
        <v>0</v>
      </c>
      <c r="P1001" s="112">
        <v>0</v>
      </c>
      <c r="Q1001" s="288"/>
      <c r="R1001" s="289"/>
    </row>
    <row r="1002" spans="1:18" s="24" customFormat="1" ht="12.75">
      <c r="A1002" s="162"/>
      <c r="B1002" s="165"/>
      <c r="C1002" s="168"/>
      <c r="D1002" s="29"/>
      <c r="E1002" s="38"/>
      <c r="F1002" s="27" t="s">
        <v>226</v>
      </c>
      <c r="G1002" s="112">
        <f t="shared" si="215"/>
        <v>0</v>
      </c>
      <c r="H1002" s="112">
        <f t="shared" si="215"/>
        <v>0</v>
      </c>
      <c r="I1002" s="28">
        <v>0</v>
      </c>
      <c r="J1002" s="28">
        <v>0</v>
      </c>
      <c r="K1002" s="28">
        <v>0</v>
      </c>
      <c r="L1002" s="112">
        <v>0</v>
      </c>
      <c r="M1002" s="28">
        <v>0</v>
      </c>
      <c r="N1002" s="28">
        <v>0</v>
      </c>
      <c r="O1002" s="28">
        <v>0</v>
      </c>
      <c r="P1002" s="112">
        <v>0</v>
      </c>
      <c r="Q1002" s="288"/>
      <c r="R1002" s="289"/>
    </row>
    <row r="1003" spans="1:18" s="24" customFormat="1" ht="12.75">
      <c r="A1003" s="162"/>
      <c r="B1003" s="165"/>
      <c r="C1003" s="168"/>
      <c r="D1003" s="29"/>
      <c r="E1003" s="38"/>
      <c r="F1003" s="27" t="s">
        <v>227</v>
      </c>
      <c r="G1003" s="112">
        <f t="shared" si="215"/>
        <v>0</v>
      </c>
      <c r="H1003" s="112">
        <f t="shared" si="215"/>
        <v>0</v>
      </c>
      <c r="I1003" s="28">
        <v>0</v>
      </c>
      <c r="J1003" s="28">
        <v>0</v>
      </c>
      <c r="K1003" s="28">
        <v>0</v>
      </c>
      <c r="L1003" s="112">
        <v>0</v>
      </c>
      <c r="M1003" s="28">
        <v>0</v>
      </c>
      <c r="N1003" s="28">
        <v>0</v>
      </c>
      <c r="O1003" s="28">
        <v>0</v>
      </c>
      <c r="P1003" s="112">
        <v>0</v>
      </c>
      <c r="Q1003" s="288"/>
      <c r="R1003" s="289"/>
    </row>
    <row r="1004" spans="1:18" s="24" customFormat="1" ht="12.75">
      <c r="A1004" s="162"/>
      <c r="B1004" s="165"/>
      <c r="C1004" s="168"/>
      <c r="D1004" s="29"/>
      <c r="E1004" s="27" t="s">
        <v>192</v>
      </c>
      <c r="F1004" s="27" t="s">
        <v>228</v>
      </c>
      <c r="G1004" s="112">
        <f t="shared" si="215"/>
        <v>16.3</v>
      </c>
      <c r="H1004" s="112">
        <f t="shared" si="215"/>
        <v>0</v>
      </c>
      <c r="I1004" s="28">
        <v>16.3</v>
      </c>
      <c r="J1004" s="28">
        <v>0</v>
      </c>
      <c r="K1004" s="28">
        <v>0</v>
      </c>
      <c r="L1004" s="112">
        <v>0</v>
      </c>
      <c r="M1004" s="28">
        <v>0</v>
      </c>
      <c r="N1004" s="28">
        <v>0</v>
      </c>
      <c r="O1004" s="28">
        <v>0</v>
      </c>
      <c r="P1004" s="112">
        <v>0</v>
      </c>
      <c r="Q1004" s="288"/>
      <c r="R1004" s="289"/>
    </row>
    <row r="1005" spans="1:18" s="24" customFormat="1" ht="12.75">
      <c r="A1005" s="162"/>
      <c r="B1005" s="165"/>
      <c r="C1005" s="168"/>
      <c r="D1005" s="29"/>
      <c r="E1005" s="27" t="s">
        <v>20</v>
      </c>
      <c r="F1005" s="27" t="s">
        <v>229</v>
      </c>
      <c r="G1005" s="112">
        <f t="shared" si="215"/>
        <v>325</v>
      </c>
      <c r="H1005" s="112">
        <f t="shared" si="215"/>
        <v>0</v>
      </c>
      <c r="I1005" s="28">
        <v>325</v>
      </c>
      <c r="J1005" s="28">
        <v>0</v>
      </c>
      <c r="K1005" s="28">
        <v>0</v>
      </c>
      <c r="L1005" s="112">
        <v>0</v>
      </c>
      <c r="M1005" s="28">
        <v>0</v>
      </c>
      <c r="N1005" s="28">
        <v>0</v>
      </c>
      <c r="O1005" s="28">
        <v>0</v>
      </c>
      <c r="P1005" s="112">
        <v>0</v>
      </c>
      <c r="Q1005" s="288"/>
      <c r="R1005" s="289"/>
    </row>
    <row r="1006" spans="1:18" s="24" customFormat="1" ht="13.5" thickBot="1">
      <c r="A1006" s="163"/>
      <c r="B1006" s="166"/>
      <c r="C1006" s="169"/>
      <c r="D1006" s="33"/>
      <c r="E1006" s="82"/>
      <c r="F1006" s="35" t="s">
        <v>230</v>
      </c>
      <c r="G1006" s="113">
        <f t="shared" si="214"/>
        <v>0</v>
      </c>
      <c r="H1006" s="113">
        <f t="shared" si="214"/>
        <v>0</v>
      </c>
      <c r="I1006" s="36">
        <v>0</v>
      </c>
      <c r="J1006" s="36">
        <v>0</v>
      </c>
      <c r="K1006" s="36">
        <v>0</v>
      </c>
      <c r="L1006" s="113">
        <v>0</v>
      </c>
      <c r="M1006" s="36">
        <v>0</v>
      </c>
      <c r="N1006" s="36">
        <v>0</v>
      </c>
      <c r="O1006" s="36">
        <v>0</v>
      </c>
      <c r="P1006" s="113">
        <v>0</v>
      </c>
      <c r="Q1006" s="290"/>
      <c r="R1006" s="291"/>
    </row>
    <row r="1007" spans="1:18" s="24" customFormat="1" ht="12.75">
      <c r="A1007" s="161" t="s">
        <v>321</v>
      </c>
      <c r="B1007" s="164" t="s">
        <v>493</v>
      </c>
      <c r="C1007" s="167">
        <v>30</v>
      </c>
      <c r="D1007" s="21"/>
      <c r="E1007" s="114"/>
      <c r="F1007" s="129" t="s">
        <v>238</v>
      </c>
      <c r="G1007" s="23">
        <f aca="true" t="shared" si="216" ref="G1007:P1007">SUM(G1008:G1018)</f>
        <v>204.8</v>
      </c>
      <c r="H1007" s="23">
        <f t="shared" si="216"/>
        <v>0</v>
      </c>
      <c r="I1007" s="23">
        <f t="shared" si="216"/>
        <v>204.8</v>
      </c>
      <c r="J1007" s="23">
        <f t="shared" si="216"/>
        <v>0</v>
      </c>
      <c r="K1007" s="23">
        <f t="shared" si="216"/>
        <v>0</v>
      </c>
      <c r="L1007" s="23">
        <f t="shared" si="216"/>
        <v>0</v>
      </c>
      <c r="M1007" s="23">
        <f t="shared" si="216"/>
        <v>0</v>
      </c>
      <c r="N1007" s="23">
        <f t="shared" si="216"/>
        <v>0</v>
      </c>
      <c r="O1007" s="23">
        <f t="shared" si="216"/>
        <v>0</v>
      </c>
      <c r="P1007" s="23">
        <f t="shared" si="216"/>
        <v>0</v>
      </c>
      <c r="Q1007" s="286" t="s">
        <v>17</v>
      </c>
      <c r="R1007" s="287"/>
    </row>
    <row r="1008" spans="1:18" s="24" customFormat="1" ht="12.75">
      <c r="A1008" s="162"/>
      <c r="B1008" s="165"/>
      <c r="C1008" s="168"/>
      <c r="D1008" s="29"/>
      <c r="E1008" s="115"/>
      <c r="F1008" s="27" t="s">
        <v>19</v>
      </c>
      <c r="G1008" s="112">
        <f aca="true" t="shared" si="217" ref="G1008:H1018">I1008+K1008+M1008+O1008</f>
        <v>0</v>
      </c>
      <c r="H1008" s="112">
        <f t="shared" si="217"/>
        <v>0</v>
      </c>
      <c r="I1008" s="112">
        <v>0</v>
      </c>
      <c r="J1008" s="112">
        <v>0</v>
      </c>
      <c r="K1008" s="112">
        <v>0</v>
      </c>
      <c r="L1008" s="112">
        <v>0</v>
      </c>
      <c r="M1008" s="112">
        <v>0</v>
      </c>
      <c r="N1008" s="112">
        <v>0</v>
      </c>
      <c r="O1008" s="112">
        <v>0</v>
      </c>
      <c r="P1008" s="112">
        <v>0</v>
      </c>
      <c r="Q1008" s="288"/>
      <c r="R1008" s="289"/>
    </row>
    <row r="1009" spans="1:18" s="24" customFormat="1" ht="12.75">
      <c r="A1009" s="162"/>
      <c r="B1009" s="165"/>
      <c r="C1009" s="168"/>
      <c r="D1009" s="29"/>
      <c r="E1009" s="38"/>
      <c r="F1009" s="27" t="s">
        <v>22</v>
      </c>
      <c r="G1009" s="112">
        <f t="shared" si="217"/>
        <v>0</v>
      </c>
      <c r="H1009" s="112">
        <f t="shared" si="217"/>
        <v>0</v>
      </c>
      <c r="I1009" s="112">
        <v>0</v>
      </c>
      <c r="J1009" s="112">
        <v>0</v>
      </c>
      <c r="K1009" s="112">
        <v>0</v>
      </c>
      <c r="L1009" s="112">
        <v>0</v>
      </c>
      <c r="M1009" s="112">
        <v>0</v>
      </c>
      <c r="N1009" s="112">
        <v>0</v>
      </c>
      <c r="O1009" s="112">
        <v>0</v>
      </c>
      <c r="P1009" s="112">
        <v>0</v>
      </c>
      <c r="Q1009" s="288"/>
      <c r="R1009" s="289"/>
    </row>
    <row r="1010" spans="1:18" s="24" customFormat="1" ht="12.75">
      <c r="A1010" s="162"/>
      <c r="B1010" s="165"/>
      <c r="C1010" s="168"/>
      <c r="D1010" s="29"/>
      <c r="E1010" s="81"/>
      <c r="F1010" s="27" t="s">
        <v>23</v>
      </c>
      <c r="G1010" s="112">
        <f t="shared" si="217"/>
        <v>0</v>
      </c>
      <c r="H1010" s="112">
        <f t="shared" si="217"/>
        <v>0</v>
      </c>
      <c r="I1010" s="112">
        <v>0</v>
      </c>
      <c r="J1010" s="112">
        <v>0</v>
      </c>
      <c r="K1010" s="112">
        <v>0</v>
      </c>
      <c r="L1010" s="112">
        <v>0</v>
      </c>
      <c r="M1010" s="112">
        <v>0</v>
      </c>
      <c r="N1010" s="112">
        <v>0</v>
      </c>
      <c r="O1010" s="112">
        <v>0</v>
      </c>
      <c r="P1010" s="112">
        <v>0</v>
      </c>
      <c r="Q1010" s="288"/>
      <c r="R1010" s="289"/>
    </row>
    <row r="1011" spans="1:18" s="24" customFormat="1" ht="12.75">
      <c r="A1011" s="162"/>
      <c r="B1011" s="165"/>
      <c r="C1011" s="168"/>
      <c r="D1011" s="29"/>
      <c r="E1011" s="81"/>
      <c r="F1011" s="27" t="s">
        <v>239</v>
      </c>
      <c r="G1011" s="112">
        <f t="shared" si="217"/>
        <v>0</v>
      </c>
      <c r="H1011" s="112">
        <f t="shared" si="217"/>
        <v>0</v>
      </c>
      <c r="I1011" s="112">
        <v>0</v>
      </c>
      <c r="J1011" s="112">
        <v>0</v>
      </c>
      <c r="K1011" s="112">
        <v>0</v>
      </c>
      <c r="L1011" s="112">
        <v>0</v>
      </c>
      <c r="M1011" s="112">
        <v>0</v>
      </c>
      <c r="N1011" s="112">
        <v>0</v>
      </c>
      <c r="O1011" s="112">
        <v>0</v>
      </c>
      <c r="P1011" s="112">
        <v>0</v>
      </c>
      <c r="Q1011" s="288"/>
      <c r="R1011" s="289"/>
    </row>
    <row r="1012" spans="1:18" s="24" customFormat="1" ht="12.75">
      <c r="A1012" s="162"/>
      <c r="B1012" s="165"/>
      <c r="C1012" s="168"/>
      <c r="D1012" s="29"/>
      <c r="E1012" s="27"/>
      <c r="F1012" s="27" t="s">
        <v>25</v>
      </c>
      <c r="G1012" s="112">
        <f t="shared" si="217"/>
        <v>0</v>
      </c>
      <c r="H1012" s="112">
        <f t="shared" si="217"/>
        <v>0</v>
      </c>
      <c r="I1012" s="28">
        <v>0</v>
      </c>
      <c r="J1012" s="28">
        <v>0</v>
      </c>
      <c r="K1012" s="112">
        <v>0</v>
      </c>
      <c r="L1012" s="112">
        <v>0</v>
      </c>
      <c r="M1012" s="112">
        <v>0</v>
      </c>
      <c r="N1012" s="112">
        <v>0</v>
      </c>
      <c r="O1012" s="112">
        <v>0</v>
      </c>
      <c r="P1012" s="112">
        <v>0</v>
      </c>
      <c r="Q1012" s="288"/>
      <c r="R1012" s="289"/>
    </row>
    <row r="1013" spans="1:18" s="24" customFormat="1" ht="12.75">
      <c r="A1013" s="162"/>
      <c r="B1013" s="165"/>
      <c r="C1013" s="168"/>
      <c r="D1013" s="29"/>
      <c r="E1013" s="27"/>
      <c r="F1013" s="27" t="s">
        <v>220</v>
      </c>
      <c r="G1013" s="112">
        <f t="shared" si="217"/>
        <v>0</v>
      </c>
      <c r="H1013" s="112">
        <f t="shared" si="217"/>
        <v>0</v>
      </c>
      <c r="I1013" s="28">
        <v>0</v>
      </c>
      <c r="J1013" s="28">
        <v>0</v>
      </c>
      <c r="K1013" s="112">
        <v>0</v>
      </c>
      <c r="L1013" s="112">
        <v>0</v>
      </c>
      <c r="M1013" s="112">
        <v>0</v>
      </c>
      <c r="N1013" s="112">
        <v>0</v>
      </c>
      <c r="O1013" s="112">
        <v>0</v>
      </c>
      <c r="P1013" s="112">
        <v>0</v>
      </c>
      <c r="Q1013" s="288"/>
      <c r="R1013" s="289"/>
    </row>
    <row r="1014" spans="1:18" s="24" customFormat="1" ht="12.75">
      <c r="A1014" s="162"/>
      <c r="B1014" s="165"/>
      <c r="C1014" s="168"/>
      <c r="D1014" s="29"/>
      <c r="E1014" s="38"/>
      <c r="F1014" s="27" t="s">
        <v>226</v>
      </c>
      <c r="G1014" s="112">
        <f t="shared" si="217"/>
        <v>0</v>
      </c>
      <c r="H1014" s="112">
        <f t="shared" si="217"/>
        <v>0</v>
      </c>
      <c r="I1014" s="28">
        <v>0</v>
      </c>
      <c r="J1014" s="28">
        <v>0</v>
      </c>
      <c r="K1014" s="28">
        <v>0</v>
      </c>
      <c r="L1014" s="112">
        <v>0</v>
      </c>
      <c r="M1014" s="28">
        <v>0</v>
      </c>
      <c r="N1014" s="28">
        <v>0</v>
      </c>
      <c r="O1014" s="28">
        <v>0</v>
      </c>
      <c r="P1014" s="112">
        <v>0</v>
      </c>
      <c r="Q1014" s="288"/>
      <c r="R1014" s="289"/>
    </row>
    <row r="1015" spans="1:18" s="24" customFormat="1" ht="12.75">
      <c r="A1015" s="162"/>
      <c r="B1015" s="165"/>
      <c r="C1015" s="168"/>
      <c r="D1015" s="29"/>
      <c r="E1015" s="38"/>
      <c r="F1015" s="27" t="s">
        <v>227</v>
      </c>
      <c r="G1015" s="112">
        <f t="shared" si="217"/>
        <v>0</v>
      </c>
      <c r="H1015" s="112">
        <f t="shared" si="217"/>
        <v>0</v>
      </c>
      <c r="I1015" s="28">
        <v>0</v>
      </c>
      <c r="J1015" s="28">
        <v>0</v>
      </c>
      <c r="K1015" s="28">
        <v>0</v>
      </c>
      <c r="L1015" s="112">
        <v>0</v>
      </c>
      <c r="M1015" s="28">
        <v>0</v>
      </c>
      <c r="N1015" s="28">
        <v>0</v>
      </c>
      <c r="O1015" s="28">
        <v>0</v>
      </c>
      <c r="P1015" s="112">
        <v>0</v>
      </c>
      <c r="Q1015" s="288"/>
      <c r="R1015" s="289"/>
    </row>
    <row r="1016" spans="1:18" s="24" customFormat="1" ht="12.75">
      <c r="A1016" s="162"/>
      <c r="B1016" s="165"/>
      <c r="C1016" s="168"/>
      <c r="D1016" s="29"/>
      <c r="E1016" s="27" t="s">
        <v>192</v>
      </c>
      <c r="F1016" s="27" t="s">
        <v>228</v>
      </c>
      <c r="G1016" s="112">
        <f t="shared" si="217"/>
        <v>9.8</v>
      </c>
      <c r="H1016" s="112">
        <f t="shared" si="217"/>
        <v>0</v>
      </c>
      <c r="I1016" s="28">
        <v>9.8</v>
      </c>
      <c r="J1016" s="28">
        <v>0</v>
      </c>
      <c r="K1016" s="28">
        <v>0</v>
      </c>
      <c r="L1016" s="112">
        <v>0</v>
      </c>
      <c r="M1016" s="28">
        <v>0</v>
      </c>
      <c r="N1016" s="28">
        <v>0</v>
      </c>
      <c r="O1016" s="28">
        <v>0</v>
      </c>
      <c r="P1016" s="112">
        <v>0</v>
      </c>
      <c r="Q1016" s="288"/>
      <c r="R1016" s="289"/>
    </row>
    <row r="1017" spans="1:18" s="24" customFormat="1" ht="12.75">
      <c r="A1017" s="162"/>
      <c r="B1017" s="165"/>
      <c r="C1017" s="168"/>
      <c r="D1017" s="29"/>
      <c r="E1017" s="27" t="s">
        <v>20</v>
      </c>
      <c r="F1017" s="27" t="s">
        <v>229</v>
      </c>
      <c r="G1017" s="112">
        <f t="shared" si="217"/>
        <v>195</v>
      </c>
      <c r="H1017" s="112">
        <f t="shared" si="217"/>
        <v>0</v>
      </c>
      <c r="I1017" s="28">
        <v>195</v>
      </c>
      <c r="J1017" s="28">
        <v>0</v>
      </c>
      <c r="K1017" s="28">
        <v>0</v>
      </c>
      <c r="L1017" s="112">
        <v>0</v>
      </c>
      <c r="M1017" s="28">
        <v>0</v>
      </c>
      <c r="N1017" s="28">
        <v>0</v>
      </c>
      <c r="O1017" s="28">
        <v>0</v>
      </c>
      <c r="P1017" s="112">
        <v>0</v>
      </c>
      <c r="Q1017" s="288"/>
      <c r="R1017" s="289"/>
    </row>
    <row r="1018" spans="1:18" s="24" customFormat="1" ht="13.5" thickBot="1">
      <c r="A1018" s="163"/>
      <c r="B1018" s="166"/>
      <c r="C1018" s="169"/>
      <c r="D1018" s="33"/>
      <c r="E1018" s="82"/>
      <c r="F1018" s="35" t="s">
        <v>230</v>
      </c>
      <c r="G1018" s="113">
        <f t="shared" si="217"/>
        <v>0</v>
      </c>
      <c r="H1018" s="113">
        <f t="shared" si="217"/>
        <v>0</v>
      </c>
      <c r="I1018" s="36">
        <v>0</v>
      </c>
      <c r="J1018" s="36">
        <v>0</v>
      </c>
      <c r="K1018" s="36">
        <v>0</v>
      </c>
      <c r="L1018" s="113">
        <v>0</v>
      </c>
      <c r="M1018" s="36">
        <v>0</v>
      </c>
      <c r="N1018" s="36">
        <v>0</v>
      </c>
      <c r="O1018" s="36">
        <v>0</v>
      </c>
      <c r="P1018" s="113">
        <v>0</v>
      </c>
      <c r="Q1018" s="290"/>
      <c r="R1018" s="291"/>
    </row>
    <row r="1019" spans="1:18" s="24" customFormat="1" ht="12.75" customHeight="1">
      <c r="A1019" s="161" t="s">
        <v>322</v>
      </c>
      <c r="B1019" s="164" t="s">
        <v>494</v>
      </c>
      <c r="C1019" s="167">
        <v>80</v>
      </c>
      <c r="D1019" s="21"/>
      <c r="E1019" s="114"/>
      <c r="F1019" s="129" t="s">
        <v>238</v>
      </c>
      <c r="G1019" s="23">
        <f aca="true" t="shared" si="218" ref="G1019:P1019">SUM(G1020:G1030)</f>
        <v>546</v>
      </c>
      <c r="H1019" s="23">
        <f t="shared" si="218"/>
        <v>0</v>
      </c>
      <c r="I1019" s="23">
        <f t="shared" si="218"/>
        <v>546</v>
      </c>
      <c r="J1019" s="23">
        <f t="shared" si="218"/>
        <v>0</v>
      </c>
      <c r="K1019" s="23">
        <f t="shared" si="218"/>
        <v>0</v>
      </c>
      <c r="L1019" s="23">
        <f t="shared" si="218"/>
        <v>0</v>
      </c>
      <c r="M1019" s="23">
        <f t="shared" si="218"/>
        <v>0</v>
      </c>
      <c r="N1019" s="23">
        <f t="shared" si="218"/>
        <v>0</v>
      </c>
      <c r="O1019" s="23">
        <f t="shared" si="218"/>
        <v>0</v>
      </c>
      <c r="P1019" s="23">
        <f t="shared" si="218"/>
        <v>0</v>
      </c>
      <c r="Q1019" s="286" t="s">
        <v>17</v>
      </c>
      <c r="R1019" s="287"/>
    </row>
    <row r="1020" spans="1:18" s="24" customFormat="1" ht="12.75">
      <c r="A1020" s="162"/>
      <c r="B1020" s="165"/>
      <c r="C1020" s="168"/>
      <c r="D1020" s="29"/>
      <c r="E1020" s="115"/>
      <c r="F1020" s="27" t="s">
        <v>19</v>
      </c>
      <c r="G1020" s="112">
        <f aca="true" t="shared" si="219" ref="G1020:H1030">I1020+K1020+M1020+O1020</f>
        <v>0</v>
      </c>
      <c r="H1020" s="112">
        <f t="shared" si="219"/>
        <v>0</v>
      </c>
      <c r="I1020" s="112">
        <v>0</v>
      </c>
      <c r="J1020" s="112">
        <v>0</v>
      </c>
      <c r="K1020" s="112">
        <v>0</v>
      </c>
      <c r="L1020" s="112">
        <v>0</v>
      </c>
      <c r="M1020" s="112">
        <v>0</v>
      </c>
      <c r="N1020" s="112">
        <v>0</v>
      </c>
      <c r="O1020" s="112">
        <v>0</v>
      </c>
      <c r="P1020" s="112">
        <v>0</v>
      </c>
      <c r="Q1020" s="288"/>
      <c r="R1020" s="289"/>
    </row>
    <row r="1021" spans="1:18" s="24" customFormat="1" ht="12.75">
      <c r="A1021" s="162"/>
      <c r="B1021" s="165"/>
      <c r="C1021" s="168"/>
      <c r="D1021" s="29"/>
      <c r="E1021" s="38"/>
      <c r="F1021" s="27" t="s">
        <v>22</v>
      </c>
      <c r="G1021" s="112">
        <f t="shared" si="219"/>
        <v>0</v>
      </c>
      <c r="H1021" s="112">
        <f t="shared" si="219"/>
        <v>0</v>
      </c>
      <c r="I1021" s="112">
        <v>0</v>
      </c>
      <c r="J1021" s="112">
        <v>0</v>
      </c>
      <c r="K1021" s="112">
        <v>0</v>
      </c>
      <c r="L1021" s="112">
        <v>0</v>
      </c>
      <c r="M1021" s="112">
        <v>0</v>
      </c>
      <c r="N1021" s="112">
        <v>0</v>
      </c>
      <c r="O1021" s="112">
        <v>0</v>
      </c>
      <c r="P1021" s="112">
        <v>0</v>
      </c>
      <c r="Q1021" s="288"/>
      <c r="R1021" s="289"/>
    </row>
    <row r="1022" spans="1:18" s="24" customFormat="1" ht="12.75">
      <c r="A1022" s="162"/>
      <c r="B1022" s="165"/>
      <c r="C1022" s="168"/>
      <c r="D1022" s="29"/>
      <c r="E1022" s="81"/>
      <c r="F1022" s="27" t="s">
        <v>23</v>
      </c>
      <c r="G1022" s="112">
        <f t="shared" si="219"/>
        <v>0</v>
      </c>
      <c r="H1022" s="112">
        <f t="shared" si="219"/>
        <v>0</v>
      </c>
      <c r="I1022" s="112">
        <v>0</v>
      </c>
      <c r="J1022" s="112">
        <v>0</v>
      </c>
      <c r="K1022" s="112">
        <v>0</v>
      </c>
      <c r="L1022" s="112">
        <v>0</v>
      </c>
      <c r="M1022" s="112">
        <v>0</v>
      </c>
      <c r="N1022" s="112">
        <v>0</v>
      </c>
      <c r="O1022" s="112">
        <v>0</v>
      </c>
      <c r="P1022" s="112">
        <v>0</v>
      </c>
      <c r="Q1022" s="288"/>
      <c r="R1022" s="289"/>
    </row>
    <row r="1023" spans="1:18" s="24" customFormat="1" ht="12.75">
      <c r="A1023" s="162"/>
      <c r="B1023" s="165"/>
      <c r="C1023" s="168"/>
      <c r="D1023" s="29"/>
      <c r="E1023" s="81"/>
      <c r="F1023" s="27" t="s">
        <v>239</v>
      </c>
      <c r="G1023" s="112">
        <f t="shared" si="219"/>
        <v>0</v>
      </c>
      <c r="H1023" s="112">
        <f t="shared" si="219"/>
        <v>0</v>
      </c>
      <c r="I1023" s="112">
        <v>0</v>
      </c>
      <c r="J1023" s="112">
        <v>0</v>
      </c>
      <c r="K1023" s="112">
        <v>0</v>
      </c>
      <c r="L1023" s="112">
        <v>0</v>
      </c>
      <c r="M1023" s="112">
        <v>0</v>
      </c>
      <c r="N1023" s="112">
        <v>0</v>
      </c>
      <c r="O1023" s="112">
        <v>0</v>
      </c>
      <c r="P1023" s="112">
        <v>0</v>
      </c>
      <c r="Q1023" s="288"/>
      <c r="R1023" s="289"/>
    </row>
    <row r="1024" spans="1:18" s="24" customFormat="1" ht="12.75">
      <c r="A1024" s="162"/>
      <c r="B1024" s="165"/>
      <c r="C1024" s="168"/>
      <c r="D1024" s="29"/>
      <c r="E1024" s="27"/>
      <c r="F1024" s="27" t="s">
        <v>25</v>
      </c>
      <c r="G1024" s="112">
        <f t="shared" si="219"/>
        <v>0</v>
      </c>
      <c r="H1024" s="112">
        <f t="shared" si="219"/>
        <v>0</v>
      </c>
      <c r="I1024" s="28">
        <v>0</v>
      </c>
      <c r="J1024" s="28">
        <v>0</v>
      </c>
      <c r="K1024" s="112">
        <v>0</v>
      </c>
      <c r="L1024" s="112">
        <v>0</v>
      </c>
      <c r="M1024" s="112">
        <v>0</v>
      </c>
      <c r="N1024" s="112">
        <v>0</v>
      </c>
      <c r="O1024" s="112">
        <v>0</v>
      </c>
      <c r="P1024" s="112">
        <v>0</v>
      </c>
      <c r="Q1024" s="288"/>
      <c r="R1024" s="289"/>
    </row>
    <row r="1025" spans="1:18" s="24" customFormat="1" ht="12.75">
      <c r="A1025" s="162"/>
      <c r="B1025" s="165"/>
      <c r="C1025" s="168"/>
      <c r="D1025" s="29"/>
      <c r="E1025" s="27"/>
      <c r="F1025" s="27" t="s">
        <v>220</v>
      </c>
      <c r="G1025" s="112">
        <f t="shared" si="219"/>
        <v>0</v>
      </c>
      <c r="H1025" s="112">
        <f t="shared" si="219"/>
        <v>0</v>
      </c>
      <c r="I1025" s="28">
        <v>0</v>
      </c>
      <c r="J1025" s="28">
        <v>0</v>
      </c>
      <c r="K1025" s="112">
        <v>0</v>
      </c>
      <c r="L1025" s="112">
        <v>0</v>
      </c>
      <c r="M1025" s="112">
        <v>0</v>
      </c>
      <c r="N1025" s="112">
        <v>0</v>
      </c>
      <c r="O1025" s="112">
        <v>0</v>
      </c>
      <c r="P1025" s="112">
        <v>0</v>
      </c>
      <c r="Q1025" s="288"/>
      <c r="R1025" s="289"/>
    </row>
    <row r="1026" spans="1:18" s="24" customFormat="1" ht="12.75">
      <c r="A1026" s="162"/>
      <c r="B1026" s="165"/>
      <c r="C1026" s="168"/>
      <c r="D1026" s="29"/>
      <c r="E1026" s="38"/>
      <c r="F1026" s="27" t="s">
        <v>226</v>
      </c>
      <c r="G1026" s="112">
        <f t="shared" si="219"/>
        <v>0</v>
      </c>
      <c r="H1026" s="112">
        <f t="shared" si="219"/>
        <v>0</v>
      </c>
      <c r="I1026" s="28">
        <v>0</v>
      </c>
      <c r="J1026" s="28">
        <v>0</v>
      </c>
      <c r="K1026" s="28">
        <v>0</v>
      </c>
      <c r="L1026" s="112">
        <v>0</v>
      </c>
      <c r="M1026" s="28">
        <v>0</v>
      </c>
      <c r="N1026" s="28">
        <v>0</v>
      </c>
      <c r="O1026" s="28">
        <v>0</v>
      </c>
      <c r="P1026" s="112">
        <v>0</v>
      </c>
      <c r="Q1026" s="288"/>
      <c r="R1026" s="289"/>
    </row>
    <row r="1027" spans="1:18" s="24" customFormat="1" ht="12.75">
      <c r="A1027" s="162"/>
      <c r="B1027" s="165"/>
      <c r="C1027" s="168"/>
      <c r="D1027" s="29"/>
      <c r="E1027" s="38"/>
      <c r="F1027" s="27" t="s">
        <v>227</v>
      </c>
      <c r="G1027" s="112">
        <f t="shared" si="219"/>
        <v>0</v>
      </c>
      <c r="H1027" s="112">
        <f t="shared" si="219"/>
        <v>0</v>
      </c>
      <c r="I1027" s="28">
        <v>0</v>
      </c>
      <c r="J1027" s="28">
        <v>0</v>
      </c>
      <c r="K1027" s="28">
        <v>0</v>
      </c>
      <c r="L1027" s="112">
        <v>0</v>
      </c>
      <c r="M1027" s="28">
        <v>0</v>
      </c>
      <c r="N1027" s="28">
        <v>0</v>
      </c>
      <c r="O1027" s="28">
        <v>0</v>
      </c>
      <c r="P1027" s="112">
        <v>0</v>
      </c>
      <c r="Q1027" s="288"/>
      <c r="R1027" s="289"/>
    </row>
    <row r="1028" spans="1:18" s="24" customFormat="1" ht="12.75">
      <c r="A1028" s="162"/>
      <c r="B1028" s="165"/>
      <c r="C1028" s="168"/>
      <c r="D1028" s="29"/>
      <c r="E1028" s="38"/>
      <c r="F1028" s="27" t="s">
        <v>228</v>
      </c>
      <c r="G1028" s="112">
        <f t="shared" si="219"/>
        <v>0</v>
      </c>
      <c r="H1028" s="112">
        <f t="shared" si="219"/>
        <v>0</v>
      </c>
      <c r="I1028" s="28">
        <v>0</v>
      </c>
      <c r="J1028" s="28">
        <v>0</v>
      </c>
      <c r="K1028" s="28">
        <v>0</v>
      </c>
      <c r="L1028" s="112">
        <v>0</v>
      </c>
      <c r="M1028" s="28">
        <v>0</v>
      </c>
      <c r="N1028" s="28">
        <v>0</v>
      </c>
      <c r="O1028" s="28">
        <v>0</v>
      </c>
      <c r="P1028" s="112">
        <v>0</v>
      </c>
      <c r="Q1028" s="288"/>
      <c r="R1028" s="289"/>
    </row>
    <row r="1029" spans="1:18" s="24" customFormat="1" ht="12.75">
      <c r="A1029" s="162"/>
      <c r="B1029" s="165"/>
      <c r="C1029" s="168"/>
      <c r="D1029" s="29"/>
      <c r="E1029" s="27" t="s">
        <v>192</v>
      </c>
      <c r="F1029" s="27" t="s">
        <v>229</v>
      </c>
      <c r="G1029" s="112">
        <f t="shared" si="219"/>
        <v>26</v>
      </c>
      <c r="H1029" s="112">
        <f t="shared" si="219"/>
        <v>0</v>
      </c>
      <c r="I1029" s="28">
        <v>26</v>
      </c>
      <c r="J1029" s="28">
        <v>0</v>
      </c>
      <c r="K1029" s="28">
        <v>0</v>
      </c>
      <c r="L1029" s="112">
        <v>0</v>
      </c>
      <c r="M1029" s="28">
        <v>0</v>
      </c>
      <c r="N1029" s="28">
        <v>0</v>
      </c>
      <c r="O1029" s="28">
        <v>0</v>
      </c>
      <c r="P1029" s="112">
        <v>0</v>
      </c>
      <c r="Q1029" s="288"/>
      <c r="R1029" s="289"/>
    </row>
    <row r="1030" spans="1:18" s="24" customFormat="1" ht="13.5" thickBot="1">
      <c r="A1030" s="163"/>
      <c r="B1030" s="166"/>
      <c r="C1030" s="169"/>
      <c r="D1030" s="33"/>
      <c r="E1030" s="35" t="s">
        <v>20</v>
      </c>
      <c r="F1030" s="35" t="s">
        <v>230</v>
      </c>
      <c r="G1030" s="113">
        <f t="shared" si="219"/>
        <v>520</v>
      </c>
      <c r="H1030" s="113">
        <f t="shared" si="219"/>
        <v>0</v>
      </c>
      <c r="I1030" s="36">
        <v>520</v>
      </c>
      <c r="J1030" s="36">
        <v>0</v>
      </c>
      <c r="K1030" s="36">
        <v>0</v>
      </c>
      <c r="L1030" s="113">
        <v>0</v>
      </c>
      <c r="M1030" s="36">
        <v>0</v>
      </c>
      <c r="N1030" s="36">
        <v>0</v>
      </c>
      <c r="O1030" s="36">
        <v>0</v>
      </c>
      <c r="P1030" s="113">
        <v>0</v>
      </c>
      <c r="Q1030" s="290"/>
      <c r="R1030" s="291"/>
    </row>
    <row r="1031" spans="1:18" s="24" customFormat="1" ht="12.75">
      <c r="A1031" s="161" t="s">
        <v>323</v>
      </c>
      <c r="B1031" s="164" t="s">
        <v>495</v>
      </c>
      <c r="C1031" s="167">
        <v>60</v>
      </c>
      <c r="D1031" s="21"/>
      <c r="E1031" s="114"/>
      <c r="F1031" s="129" t="s">
        <v>238</v>
      </c>
      <c r="G1031" s="23">
        <f aca="true" t="shared" si="220" ref="G1031:P1031">SUM(G1032:G1042)</f>
        <v>409.5</v>
      </c>
      <c r="H1031" s="23">
        <f t="shared" si="220"/>
        <v>0</v>
      </c>
      <c r="I1031" s="23">
        <f t="shared" si="220"/>
        <v>409.5</v>
      </c>
      <c r="J1031" s="23">
        <f t="shared" si="220"/>
        <v>0</v>
      </c>
      <c r="K1031" s="23">
        <f t="shared" si="220"/>
        <v>0</v>
      </c>
      <c r="L1031" s="23">
        <f t="shared" si="220"/>
        <v>0</v>
      </c>
      <c r="M1031" s="23">
        <f t="shared" si="220"/>
        <v>0</v>
      </c>
      <c r="N1031" s="23">
        <f t="shared" si="220"/>
        <v>0</v>
      </c>
      <c r="O1031" s="23">
        <f t="shared" si="220"/>
        <v>0</v>
      </c>
      <c r="P1031" s="23">
        <f t="shared" si="220"/>
        <v>0</v>
      </c>
      <c r="Q1031" s="286" t="s">
        <v>17</v>
      </c>
      <c r="R1031" s="287"/>
    </row>
    <row r="1032" spans="1:18" s="24" customFormat="1" ht="12.75">
      <c r="A1032" s="162"/>
      <c r="B1032" s="165"/>
      <c r="C1032" s="168"/>
      <c r="D1032" s="29"/>
      <c r="E1032" s="115"/>
      <c r="F1032" s="27" t="s">
        <v>19</v>
      </c>
      <c r="G1032" s="112">
        <f aca="true" t="shared" si="221" ref="G1032:H1042">I1032+K1032+M1032+O1032</f>
        <v>0</v>
      </c>
      <c r="H1032" s="112">
        <f t="shared" si="221"/>
        <v>0</v>
      </c>
      <c r="I1032" s="112">
        <v>0</v>
      </c>
      <c r="J1032" s="112">
        <v>0</v>
      </c>
      <c r="K1032" s="112">
        <v>0</v>
      </c>
      <c r="L1032" s="112">
        <v>0</v>
      </c>
      <c r="M1032" s="112">
        <v>0</v>
      </c>
      <c r="N1032" s="112">
        <v>0</v>
      </c>
      <c r="O1032" s="112">
        <v>0</v>
      </c>
      <c r="P1032" s="112">
        <v>0</v>
      </c>
      <c r="Q1032" s="288"/>
      <c r="R1032" s="289"/>
    </row>
    <row r="1033" spans="1:18" s="24" customFormat="1" ht="12.75">
      <c r="A1033" s="162"/>
      <c r="B1033" s="165"/>
      <c r="C1033" s="168"/>
      <c r="D1033" s="29"/>
      <c r="E1033" s="38"/>
      <c r="F1033" s="27" t="s">
        <v>22</v>
      </c>
      <c r="G1033" s="112">
        <f t="shared" si="221"/>
        <v>0</v>
      </c>
      <c r="H1033" s="112">
        <f t="shared" si="221"/>
        <v>0</v>
      </c>
      <c r="I1033" s="112">
        <v>0</v>
      </c>
      <c r="J1033" s="112">
        <v>0</v>
      </c>
      <c r="K1033" s="112">
        <v>0</v>
      </c>
      <c r="L1033" s="112">
        <v>0</v>
      </c>
      <c r="M1033" s="112">
        <v>0</v>
      </c>
      <c r="N1033" s="112">
        <v>0</v>
      </c>
      <c r="O1033" s="112">
        <v>0</v>
      </c>
      <c r="P1033" s="112">
        <v>0</v>
      </c>
      <c r="Q1033" s="288"/>
      <c r="R1033" s="289"/>
    </row>
    <row r="1034" spans="1:18" s="24" customFormat="1" ht="12.75">
      <c r="A1034" s="162"/>
      <c r="B1034" s="165"/>
      <c r="C1034" s="168"/>
      <c r="D1034" s="29"/>
      <c r="E1034" s="81"/>
      <c r="F1034" s="27" t="s">
        <v>23</v>
      </c>
      <c r="G1034" s="112">
        <f t="shared" si="221"/>
        <v>0</v>
      </c>
      <c r="H1034" s="112">
        <f t="shared" si="221"/>
        <v>0</v>
      </c>
      <c r="I1034" s="112">
        <v>0</v>
      </c>
      <c r="J1034" s="112">
        <v>0</v>
      </c>
      <c r="K1034" s="112">
        <v>0</v>
      </c>
      <c r="L1034" s="112">
        <v>0</v>
      </c>
      <c r="M1034" s="112">
        <v>0</v>
      </c>
      <c r="N1034" s="112">
        <v>0</v>
      </c>
      <c r="O1034" s="112">
        <v>0</v>
      </c>
      <c r="P1034" s="112">
        <v>0</v>
      </c>
      <c r="Q1034" s="288"/>
      <c r="R1034" s="289"/>
    </row>
    <row r="1035" spans="1:18" s="24" customFormat="1" ht="12.75">
      <c r="A1035" s="162"/>
      <c r="B1035" s="165"/>
      <c r="C1035" s="168"/>
      <c r="D1035" s="29"/>
      <c r="E1035" s="81"/>
      <c r="F1035" s="27" t="s">
        <v>239</v>
      </c>
      <c r="G1035" s="112">
        <f t="shared" si="221"/>
        <v>0</v>
      </c>
      <c r="H1035" s="112">
        <f t="shared" si="221"/>
        <v>0</v>
      </c>
      <c r="I1035" s="112">
        <v>0</v>
      </c>
      <c r="J1035" s="112">
        <v>0</v>
      </c>
      <c r="K1035" s="112">
        <v>0</v>
      </c>
      <c r="L1035" s="112">
        <v>0</v>
      </c>
      <c r="M1035" s="112">
        <v>0</v>
      </c>
      <c r="N1035" s="112">
        <v>0</v>
      </c>
      <c r="O1035" s="112">
        <v>0</v>
      </c>
      <c r="P1035" s="112">
        <v>0</v>
      </c>
      <c r="Q1035" s="288"/>
      <c r="R1035" s="289"/>
    </row>
    <row r="1036" spans="1:18" s="24" customFormat="1" ht="12.75">
      <c r="A1036" s="162"/>
      <c r="B1036" s="165"/>
      <c r="C1036" s="168"/>
      <c r="D1036" s="29"/>
      <c r="E1036" s="27"/>
      <c r="F1036" s="27" t="s">
        <v>25</v>
      </c>
      <c r="G1036" s="112">
        <f t="shared" si="221"/>
        <v>0</v>
      </c>
      <c r="H1036" s="112">
        <f t="shared" si="221"/>
        <v>0</v>
      </c>
      <c r="I1036" s="28">
        <v>0</v>
      </c>
      <c r="J1036" s="28">
        <v>0</v>
      </c>
      <c r="K1036" s="112">
        <v>0</v>
      </c>
      <c r="L1036" s="112">
        <v>0</v>
      </c>
      <c r="M1036" s="112">
        <v>0</v>
      </c>
      <c r="N1036" s="112">
        <v>0</v>
      </c>
      <c r="O1036" s="112">
        <v>0</v>
      </c>
      <c r="P1036" s="112">
        <v>0</v>
      </c>
      <c r="Q1036" s="288"/>
      <c r="R1036" s="289"/>
    </row>
    <row r="1037" spans="1:18" s="24" customFormat="1" ht="12.75">
      <c r="A1037" s="162"/>
      <c r="B1037" s="165"/>
      <c r="C1037" s="168"/>
      <c r="D1037" s="29"/>
      <c r="E1037" s="27"/>
      <c r="F1037" s="27" t="s">
        <v>220</v>
      </c>
      <c r="G1037" s="112">
        <f t="shared" si="221"/>
        <v>0</v>
      </c>
      <c r="H1037" s="112">
        <f t="shared" si="221"/>
        <v>0</v>
      </c>
      <c r="I1037" s="28">
        <v>0</v>
      </c>
      <c r="J1037" s="28">
        <v>0</v>
      </c>
      <c r="K1037" s="112">
        <v>0</v>
      </c>
      <c r="L1037" s="112">
        <v>0</v>
      </c>
      <c r="M1037" s="112">
        <v>0</v>
      </c>
      <c r="N1037" s="112">
        <v>0</v>
      </c>
      <c r="O1037" s="112">
        <v>0</v>
      </c>
      <c r="P1037" s="112">
        <v>0</v>
      </c>
      <c r="Q1037" s="288"/>
      <c r="R1037" s="289"/>
    </row>
    <row r="1038" spans="1:18" s="24" customFormat="1" ht="12.75">
      <c r="A1038" s="162"/>
      <c r="B1038" s="165"/>
      <c r="C1038" s="168"/>
      <c r="D1038" s="29"/>
      <c r="E1038" s="38"/>
      <c r="F1038" s="27" t="s">
        <v>226</v>
      </c>
      <c r="G1038" s="112">
        <f t="shared" si="221"/>
        <v>0</v>
      </c>
      <c r="H1038" s="112">
        <f t="shared" si="221"/>
        <v>0</v>
      </c>
      <c r="I1038" s="28">
        <v>0</v>
      </c>
      <c r="J1038" s="28">
        <v>0</v>
      </c>
      <c r="K1038" s="28">
        <v>0</v>
      </c>
      <c r="L1038" s="112">
        <v>0</v>
      </c>
      <c r="M1038" s="28">
        <v>0</v>
      </c>
      <c r="N1038" s="28">
        <v>0</v>
      </c>
      <c r="O1038" s="28">
        <v>0</v>
      </c>
      <c r="P1038" s="112">
        <v>0</v>
      </c>
      <c r="Q1038" s="288"/>
      <c r="R1038" s="289"/>
    </row>
    <row r="1039" spans="1:18" s="24" customFormat="1" ht="12.75">
      <c r="A1039" s="162"/>
      <c r="B1039" s="165"/>
      <c r="C1039" s="168"/>
      <c r="D1039" s="29"/>
      <c r="E1039" s="38"/>
      <c r="F1039" s="27" t="s">
        <v>227</v>
      </c>
      <c r="G1039" s="112">
        <f t="shared" si="221"/>
        <v>0</v>
      </c>
      <c r="H1039" s="112">
        <f t="shared" si="221"/>
        <v>0</v>
      </c>
      <c r="I1039" s="28">
        <v>0</v>
      </c>
      <c r="J1039" s="28">
        <v>0</v>
      </c>
      <c r="K1039" s="28">
        <v>0</v>
      </c>
      <c r="L1039" s="112">
        <v>0</v>
      </c>
      <c r="M1039" s="28">
        <v>0</v>
      </c>
      <c r="N1039" s="28">
        <v>0</v>
      </c>
      <c r="O1039" s="28">
        <v>0</v>
      </c>
      <c r="P1039" s="112">
        <v>0</v>
      </c>
      <c r="Q1039" s="288"/>
      <c r="R1039" s="289"/>
    </row>
    <row r="1040" spans="1:18" s="24" customFormat="1" ht="12.75">
      <c r="A1040" s="162"/>
      <c r="B1040" s="165"/>
      <c r="C1040" s="168"/>
      <c r="D1040" s="29"/>
      <c r="E1040" s="38"/>
      <c r="F1040" s="27" t="s">
        <v>228</v>
      </c>
      <c r="G1040" s="112">
        <f t="shared" si="221"/>
        <v>0</v>
      </c>
      <c r="H1040" s="112">
        <f t="shared" si="221"/>
        <v>0</v>
      </c>
      <c r="I1040" s="28">
        <v>0</v>
      </c>
      <c r="J1040" s="28">
        <v>0</v>
      </c>
      <c r="K1040" s="28">
        <v>0</v>
      </c>
      <c r="L1040" s="112">
        <v>0</v>
      </c>
      <c r="M1040" s="28">
        <v>0</v>
      </c>
      <c r="N1040" s="28">
        <v>0</v>
      </c>
      <c r="O1040" s="28">
        <v>0</v>
      </c>
      <c r="P1040" s="112">
        <v>0</v>
      </c>
      <c r="Q1040" s="288"/>
      <c r="R1040" s="289"/>
    </row>
    <row r="1041" spans="1:18" s="24" customFormat="1" ht="12.75">
      <c r="A1041" s="162"/>
      <c r="B1041" s="165"/>
      <c r="C1041" s="168"/>
      <c r="D1041" s="29"/>
      <c r="E1041" s="27" t="s">
        <v>192</v>
      </c>
      <c r="F1041" s="27" t="s">
        <v>229</v>
      </c>
      <c r="G1041" s="112">
        <f t="shared" si="221"/>
        <v>19.5</v>
      </c>
      <c r="H1041" s="112">
        <f t="shared" si="221"/>
        <v>0</v>
      </c>
      <c r="I1041" s="28">
        <v>19.5</v>
      </c>
      <c r="J1041" s="28">
        <v>0</v>
      </c>
      <c r="K1041" s="28">
        <v>0</v>
      </c>
      <c r="L1041" s="112">
        <v>0</v>
      </c>
      <c r="M1041" s="28">
        <v>0</v>
      </c>
      <c r="N1041" s="28">
        <v>0</v>
      </c>
      <c r="O1041" s="28">
        <v>0</v>
      </c>
      <c r="P1041" s="112">
        <v>0</v>
      </c>
      <c r="Q1041" s="288"/>
      <c r="R1041" s="289"/>
    </row>
    <row r="1042" spans="1:18" s="24" customFormat="1" ht="13.5" thickBot="1">
      <c r="A1042" s="163"/>
      <c r="B1042" s="166"/>
      <c r="C1042" s="169"/>
      <c r="D1042" s="33"/>
      <c r="E1042" s="35" t="s">
        <v>20</v>
      </c>
      <c r="F1042" s="35" t="s">
        <v>230</v>
      </c>
      <c r="G1042" s="113">
        <f t="shared" si="221"/>
        <v>390</v>
      </c>
      <c r="H1042" s="113">
        <f t="shared" si="221"/>
        <v>0</v>
      </c>
      <c r="I1042" s="36">
        <v>390</v>
      </c>
      <c r="J1042" s="36">
        <v>0</v>
      </c>
      <c r="K1042" s="36">
        <v>0</v>
      </c>
      <c r="L1042" s="113">
        <v>0</v>
      </c>
      <c r="M1042" s="36">
        <v>0</v>
      </c>
      <c r="N1042" s="36">
        <v>0</v>
      </c>
      <c r="O1042" s="36">
        <v>0</v>
      </c>
      <c r="P1042" s="113">
        <v>0</v>
      </c>
      <c r="Q1042" s="290"/>
      <c r="R1042" s="291"/>
    </row>
    <row r="1043" spans="1:18" s="24" customFormat="1" ht="12.75">
      <c r="A1043" s="161" t="s">
        <v>324</v>
      </c>
      <c r="B1043" s="164" t="s">
        <v>496</v>
      </c>
      <c r="C1043" s="167">
        <v>50</v>
      </c>
      <c r="D1043" s="21"/>
      <c r="E1043" s="114"/>
      <c r="F1043" s="129" t="s">
        <v>238</v>
      </c>
      <c r="G1043" s="23">
        <f aca="true" t="shared" si="222" ref="G1043:P1043">SUM(G1044:G1054)</f>
        <v>341.3</v>
      </c>
      <c r="H1043" s="23">
        <f t="shared" si="222"/>
        <v>0</v>
      </c>
      <c r="I1043" s="23">
        <f t="shared" si="222"/>
        <v>341.3</v>
      </c>
      <c r="J1043" s="23">
        <f t="shared" si="222"/>
        <v>0</v>
      </c>
      <c r="K1043" s="23">
        <f t="shared" si="222"/>
        <v>0</v>
      </c>
      <c r="L1043" s="23">
        <f t="shared" si="222"/>
        <v>0</v>
      </c>
      <c r="M1043" s="23">
        <f t="shared" si="222"/>
        <v>0</v>
      </c>
      <c r="N1043" s="23">
        <f t="shared" si="222"/>
        <v>0</v>
      </c>
      <c r="O1043" s="23">
        <f t="shared" si="222"/>
        <v>0</v>
      </c>
      <c r="P1043" s="23">
        <f t="shared" si="222"/>
        <v>0</v>
      </c>
      <c r="Q1043" s="286" t="s">
        <v>17</v>
      </c>
      <c r="R1043" s="287"/>
    </row>
    <row r="1044" spans="1:18" s="24" customFormat="1" ht="12.75">
      <c r="A1044" s="162"/>
      <c r="B1044" s="165"/>
      <c r="C1044" s="168"/>
      <c r="D1044" s="29"/>
      <c r="E1044" s="115"/>
      <c r="F1044" s="27" t="s">
        <v>19</v>
      </c>
      <c r="G1044" s="112">
        <f aca="true" t="shared" si="223" ref="G1044:H1054">I1044+K1044+M1044+O1044</f>
        <v>0</v>
      </c>
      <c r="H1044" s="112">
        <f t="shared" si="223"/>
        <v>0</v>
      </c>
      <c r="I1044" s="112">
        <v>0</v>
      </c>
      <c r="J1044" s="112">
        <v>0</v>
      </c>
      <c r="K1044" s="112">
        <v>0</v>
      </c>
      <c r="L1044" s="112">
        <v>0</v>
      </c>
      <c r="M1044" s="112">
        <v>0</v>
      </c>
      <c r="N1044" s="112">
        <v>0</v>
      </c>
      <c r="O1044" s="112">
        <v>0</v>
      </c>
      <c r="P1044" s="112">
        <v>0</v>
      </c>
      <c r="Q1044" s="288"/>
      <c r="R1044" s="289"/>
    </row>
    <row r="1045" spans="1:18" s="24" customFormat="1" ht="12.75">
      <c r="A1045" s="162"/>
      <c r="B1045" s="165"/>
      <c r="C1045" s="168"/>
      <c r="D1045" s="29"/>
      <c r="E1045" s="38"/>
      <c r="F1045" s="27" t="s">
        <v>22</v>
      </c>
      <c r="G1045" s="112">
        <f t="shared" si="223"/>
        <v>0</v>
      </c>
      <c r="H1045" s="112">
        <f t="shared" si="223"/>
        <v>0</v>
      </c>
      <c r="I1045" s="112">
        <v>0</v>
      </c>
      <c r="J1045" s="112">
        <v>0</v>
      </c>
      <c r="K1045" s="112">
        <v>0</v>
      </c>
      <c r="L1045" s="112">
        <v>0</v>
      </c>
      <c r="M1045" s="112">
        <v>0</v>
      </c>
      <c r="N1045" s="112">
        <v>0</v>
      </c>
      <c r="O1045" s="112">
        <v>0</v>
      </c>
      <c r="P1045" s="112">
        <v>0</v>
      </c>
      <c r="Q1045" s="288"/>
      <c r="R1045" s="289"/>
    </row>
    <row r="1046" spans="1:18" s="24" customFormat="1" ht="12.75">
      <c r="A1046" s="162"/>
      <c r="B1046" s="165"/>
      <c r="C1046" s="168"/>
      <c r="D1046" s="29"/>
      <c r="E1046" s="81"/>
      <c r="F1046" s="27" t="s">
        <v>23</v>
      </c>
      <c r="G1046" s="112">
        <f t="shared" si="223"/>
        <v>0</v>
      </c>
      <c r="H1046" s="112">
        <f t="shared" si="223"/>
        <v>0</v>
      </c>
      <c r="I1046" s="112">
        <v>0</v>
      </c>
      <c r="J1046" s="112">
        <v>0</v>
      </c>
      <c r="K1046" s="112">
        <v>0</v>
      </c>
      <c r="L1046" s="112">
        <v>0</v>
      </c>
      <c r="M1046" s="112">
        <v>0</v>
      </c>
      <c r="N1046" s="112">
        <v>0</v>
      </c>
      <c r="O1046" s="112">
        <v>0</v>
      </c>
      <c r="P1046" s="112">
        <v>0</v>
      </c>
      <c r="Q1046" s="288"/>
      <c r="R1046" s="289"/>
    </row>
    <row r="1047" spans="1:18" s="24" customFormat="1" ht="12.75">
      <c r="A1047" s="162"/>
      <c r="B1047" s="165"/>
      <c r="C1047" s="168"/>
      <c r="D1047" s="29"/>
      <c r="E1047" s="81"/>
      <c r="F1047" s="27" t="s">
        <v>239</v>
      </c>
      <c r="G1047" s="112">
        <f t="shared" si="223"/>
        <v>0</v>
      </c>
      <c r="H1047" s="112">
        <f t="shared" si="223"/>
        <v>0</v>
      </c>
      <c r="I1047" s="112">
        <v>0</v>
      </c>
      <c r="J1047" s="112">
        <v>0</v>
      </c>
      <c r="K1047" s="112">
        <v>0</v>
      </c>
      <c r="L1047" s="112">
        <v>0</v>
      </c>
      <c r="M1047" s="112">
        <v>0</v>
      </c>
      <c r="N1047" s="112">
        <v>0</v>
      </c>
      <c r="O1047" s="112">
        <v>0</v>
      </c>
      <c r="P1047" s="112">
        <v>0</v>
      </c>
      <c r="Q1047" s="288"/>
      <c r="R1047" s="289"/>
    </row>
    <row r="1048" spans="1:18" s="24" customFormat="1" ht="12.75">
      <c r="A1048" s="162"/>
      <c r="B1048" s="165"/>
      <c r="C1048" s="168"/>
      <c r="D1048" s="29"/>
      <c r="E1048" s="27"/>
      <c r="F1048" s="27" t="s">
        <v>25</v>
      </c>
      <c r="G1048" s="112">
        <f t="shared" si="223"/>
        <v>0</v>
      </c>
      <c r="H1048" s="112">
        <f t="shared" si="223"/>
        <v>0</v>
      </c>
      <c r="I1048" s="28">
        <v>0</v>
      </c>
      <c r="J1048" s="28">
        <v>0</v>
      </c>
      <c r="K1048" s="112">
        <v>0</v>
      </c>
      <c r="L1048" s="112">
        <v>0</v>
      </c>
      <c r="M1048" s="112">
        <v>0</v>
      </c>
      <c r="N1048" s="112">
        <v>0</v>
      </c>
      <c r="O1048" s="112">
        <v>0</v>
      </c>
      <c r="P1048" s="112">
        <v>0</v>
      </c>
      <c r="Q1048" s="288"/>
      <c r="R1048" s="289"/>
    </row>
    <row r="1049" spans="1:18" s="24" customFormat="1" ht="12.75">
      <c r="A1049" s="162"/>
      <c r="B1049" s="165"/>
      <c r="C1049" s="168"/>
      <c r="D1049" s="29"/>
      <c r="E1049" s="27"/>
      <c r="F1049" s="27" t="s">
        <v>220</v>
      </c>
      <c r="G1049" s="112">
        <f t="shared" si="223"/>
        <v>0</v>
      </c>
      <c r="H1049" s="112">
        <f t="shared" si="223"/>
        <v>0</v>
      </c>
      <c r="I1049" s="28">
        <v>0</v>
      </c>
      <c r="J1049" s="28">
        <v>0</v>
      </c>
      <c r="K1049" s="112">
        <v>0</v>
      </c>
      <c r="L1049" s="112">
        <v>0</v>
      </c>
      <c r="M1049" s="112">
        <v>0</v>
      </c>
      <c r="N1049" s="112">
        <v>0</v>
      </c>
      <c r="O1049" s="112">
        <v>0</v>
      </c>
      <c r="P1049" s="112">
        <v>0</v>
      </c>
      <c r="Q1049" s="288"/>
      <c r="R1049" s="289"/>
    </row>
    <row r="1050" spans="1:18" s="24" customFormat="1" ht="12.75">
      <c r="A1050" s="162"/>
      <c r="B1050" s="165"/>
      <c r="C1050" s="168"/>
      <c r="D1050" s="29"/>
      <c r="E1050" s="38"/>
      <c r="F1050" s="27" t="s">
        <v>226</v>
      </c>
      <c r="G1050" s="112">
        <f t="shared" si="223"/>
        <v>0</v>
      </c>
      <c r="H1050" s="112">
        <f t="shared" si="223"/>
        <v>0</v>
      </c>
      <c r="I1050" s="28">
        <v>0</v>
      </c>
      <c r="J1050" s="28">
        <v>0</v>
      </c>
      <c r="K1050" s="28">
        <v>0</v>
      </c>
      <c r="L1050" s="112">
        <v>0</v>
      </c>
      <c r="M1050" s="28">
        <v>0</v>
      </c>
      <c r="N1050" s="28">
        <v>0</v>
      </c>
      <c r="O1050" s="28">
        <v>0</v>
      </c>
      <c r="P1050" s="112">
        <v>0</v>
      </c>
      <c r="Q1050" s="288"/>
      <c r="R1050" s="289"/>
    </row>
    <row r="1051" spans="1:18" s="24" customFormat="1" ht="12.75">
      <c r="A1051" s="162"/>
      <c r="B1051" s="165"/>
      <c r="C1051" s="168"/>
      <c r="D1051" s="29"/>
      <c r="E1051" s="27"/>
      <c r="F1051" s="27" t="s">
        <v>227</v>
      </c>
      <c r="G1051" s="112">
        <f t="shared" si="223"/>
        <v>0</v>
      </c>
      <c r="H1051" s="112">
        <f t="shared" si="223"/>
        <v>0</v>
      </c>
      <c r="I1051" s="28">
        <v>0</v>
      </c>
      <c r="J1051" s="28">
        <v>0</v>
      </c>
      <c r="K1051" s="28">
        <v>0</v>
      </c>
      <c r="L1051" s="112">
        <v>0</v>
      </c>
      <c r="M1051" s="28">
        <v>0</v>
      </c>
      <c r="N1051" s="28">
        <v>0</v>
      </c>
      <c r="O1051" s="28">
        <v>0</v>
      </c>
      <c r="P1051" s="112">
        <v>0</v>
      </c>
      <c r="Q1051" s="288"/>
      <c r="R1051" s="289"/>
    </row>
    <row r="1052" spans="1:18" s="24" customFormat="1" ht="12.75">
      <c r="A1052" s="162"/>
      <c r="B1052" s="165"/>
      <c r="C1052" s="168"/>
      <c r="D1052" s="29"/>
      <c r="E1052" s="27" t="s">
        <v>192</v>
      </c>
      <c r="F1052" s="27" t="s">
        <v>228</v>
      </c>
      <c r="G1052" s="112">
        <f t="shared" si="223"/>
        <v>16.3</v>
      </c>
      <c r="H1052" s="112">
        <f t="shared" si="223"/>
        <v>0</v>
      </c>
      <c r="I1052" s="28">
        <v>16.3</v>
      </c>
      <c r="J1052" s="28">
        <v>0</v>
      </c>
      <c r="K1052" s="28">
        <v>0</v>
      </c>
      <c r="L1052" s="112">
        <v>0</v>
      </c>
      <c r="M1052" s="28">
        <v>0</v>
      </c>
      <c r="N1052" s="28">
        <v>0</v>
      </c>
      <c r="O1052" s="28">
        <v>0</v>
      </c>
      <c r="P1052" s="112">
        <v>0</v>
      </c>
      <c r="Q1052" s="288"/>
      <c r="R1052" s="289"/>
    </row>
    <row r="1053" spans="1:18" s="24" customFormat="1" ht="12.75">
      <c r="A1053" s="162"/>
      <c r="B1053" s="165"/>
      <c r="C1053" s="168"/>
      <c r="D1053" s="29"/>
      <c r="E1053" s="27" t="s">
        <v>20</v>
      </c>
      <c r="F1053" s="27" t="s">
        <v>229</v>
      </c>
      <c r="G1053" s="112">
        <f t="shared" si="223"/>
        <v>325</v>
      </c>
      <c r="H1053" s="112">
        <f t="shared" si="223"/>
        <v>0</v>
      </c>
      <c r="I1053" s="28">
        <v>325</v>
      </c>
      <c r="J1053" s="28">
        <v>0</v>
      </c>
      <c r="K1053" s="28">
        <v>0</v>
      </c>
      <c r="L1053" s="112">
        <v>0</v>
      </c>
      <c r="M1053" s="28">
        <v>0</v>
      </c>
      <c r="N1053" s="28">
        <v>0</v>
      </c>
      <c r="O1053" s="28">
        <v>0</v>
      </c>
      <c r="P1053" s="112">
        <v>0</v>
      </c>
      <c r="Q1053" s="288"/>
      <c r="R1053" s="289"/>
    </row>
    <row r="1054" spans="1:18" s="24" customFormat="1" ht="13.5" thickBot="1">
      <c r="A1054" s="163"/>
      <c r="B1054" s="166"/>
      <c r="C1054" s="169"/>
      <c r="D1054" s="33"/>
      <c r="E1054" s="82"/>
      <c r="F1054" s="35" t="s">
        <v>230</v>
      </c>
      <c r="G1054" s="113">
        <f t="shared" si="223"/>
        <v>0</v>
      </c>
      <c r="H1054" s="113">
        <f t="shared" si="223"/>
        <v>0</v>
      </c>
      <c r="I1054" s="36">
        <v>0</v>
      </c>
      <c r="J1054" s="36">
        <v>0</v>
      </c>
      <c r="K1054" s="36">
        <v>0</v>
      </c>
      <c r="L1054" s="113">
        <v>0</v>
      </c>
      <c r="M1054" s="36">
        <v>0</v>
      </c>
      <c r="N1054" s="36">
        <v>0</v>
      </c>
      <c r="O1054" s="36">
        <v>0</v>
      </c>
      <c r="P1054" s="113">
        <v>0</v>
      </c>
      <c r="Q1054" s="290"/>
      <c r="R1054" s="291"/>
    </row>
    <row r="1055" spans="1:18" s="24" customFormat="1" ht="12.75">
      <c r="A1055" s="161" t="s">
        <v>325</v>
      </c>
      <c r="B1055" s="164" t="s">
        <v>497</v>
      </c>
      <c r="C1055" s="167">
        <v>90</v>
      </c>
      <c r="D1055" s="21"/>
      <c r="E1055" s="114"/>
      <c r="F1055" s="129" t="s">
        <v>238</v>
      </c>
      <c r="G1055" s="23">
        <f aca="true" t="shared" si="224" ref="G1055:P1055">SUM(G1056:G1066)</f>
        <v>614.3</v>
      </c>
      <c r="H1055" s="23">
        <f t="shared" si="224"/>
        <v>0</v>
      </c>
      <c r="I1055" s="23">
        <f t="shared" si="224"/>
        <v>614.3</v>
      </c>
      <c r="J1055" s="23">
        <f t="shared" si="224"/>
        <v>0</v>
      </c>
      <c r="K1055" s="23">
        <f t="shared" si="224"/>
        <v>0</v>
      </c>
      <c r="L1055" s="23">
        <f t="shared" si="224"/>
        <v>0</v>
      </c>
      <c r="M1055" s="23">
        <f t="shared" si="224"/>
        <v>0</v>
      </c>
      <c r="N1055" s="23">
        <f t="shared" si="224"/>
        <v>0</v>
      </c>
      <c r="O1055" s="23">
        <f t="shared" si="224"/>
        <v>0</v>
      </c>
      <c r="P1055" s="23">
        <f t="shared" si="224"/>
        <v>0</v>
      </c>
      <c r="Q1055" s="286" t="s">
        <v>17</v>
      </c>
      <c r="R1055" s="287"/>
    </row>
    <row r="1056" spans="1:18" s="24" customFormat="1" ht="12.75">
      <c r="A1056" s="162"/>
      <c r="B1056" s="165"/>
      <c r="C1056" s="168"/>
      <c r="D1056" s="29"/>
      <c r="E1056" s="115"/>
      <c r="F1056" s="27" t="s">
        <v>19</v>
      </c>
      <c r="G1056" s="112">
        <f aca="true" t="shared" si="225" ref="G1056:H1066">I1056+K1056+M1056+O1056</f>
        <v>0</v>
      </c>
      <c r="H1056" s="112">
        <f t="shared" si="225"/>
        <v>0</v>
      </c>
      <c r="I1056" s="112">
        <v>0</v>
      </c>
      <c r="J1056" s="112">
        <v>0</v>
      </c>
      <c r="K1056" s="112">
        <v>0</v>
      </c>
      <c r="L1056" s="112">
        <v>0</v>
      </c>
      <c r="M1056" s="112">
        <v>0</v>
      </c>
      <c r="N1056" s="112">
        <v>0</v>
      </c>
      <c r="O1056" s="112">
        <v>0</v>
      </c>
      <c r="P1056" s="112">
        <v>0</v>
      </c>
      <c r="Q1056" s="288"/>
      <c r="R1056" s="289"/>
    </row>
    <row r="1057" spans="1:18" s="24" customFormat="1" ht="12.75">
      <c r="A1057" s="162"/>
      <c r="B1057" s="165"/>
      <c r="C1057" s="168"/>
      <c r="D1057" s="29"/>
      <c r="E1057" s="38"/>
      <c r="F1057" s="27" t="s">
        <v>22</v>
      </c>
      <c r="G1057" s="112">
        <f t="shared" si="225"/>
        <v>0</v>
      </c>
      <c r="H1057" s="112">
        <f t="shared" si="225"/>
        <v>0</v>
      </c>
      <c r="I1057" s="112">
        <v>0</v>
      </c>
      <c r="J1057" s="112">
        <v>0</v>
      </c>
      <c r="K1057" s="112">
        <v>0</v>
      </c>
      <c r="L1057" s="112">
        <v>0</v>
      </c>
      <c r="M1057" s="112">
        <v>0</v>
      </c>
      <c r="N1057" s="112">
        <v>0</v>
      </c>
      <c r="O1057" s="112">
        <v>0</v>
      </c>
      <c r="P1057" s="112">
        <v>0</v>
      </c>
      <c r="Q1057" s="288"/>
      <c r="R1057" s="289"/>
    </row>
    <row r="1058" spans="1:18" s="24" customFormat="1" ht="12.75">
      <c r="A1058" s="162"/>
      <c r="B1058" s="165"/>
      <c r="C1058" s="168"/>
      <c r="D1058" s="29"/>
      <c r="E1058" s="81"/>
      <c r="F1058" s="27" t="s">
        <v>23</v>
      </c>
      <c r="G1058" s="112">
        <f t="shared" si="225"/>
        <v>0</v>
      </c>
      <c r="H1058" s="112">
        <f t="shared" si="225"/>
        <v>0</v>
      </c>
      <c r="I1058" s="112">
        <v>0</v>
      </c>
      <c r="J1058" s="112">
        <v>0</v>
      </c>
      <c r="K1058" s="112">
        <v>0</v>
      </c>
      <c r="L1058" s="112">
        <v>0</v>
      </c>
      <c r="M1058" s="112">
        <v>0</v>
      </c>
      <c r="N1058" s="112">
        <v>0</v>
      </c>
      <c r="O1058" s="112">
        <v>0</v>
      </c>
      <c r="P1058" s="112">
        <v>0</v>
      </c>
      <c r="Q1058" s="288"/>
      <c r="R1058" s="289"/>
    </row>
    <row r="1059" spans="1:18" s="24" customFormat="1" ht="12.75">
      <c r="A1059" s="162"/>
      <c r="B1059" s="165"/>
      <c r="C1059" s="168"/>
      <c r="D1059" s="29"/>
      <c r="E1059" s="81"/>
      <c r="F1059" s="27" t="s">
        <v>239</v>
      </c>
      <c r="G1059" s="112">
        <f t="shared" si="225"/>
        <v>0</v>
      </c>
      <c r="H1059" s="112">
        <f t="shared" si="225"/>
        <v>0</v>
      </c>
      <c r="I1059" s="112">
        <v>0</v>
      </c>
      <c r="J1059" s="112">
        <v>0</v>
      </c>
      <c r="K1059" s="112">
        <v>0</v>
      </c>
      <c r="L1059" s="112">
        <v>0</v>
      </c>
      <c r="M1059" s="112">
        <v>0</v>
      </c>
      <c r="N1059" s="112">
        <v>0</v>
      </c>
      <c r="O1059" s="112">
        <v>0</v>
      </c>
      <c r="P1059" s="112">
        <v>0</v>
      </c>
      <c r="Q1059" s="288"/>
      <c r="R1059" s="289"/>
    </row>
    <row r="1060" spans="1:18" s="24" customFormat="1" ht="12.75">
      <c r="A1060" s="162"/>
      <c r="B1060" s="165"/>
      <c r="C1060" s="168"/>
      <c r="D1060" s="29"/>
      <c r="E1060" s="27"/>
      <c r="F1060" s="27" t="s">
        <v>25</v>
      </c>
      <c r="G1060" s="112">
        <f t="shared" si="225"/>
        <v>0</v>
      </c>
      <c r="H1060" s="112">
        <f t="shared" si="225"/>
        <v>0</v>
      </c>
      <c r="I1060" s="28">
        <v>0</v>
      </c>
      <c r="J1060" s="28">
        <v>0</v>
      </c>
      <c r="K1060" s="112">
        <v>0</v>
      </c>
      <c r="L1060" s="112">
        <v>0</v>
      </c>
      <c r="M1060" s="112">
        <v>0</v>
      </c>
      <c r="N1060" s="112">
        <v>0</v>
      </c>
      <c r="O1060" s="112">
        <v>0</v>
      </c>
      <c r="P1060" s="112">
        <v>0</v>
      </c>
      <c r="Q1060" s="288"/>
      <c r="R1060" s="289"/>
    </row>
    <row r="1061" spans="1:18" s="24" customFormat="1" ht="12.75">
      <c r="A1061" s="162"/>
      <c r="B1061" s="165"/>
      <c r="C1061" s="168"/>
      <c r="D1061" s="29"/>
      <c r="E1061" s="27"/>
      <c r="F1061" s="27" t="s">
        <v>220</v>
      </c>
      <c r="G1061" s="112">
        <f t="shared" si="225"/>
        <v>0</v>
      </c>
      <c r="H1061" s="112">
        <f t="shared" si="225"/>
        <v>0</v>
      </c>
      <c r="I1061" s="28">
        <v>0</v>
      </c>
      <c r="J1061" s="28">
        <v>0</v>
      </c>
      <c r="K1061" s="112">
        <v>0</v>
      </c>
      <c r="L1061" s="112">
        <v>0</v>
      </c>
      <c r="M1061" s="112">
        <v>0</v>
      </c>
      <c r="N1061" s="112">
        <v>0</v>
      </c>
      <c r="O1061" s="112">
        <v>0</v>
      </c>
      <c r="P1061" s="112">
        <v>0</v>
      </c>
      <c r="Q1061" s="288"/>
      <c r="R1061" s="289"/>
    </row>
    <row r="1062" spans="1:18" s="24" customFormat="1" ht="12.75">
      <c r="A1062" s="162"/>
      <c r="B1062" s="165"/>
      <c r="C1062" s="168"/>
      <c r="D1062" s="29"/>
      <c r="E1062" s="38"/>
      <c r="F1062" s="27" t="s">
        <v>226</v>
      </c>
      <c r="G1062" s="112">
        <f t="shared" si="225"/>
        <v>0</v>
      </c>
      <c r="H1062" s="112">
        <f t="shared" si="225"/>
        <v>0</v>
      </c>
      <c r="I1062" s="28">
        <v>0</v>
      </c>
      <c r="J1062" s="28">
        <v>0</v>
      </c>
      <c r="K1062" s="28">
        <v>0</v>
      </c>
      <c r="L1062" s="112">
        <v>0</v>
      </c>
      <c r="M1062" s="28">
        <v>0</v>
      </c>
      <c r="N1062" s="28">
        <v>0</v>
      </c>
      <c r="O1062" s="28">
        <v>0</v>
      </c>
      <c r="P1062" s="112">
        <v>0</v>
      </c>
      <c r="Q1062" s="288"/>
      <c r="R1062" s="289"/>
    </row>
    <row r="1063" spans="1:18" s="24" customFormat="1" ht="12.75">
      <c r="A1063" s="162"/>
      <c r="B1063" s="165"/>
      <c r="C1063" s="168"/>
      <c r="D1063" s="29"/>
      <c r="E1063" s="27"/>
      <c r="F1063" s="27" t="s">
        <v>227</v>
      </c>
      <c r="G1063" s="112">
        <f t="shared" si="225"/>
        <v>0</v>
      </c>
      <c r="H1063" s="112">
        <f t="shared" si="225"/>
        <v>0</v>
      </c>
      <c r="I1063" s="28">
        <v>0</v>
      </c>
      <c r="J1063" s="28">
        <v>0</v>
      </c>
      <c r="K1063" s="28">
        <v>0</v>
      </c>
      <c r="L1063" s="112">
        <v>0</v>
      </c>
      <c r="M1063" s="28">
        <v>0</v>
      </c>
      <c r="N1063" s="28">
        <v>0</v>
      </c>
      <c r="O1063" s="28">
        <v>0</v>
      </c>
      <c r="P1063" s="112">
        <v>0</v>
      </c>
      <c r="Q1063" s="288"/>
      <c r="R1063" s="289"/>
    </row>
    <row r="1064" spans="1:18" s="24" customFormat="1" ht="12.75">
      <c r="A1064" s="162"/>
      <c r="B1064" s="165"/>
      <c r="C1064" s="168"/>
      <c r="D1064" s="29"/>
      <c r="E1064" s="27" t="s">
        <v>192</v>
      </c>
      <c r="F1064" s="27" t="s">
        <v>228</v>
      </c>
      <c r="G1064" s="112">
        <f t="shared" si="225"/>
        <v>29.3</v>
      </c>
      <c r="H1064" s="112">
        <f t="shared" si="225"/>
        <v>0</v>
      </c>
      <c r="I1064" s="28">
        <v>29.3</v>
      </c>
      <c r="J1064" s="28">
        <v>0</v>
      </c>
      <c r="K1064" s="28">
        <v>0</v>
      </c>
      <c r="L1064" s="112">
        <v>0</v>
      </c>
      <c r="M1064" s="28">
        <v>0</v>
      </c>
      <c r="N1064" s="28">
        <v>0</v>
      </c>
      <c r="O1064" s="28">
        <v>0</v>
      </c>
      <c r="P1064" s="112">
        <v>0</v>
      </c>
      <c r="Q1064" s="288"/>
      <c r="R1064" s="289"/>
    </row>
    <row r="1065" spans="1:18" s="24" customFormat="1" ht="12.75">
      <c r="A1065" s="162"/>
      <c r="B1065" s="165"/>
      <c r="C1065" s="168"/>
      <c r="D1065" s="29"/>
      <c r="E1065" s="27" t="s">
        <v>20</v>
      </c>
      <c r="F1065" s="27" t="s">
        <v>229</v>
      </c>
      <c r="G1065" s="112">
        <f t="shared" si="225"/>
        <v>585</v>
      </c>
      <c r="H1065" s="112">
        <f t="shared" si="225"/>
        <v>0</v>
      </c>
      <c r="I1065" s="28">
        <v>585</v>
      </c>
      <c r="J1065" s="28">
        <v>0</v>
      </c>
      <c r="K1065" s="28">
        <v>0</v>
      </c>
      <c r="L1065" s="112">
        <v>0</v>
      </c>
      <c r="M1065" s="28">
        <v>0</v>
      </c>
      <c r="N1065" s="28">
        <v>0</v>
      </c>
      <c r="O1065" s="28">
        <v>0</v>
      </c>
      <c r="P1065" s="112">
        <v>0</v>
      </c>
      <c r="Q1065" s="288"/>
      <c r="R1065" s="289"/>
    </row>
    <row r="1066" spans="1:18" s="24" customFormat="1" ht="13.5" thickBot="1">
      <c r="A1066" s="163"/>
      <c r="B1066" s="166"/>
      <c r="C1066" s="169"/>
      <c r="D1066" s="33"/>
      <c r="E1066" s="82"/>
      <c r="F1066" s="35" t="s">
        <v>230</v>
      </c>
      <c r="G1066" s="113">
        <f t="shared" si="225"/>
        <v>0</v>
      </c>
      <c r="H1066" s="113">
        <f t="shared" si="225"/>
        <v>0</v>
      </c>
      <c r="I1066" s="36">
        <v>0</v>
      </c>
      <c r="J1066" s="36">
        <v>0</v>
      </c>
      <c r="K1066" s="36">
        <v>0</v>
      </c>
      <c r="L1066" s="113">
        <v>0</v>
      </c>
      <c r="M1066" s="36">
        <v>0</v>
      </c>
      <c r="N1066" s="36">
        <v>0</v>
      </c>
      <c r="O1066" s="36">
        <v>0</v>
      </c>
      <c r="P1066" s="113">
        <v>0</v>
      </c>
      <c r="Q1066" s="290"/>
      <c r="R1066" s="291"/>
    </row>
    <row r="1067" spans="1:18" s="24" customFormat="1" ht="12.75">
      <c r="A1067" s="161" t="s">
        <v>326</v>
      </c>
      <c r="B1067" s="164" t="s">
        <v>498</v>
      </c>
      <c r="C1067" s="167">
        <v>1000</v>
      </c>
      <c r="D1067" s="21"/>
      <c r="E1067" s="114"/>
      <c r="F1067" s="129" t="s">
        <v>238</v>
      </c>
      <c r="G1067" s="23">
        <f aca="true" t="shared" si="226" ref="G1067:P1067">SUM(G1068:G1078)</f>
        <v>6825</v>
      </c>
      <c r="H1067" s="23">
        <f t="shared" si="226"/>
        <v>0</v>
      </c>
      <c r="I1067" s="23">
        <f t="shared" si="226"/>
        <v>6825</v>
      </c>
      <c r="J1067" s="23">
        <f t="shared" si="226"/>
        <v>0</v>
      </c>
      <c r="K1067" s="23">
        <f t="shared" si="226"/>
        <v>0</v>
      </c>
      <c r="L1067" s="23">
        <f t="shared" si="226"/>
        <v>0</v>
      </c>
      <c r="M1067" s="23">
        <f t="shared" si="226"/>
        <v>0</v>
      </c>
      <c r="N1067" s="23">
        <f t="shared" si="226"/>
        <v>0</v>
      </c>
      <c r="O1067" s="23">
        <f t="shared" si="226"/>
        <v>0</v>
      </c>
      <c r="P1067" s="23">
        <f t="shared" si="226"/>
        <v>0</v>
      </c>
      <c r="Q1067" s="286" t="s">
        <v>17</v>
      </c>
      <c r="R1067" s="287"/>
    </row>
    <row r="1068" spans="1:18" s="24" customFormat="1" ht="12.75">
      <c r="A1068" s="162"/>
      <c r="B1068" s="165"/>
      <c r="C1068" s="168"/>
      <c r="D1068" s="29"/>
      <c r="E1068" s="115"/>
      <c r="F1068" s="27" t="s">
        <v>19</v>
      </c>
      <c r="G1068" s="112">
        <f aca="true" t="shared" si="227" ref="G1068:H1078">I1068+K1068+M1068+O1068</f>
        <v>0</v>
      </c>
      <c r="H1068" s="112">
        <f t="shared" si="227"/>
        <v>0</v>
      </c>
      <c r="I1068" s="112">
        <v>0</v>
      </c>
      <c r="J1068" s="112">
        <v>0</v>
      </c>
      <c r="K1068" s="112">
        <v>0</v>
      </c>
      <c r="L1068" s="112">
        <v>0</v>
      </c>
      <c r="M1068" s="112">
        <v>0</v>
      </c>
      <c r="N1068" s="112">
        <v>0</v>
      </c>
      <c r="O1068" s="112">
        <v>0</v>
      </c>
      <c r="P1068" s="112">
        <v>0</v>
      </c>
      <c r="Q1068" s="288"/>
      <c r="R1068" s="289"/>
    </row>
    <row r="1069" spans="1:18" s="24" customFormat="1" ht="12.75">
      <c r="A1069" s="162"/>
      <c r="B1069" s="165"/>
      <c r="C1069" s="168"/>
      <c r="D1069" s="29"/>
      <c r="E1069" s="38"/>
      <c r="F1069" s="27" t="s">
        <v>22</v>
      </c>
      <c r="G1069" s="112">
        <f t="shared" si="227"/>
        <v>0</v>
      </c>
      <c r="H1069" s="112">
        <f t="shared" si="227"/>
        <v>0</v>
      </c>
      <c r="I1069" s="112">
        <v>0</v>
      </c>
      <c r="J1069" s="112">
        <v>0</v>
      </c>
      <c r="K1069" s="112">
        <v>0</v>
      </c>
      <c r="L1069" s="112">
        <v>0</v>
      </c>
      <c r="M1069" s="112">
        <v>0</v>
      </c>
      <c r="N1069" s="112">
        <v>0</v>
      </c>
      <c r="O1069" s="112">
        <v>0</v>
      </c>
      <c r="P1069" s="112">
        <v>0</v>
      </c>
      <c r="Q1069" s="288"/>
      <c r="R1069" s="289"/>
    </row>
    <row r="1070" spans="1:18" s="24" customFormat="1" ht="12.75">
      <c r="A1070" s="162"/>
      <c r="B1070" s="165"/>
      <c r="C1070" s="168"/>
      <c r="D1070" s="29"/>
      <c r="E1070" s="81"/>
      <c r="F1070" s="27" t="s">
        <v>23</v>
      </c>
      <c r="G1070" s="112">
        <f t="shared" si="227"/>
        <v>0</v>
      </c>
      <c r="H1070" s="112">
        <f t="shared" si="227"/>
        <v>0</v>
      </c>
      <c r="I1070" s="112">
        <v>0</v>
      </c>
      <c r="J1070" s="112">
        <v>0</v>
      </c>
      <c r="K1070" s="112">
        <v>0</v>
      </c>
      <c r="L1070" s="112">
        <v>0</v>
      </c>
      <c r="M1070" s="112">
        <v>0</v>
      </c>
      <c r="N1070" s="112">
        <v>0</v>
      </c>
      <c r="O1070" s="112">
        <v>0</v>
      </c>
      <c r="P1070" s="112">
        <v>0</v>
      </c>
      <c r="Q1070" s="288"/>
      <c r="R1070" s="289"/>
    </row>
    <row r="1071" spans="1:18" s="24" customFormat="1" ht="12.75">
      <c r="A1071" s="162"/>
      <c r="B1071" s="165"/>
      <c r="C1071" s="168"/>
      <c r="D1071" s="29"/>
      <c r="E1071" s="81"/>
      <c r="F1071" s="27" t="s">
        <v>239</v>
      </c>
      <c r="G1071" s="112">
        <f t="shared" si="227"/>
        <v>0</v>
      </c>
      <c r="H1071" s="112">
        <f t="shared" si="227"/>
        <v>0</v>
      </c>
      <c r="I1071" s="112">
        <v>0</v>
      </c>
      <c r="J1071" s="112">
        <v>0</v>
      </c>
      <c r="K1071" s="112">
        <v>0</v>
      </c>
      <c r="L1071" s="112">
        <v>0</v>
      </c>
      <c r="M1071" s="112">
        <v>0</v>
      </c>
      <c r="N1071" s="112">
        <v>0</v>
      </c>
      <c r="O1071" s="112">
        <v>0</v>
      </c>
      <c r="P1071" s="112">
        <v>0</v>
      </c>
      <c r="Q1071" s="288"/>
      <c r="R1071" s="289"/>
    </row>
    <row r="1072" spans="1:18" s="24" customFormat="1" ht="12.75">
      <c r="A1072" s="162"/>
      <c r="B1072" s="165"/>
      <c r="C1072" s="168"/>
      <c r="D1072" s="29"/>
      <c r="E1072" s="27"/>
      <c r="F1072" s="27" t="s">
        <v>25</v>
      </c>
      <c r="G1072" s="112">
        <f t="shared" si="227"/>
        <v>0</v>
      </c>
      <c r="H1072" s="112">
        <f t="shared" si="227"/>
        <v>0</v>
      </c>
      <c r="I1072" s="28">
        <v>0</v>
      </c>
      <c r="J1072" s="28">
        <v>0</v>
      </c>
      <c r="K1072" s="112">
        <v>0</v>
      </c>
      <c r="L1072" s="112">
        <v>0</v>
      </c>
      <c r="M1072" s="112">
        <v>0</v>
      </c>
      <c r="N1072" s="112">
        <v>0</v>
      </c>
      <c r="O1072" s="112">
        <v>0</v>
      </c>
      <c r="P1072" s="112">
        <v>0</v>
      </c>
      <c r="Q1072" s="288"/>
      <c r="R1072" s="289"/>
    </row>
    <row r="1073" spans="1:18" s="24" customFormat="1" ht="12.75">
      <c r="A1073" s="162"/>
      <c r="B1073" s="165"/>
      <c r="C1073" s="168"/>
      <c r="D1073" s="29"/>
      <c r="E1073" s="27"/>
      <c r="F1073" s="27" t="s">
        <v>220</v>
      </c>
      <c r="G1073" s="112">
        <f t="shared" si="227"/>
        <v>0</v>
      </c>
      <c r="H1073" s="112">
        <f t="shared" si="227"/>
        <v>0</v>
      </c>
      <c r="I1073" s="28">
        <v>0</v>
      </c>
      <c r="J1073" s="28">
        <v>0</v>
      </c>
      <c r="K1073" s="112">
        <v>0</v>
      </c>
      <c r="L1073" s="112">
        <v>0</v>
      </c>
      <c r="M1073" s="112">
        <v>0</v>
      </c>
      <c r="N1073" s="112">
        <v>0</v>
      </c>
      <c r="O1073" s="112">
        <v>0</v>
      </c>
      <c r="P1073" s="112">
        <v>0</v>
      </c>
      <c r="Q1073" s="288"/>
      <c r="R1073" s="289"/>
    </row>
    <row r="1074" spans="1:18" s="24" customFormat="1" ht="12.75">
      <c r="A1074" s="162"/>
      <c r="B1074" s="165"/>
      <c r="C1074" s="168"/>
      <c r="D1074" s="29"/>
      <c r="E1074" s="38"/>
      <c r="F1074" s="27" t="s">
        <v>226</v>
      </c>
      <c r="G1074" s="112">
        <f t="shared" si="227"/>
        <v>0</v>
      </c>
      <c r="H1074" s="112">
        <f t="shared" si="227"/>
        <v>0</v>
      </c>
      <c r="I1074" s="28">
        <v>0</v>
      </c>
      <c r="J1074" s="28">
        <v>0</v>
      </c>
      <c r="K1074" s="28">
        <v>0</v>
      </c>
      <c r="L1074" s="112">
        <v>0</v>
      </c>
      <c r="M1074" s="28">
        <v>0</v>
      </c>
      <c r="N1074" s="28">
        <v>0</v>
      </c>
      <c r="O1074" s="28">
        <v>0</v>
      </c>
      <c r="P1074" s="112">
        <v>0</v>
      </c>
      <c r="Q1074" s="288"/>
      <c r="R1074" s="289"/>
    </row>
    <row r="1075" spans="1:18" s="24" customFormat="1" ht="12.75">
      <c r="A1075" s="162"/>
      <c r="B1075" s="165"/>
      <c r="C1075" s="168"/>
      <c r="D1075" s="29"/>
      <c r="F1075" s="27" t="s">
        <v>227</v>
      </c>
      <c r="G1075" s="112">
        <f t="shared" si="227"/>
        <v>0</v>
      </c>
      <c r="H1075" s="112">
        <f t="shared" si="227"/>
        <v>0</v>
      </c>
      <c r="I1075" s="28">
        <v>0</v>
      </c>
      <c r="J1075" s="28">
        <v>0</v>
      </c>
      <c r="K1075" s="28">
        <v>0</v>
      </c>
      <c r="L1075" s="112">
        <v>0</v>
      </c>
      <c r="M1075" s="28">
        <v>0</v>
      </c>
      <c r="N1075" s="28">
        <v>0</v>
      </c>
      <c r="O1075" s="28">
        <v>0</v>
      </c>
      <c r="P1075" s="112">
        <v>0</v>
      </c>
      <c r="Q1075" s="288"/>
      <c r="R1075" s="289"/>
    </row>
    <row r="1076" spans="1:18" s="24" customFormat="1" ht="12.75">
      <c r="A1076" s="162"/>
      <c r="B1076" s="165"/>
      <c r="C1076" s="168"/>
      <c r="D1076" s="29"/>
      <c r="E1076" s="27" t="s">
        <v>192</v>
      </c>
      <c r="F1076" s="27" t="s">
        <v>228</v>
      </c>
      <c r="G1076" s="112">
        <f t="shared" si="227"/>
        <v>325</v>
      </c>
      <c r="H1076" s="112">
        <f t="shared" si="227"/>
        <v>0</v>
      </c>
      <c r="I1076" s="28">
        <v>325</v>
      </c>
      <c r="J1076" s="28">
        <v>0</v>
      </c>
      <c r="K1076" s="28">
        <v>0</v>
      </c>
      <c r="L1076" s="112">
        <v>0</v>
      </c>
      <c r="M1076" s="28">
        <v>0</v>
      </c>
      <c r="N1076" s="28">
        <v>0</v>
      </c>
      <c r="O1076" s="28">
        <v>0</v>
      </c>
      <c r="P1076" s="112">
        <v>0</v>
      </c>
      <c r="Q1076" s="288"/>
      <c r="R1076" s="289"/>
    </row>
    <row r="1077" spans="1:18" s="24" customFormat="1" ht="12.75">
      <c r="A1077" s="162"/>
      <c r="B1077" s="165"/>
      <c r="C1077" s="168"/>
      <c r="D1077" s="29"/>
      <c r="E1077" s="27" t="s">
        <v>20</v>
      </c>
      <c r="F1077" s="27" t="s">
        <v>229</v>
      </c>
      <c r="G1077" s="112">
        <f t="shared" si="227"/>
        <v>6500</v>
      </c>
      <c r="H1077" s="112">
        <f t="shared" si="227"/>
        <v>0</v>
      </c>
      <c r="I1077" s="28">
        <v>6500</v>
      </c>
      <c r="J1077" s="28">
        <v>0</v>
      </c>
      <c r="K1077" s="28">
        <v>0</v>
      </c>
      <c r="L1077" s="112">
        <v>0</v>
      </c>
      <c r="M1077" s="28">
        <v>0</v>
      </c>
      <c r="N1077" s="28">
        <v>0</v>
      </c>
      <c r="O1077" s="28">
        <v>0</v>
      </c>
      <c r="P1077" s="112">
        <v>0</v>
      </c>
      <c r="Q1077" s="288"/>
      <c r="R1077" s="289"/>
    </row>
    <row r="1078" spans="1:18" s="24" customFormat="1" ht="13.5" thickBot="1">
      <c r="A1078" s="163"/>
      <c r="B1078" s="166"/>
      <c r="C1078" s="169"/>
      <c r="D1078" s="33"/>
      <c r="E1078" s="82"/>
      <c r="F1078" s="35" t="s">
        <v>230</v>
      </c>
      <c r="G1078" s="113">
        <f t="shared" si="227"/>
        <v>0</v>
      </c>
      <c r="H1078" s="113">
        <f t="shared" si="227"/>
        <v>0</v>
      </c>
      <c r="I1078" s="36">
        <v>0</v>
      </c>
      <c r="J1078" s="36">
        <v>0</v>
      </c>
      <c r="K1078" s="36">
        <v>0</v>
      </c>
      <c r="L1078" s="113">
        <v>0</v>
      </c>
      <c r="M1078" s="36">
        <v>0</v>
      </c>
      <c r="N1078" s="36">
        <v>0</v>
      </c>
      <c r="O1078" s="36">
        <v>0</v>
      </c>
      <c r="P1078" s="113">
        <v>0</v>
      </c>
      <c r="Q1078" s="290"/>
      <c r="R1078" s="291"/>
    </row>
    <row r="1079" spans="1:18" s="24" customFormat="1" ht="12.75" customHeight="1">
      <c r="A1079" s="161" t="s">
        <v>327</v>
      </c>
      <c r="B1079" s="164" t="s">
        <v>499</v>
      </c>
      <c r="C1079" s="167">
        <v>80</v>
      </c>
      <c r="D1079" s="21"/>
      <c r="E1079" s="114"/>
      <c r="F1079" s="129" t="s">
        <v>238</v>
      </c>
      <c r="G1079" s="23">
        <f aca="true" t="shared" si="228" ref="G1079:P1079">SUM(G1080:G1090)</f>
        <v>546</v>
      </c>
      <c r="H1079" s="23">
        <f t="shared" si="228"/>
        <v>0</v>
      </c>
      <c r="I1079" s="23">
        <f t="shared" si="228"/>
        <v>546</v>
      </c>
      <c r="J1079" s="23">
        <f t="shared" si="228"/>
        <v>0</v>
      </c>
      <c r="K1079" s="23">
        <f t="shared" si="228"/>
        <v>0</v>
      </c>
      <c r="L1079" s="23">
        <f t="shared" si="228"/>
        <v>0</v>
      </c>
      <c r="M1079" s="23">
        <f t="shared" si="228"/>
        <v>0</v>
      </c>
      <c r="N1079" s="23">
        <f t="shared" si="228"/>
        <v>0</v>
      </c>
      <c r="O1079" s="23">
        <f t="shared" si="228"/>
        <v>0</v>
      </c>
      <c r="P1079" s="23">
        <f t="shared" si="228"/>
        <v>0</v>
      </c>
      <c r="Q1079" s="286" t="s">
        <v>17</v>
      </c>
      <c r="R1079" s="287"/>
    </row>
    <row r="1080" spans="1:18" s="24" customFormat="1" ht="12.75">
      <c r="A1080" s="162"/>
      <c r="B1080" s="165"/>
      <c r="C1080" s="168"/>
      <c r="D1080" s="29"/>
      <c r="E1080" s="115"/>
      <c r="F1080" s="27" t="s">
        <v>19</v>
      </c>
      <c r="G1080" s="112">
        <f aca="true" t="shared" si="229" ref="G1080:H1090">I1080+K1080+M1080+O1080</f>
        <v>0</v>
      </c>
      <c r="H1080" s="112">
        <f t="shared" si="229"/>
        <v>0</v>
      </c>
      <c r="I1080" s="112">
        <v>0</v>
      </c>
      <c r="J1080" s="112">
        <v>0</v>
      </c>
      <c r="K1080" s="112">
        <v>0</v>
      </c>
      <c r="L1080" s="112">
        <v>0</v>
      </c>
      <c r="M1080" s="112">
        <v>0</v>
      </c>
      <c r="N1080" s="112">
        <v>0</v>
      </c>
      <c r="O1080" s="112">
        <v>0</v>
      </c>
      <c r="P1080" s="112">
        <v>0</v>
      </c>
      <c r="Q1080" s="288"/>
      <c r="R1080" s="289"/>
    </row>
    <row r="1081" spans="1:18" s="24" customFormat="1" ht="12.75">
      <c r="A1081" s="162"/>
      <c r="B1081" s="165"/>
      <c r="C1081" s="168"/>
      <c r="D1081" s="29"/>
      <c r="E1081" s="38"/>
      <c r="F1081" s="27" t="s">
        <v>22</v>
      </c>
      <c r="G1081" s="112">
        <f t="shared" si="229"/>
        <v>0</v>
      </c>
      <c r="H1081" s="112">
        <f t="shared" si="229"/>
        <v>0</v>
      </c>
      <c r="I1081" s="112">
        <v>0</v>
      </c>
      <c r="J1081" s="112">
        <v>0</v>
      </c>
      <c r="K1081" s="112">
        <v>0</v>
      </c>
      <c r="L1081" s="112">
        <v>0</v>
      </c>
      <c r="M1081" s="112">
        <v>0</v>
      </c>
      <c r="N1081" s="112">
        <v>0</v>
      </c>
      <c r="O1081" s="112">
        <v>0</v>
      </c>
      <c r="P1081" s="112">
        <v>0</v>
      </c>
      <c r="Q1081" s="288"/>
      <c r="R1081" s="289"/>
    </row>
    <row r="1082" spans="1:18" s="24" customFormat="1" ht="12.75">
      <c r="A1082" s="162"/>
      <c r="B1082" s="165"/>
      <c r="C1082" s="168"/>
      <c r="D1082" s="29"/>
      <c r="E1082" s="81"/>
      <c r="F1082" s="27" t="s">
        <v>23</v>
      </c>
      <c r="G1082" s="112">
        <f t="shared" si="229"/>
        <v>0</v>
      </c>
      <c r="H1082" s="112">
        <f t="shared" si="229"/>
        <v>0</v>
      </c>
      <c r="I1082" s="112">
        <v>0</v>
      </c>
      <c r="J1082" s="112">
        <v>0</v>
      </c>
      <c r="K1082" s="112">
        <v>0</v>
      </c>
      <c r="L1082" s="112">
        <v>0</v>
      </c>
      <c r="M1082" s="112">
        <v>0</v>
      </c>
      <c r="N1082" s="112">
        <v>0</v>
      </c>
      <c r="O1082" s="112">
        <v>0</v>
      </c>
      <c r="P1082" s="112">
        <v>0</v>
      </c>
      <c r="Q1082" s="288"/>
      <c r="R1082" s="289"/>
    </row>
    <row r="1083" spans="1:18" s="24" customFormat="1" ht="12.75">
      <c r="A1083" s="162"/>
      <c r="B1083" s="165"/>
      <c r="C1083" s="168"/>
      <c r="D1083" s="29"/>
      <c r="E1083" s="81"/>
      <c r="F1083" s="27" t="s">
        <v>239</v>
      </c>
      <c r="G1083" s="112">
        <f t="shared" si="229"/>
        <v>0</v>
      </c>
      <c r="H1083" s="112">
        <f t="shared" si="229"/>
        <v>0</v>
      </c>
      <c r="I1083" s="112">
        <v>0</v>
      </c>
      <c r="J1083" s="112">
        <v>0</v>
      </c>
      <c r="K1083" s="112">
        <v>0</v>
      </c>
      <c r="L1083" s="112">
        <v>0</v>
      </c>
      <c r="M1083" s="112">
        <v>0</v>
      </c>
      <c r="N1083" s="112">
        <v>0</v>
      </c>
      <c r="O1083" s="112">
        <v>0</v>
      </c>
      <c r="P1083" s="112">
        <v>0</v>
      </c>
      <c r="Q1083" s="288"/>
      <c r="R1083" s="289"/>
    </row>
    <row r="1084" spans="1:18" s="24" customFormat="1" ht="12.75">
      <c r="A1084" s="162"/>
      <c r="B1084" s="165"/>
      <c r="C1084" s="168"/>
      <c r="D1084" s="29"/>
      <c r="E1084" s="27"/>
      <c r="F1084" s="27" t="s">
        <v>25</v>
      </c>
      <c r="G1084" s="112">
        <f t="shared" si="229"/>
        <v>0</v>
      </c>
      <c r="H1084" s="112">
        <f t="shared" si="229"/>
        <v>0</v>
      </c>
      <c r="I1084" s="28">
        <v>0</v>
      </c>
      <c r="J1084" s="28">
        <v>0</v>
      </c>
      <c r="K1084" s="112">
        <v>0</v>
      </c>
      <c r="L1084" s="112">
        <v>0</v>
      </c>
      <c r="M1084" s="112">
        <v>0</v>
      </c>
      <c r="N1084" s="112">
        <v>0</v>
      </c>
      <c r="O1084" s="112">
        <v>0</v>
      </c>
      <c r="P1084" s="112">
        <v>0</v>
      </c>
      <c r="Q1084" s="288"/>
      <c r="R1084" s="289"/>
    </row>
    <row r="1085" spans="1:18" s="24" customFormat="1" ht="12.75">
      <c r="A1085" s="162"/>
      <c r="B1085" s="165"/>
      <c r="C1085" s="168"/>
      <c r="D1085" s="29"/>
      <c r="E1085" s="27"/>
      <c r="F1085" s="27" t="s">
        <v>220</v>
      </c>
      <c r="G1085" s="112">
        <f t="shared" si="229"/>
        <v>0</v>
      </c>
      <c r="H1085" s="112">
        <f t="shared" si="229"/>
        <v>0</v>
      </c>
      <c r="I1085" s="28">
        <v>0</v>
      </c>
      <c r="J1085" s="28">
        <v>0</v>
      </c>
      <c r="K1085" s="112">
        <v>0</v>
      </c>
      <c r="L1085" s="112">
        <v>0</v>
      </c>
      <c r="M1085" s="112">
        <v>0</v>
      </c>
      <c r="N1085" s="112">
        <v>0</v>
      </c>
      <c r="O1085" s="112">
        <v>0</v>
      </c>
      <c r="P1085" s="112">
        <v>0</v>
      </c>
      <c r="Q1085" s="288"/>
      <c r="R1085" s="289"/>
    </row>
    <row r="1086" spans="1:18" s="24" customFormat="1" ht="12.75">
      <c r="A1086" s="162"/>
      <c r="B1086" s="165"/>
      <c r="C1086" s="168"/>
      <c r="D1086" s="29"/>
      <c r="E1086" s="38"/>
      <c r="F1086" s="27" t="s">
        <v>226</v>
      </c>
      <c r="G1086" s="112">
        <f t="shared" si="229"/>
        <v>0</v>
      </c>
      <c r="H1086" s="112">
        <f t="shared" si="229"/>
        <v>0</v>
      </c>
      <c r="I1086" s="28">
        <v>0</v>
      </c>
      <c r="J1086" s="28">
        <v>0</v>
      </c>
      <c r="K1086" s="28">
        <v>0</v>
      </c>
      <c r="L1086" s="112">
        <v>0</v>
      </c>
      <c r="M1086" s="28">
        <v>0</v>
      </c>
      <c r="N1086" s="28">
        <v>0</v>
      </c>
      <c r="O1086" s="28">
        <v>0</v>
      </c>
      <c r="P1086" s="112">
        <v>0</v>
      </c>
      <c r="Q1086" s="288"/>
      <c r="R1086" s="289"/>
    </row>
    <row r="1087" spans="1:18" s="24" customFormat="1" ht="12.75">
      <c r="A1087" s="162"/>
      <c r="B1087" s="165"/>
      <c r="C1087" s="168"/>
      <c r="D1087" s="29"/>
      <c r="E1087" s="27"/>
      <c r="F1087" s="27" t="s">
        <v>227</v>
      </c>
      <c r="G1087" s="112">
        <f t="shared" si="229"/>
        <v>0</v>
      </c>
      <c r="H1087" s="112">
        <f t="shared" si="229"/>
        <v>0</v>
      </c>
      <c r="I1087" s="28">
        <v>0</v>
      </c>
      <c r="J1087" s="28">
        <v>0</v>
      </c>
      <c r="K1087" s="28">
        <v>0</v>
      </c>
      <c r="L1087" s="112">
        <v>0</v>
      </c>
      <c r="M1087" s="28">
        <v>0</v>
      </c>
      <c r="N1087" s="28">
        <v>0</v>
      </c>
      <c r="O1087" s="28">
        <v>0</v>
      </c>
      <c r="P1087" s="112">
        <v>0</v>
      </c>
      <c r="Q1087" s="288"/>
      <c r="R1087" s="289"/>
    </row>
    <row r="1088" spans="1:18" s="24" customFormat="1" ht="12.75">
      <c r="A1088" s="162"/>
      <c r="B1088" s="165"/>
      <c r="C1088" s="168"/>
      <c r="D1088" s="29"/>
      <c r="E1088" s="27" t="s">
        <v>192</v>
      </c>
      <c r="F1088" s="27" t="s">
        <v>228</v>
      </c>
      <c r="G1088" s="112">
        <f t="shared" si="229"/>
        <v>26</v>
      </c>
      <c r="H1088" s="112">
        <f t="shared" si="229"/>
        <v>0</v>
      </c>
      <c r="I1088" s="28">
        <v>26</v>
      </c>
      <c r="J1088" s="28">
        <v>0</v>
      </c>
      <c r="K1088" s="28">
        <v>0</v>
      </c>
      <c r="L1088" s="112">
        <v>0</v>
      </c>
      <c r="M1088" s="28">
        <v>0</v>
      </c>
      <c r="N1088" s="28">
        <v>0</v>
      </c>
      <c r="O1088" s="28">
        <v>0</v>
      </c>
      <c r="P1088" s="112">
        <v>0</v>
      </c>
      <c r="Q1088" s="288"/>
      <c r="R1088" s="289"/>
    </row>
    <row r="1089" spans="1:18" s="24" customFormat="1" ht="12.75">
      <c r="A1089" s="162"/>
      <c r="B1089" s="165"/>
      <c r="C1089" s="168"/>
      <c r="D1089" s="29"/>
      <c r="E1089" s="27" t="s">
        <v>20</v>
      </c>
      <c r="F1089" s="27" t="s">
        <v>229</v>
      </c>
      <c r="G1089" s="112">
        <f t="shared" si="229"/>
        <v>520</v>
      </c>
      <c r="H1089" s="112">
        <f t="shared" si="229"/>
        <v>0</v>
      </c>
      <c r="I1089" s="28">
        <v>520</v>
      </c>
      <c r="J1089" s="28">
        <v>0</v>
      </c>
      <c r="K1089" s="28">
        <v>0</v>
      </c>
      <c r="L1089" s="112">
        <v>0</v>
      </c>
      <c r="M1089" s="28">
        <v>0</v>
      </c>
      <c r="N1089" s="28">
        <v>0</v>
      </c>
      <c r="O1089" s="28">
        <v>0</v>
      </c>
      <c r="P1089" s="112">
        <v>0</v>
      </c>
      <c r="Q1089" s="288"/>
      <c r="R1089" s="289"/>
    </row>
    <row r="1090" spans="1:18" s="24" customFormat="1" ht="13.5" thickBot="1">
      <c r="A1090" s="163"/>
      <c r="B1090" s="166"/>
      <c r="C1090" s="169"/>
      <c r="D1090" s="33"/>
      <c r="E1090" s="82"/>
      <c r="F1090" s="35" t="s">
        <v>230</v>
      </c>
      <c r="G1090" s="113">
        <f t="shared" si="229"/>
        <v>0</v>
      </c>
      <c r="H1090" s="113">
        <f t="shared" si="229"/>
        <v>0</v>
      </c>
      <c r="I1090" s="36">
        <v>0</v>
      </c>
      <c r="J1090" s="36">
        <v>0</v>
      </c>
      <c r="K1090" s="36">
        <v>0</v>
      </c>
      <c r="L1090" s="113">
        <v>0</v>
      </c>
      <c r="M1090" s="36">
        <v>0</v>
      </c>
      <c r="N1090" s="36">
        <v>0</v>
      </c>
      <c r="O1090" s="36">
        <v>0</v>
      </c>
      <c r="P1090" s="113">
        <v>0</v>
      </c>
      <c r="Q1090" s="290"/>
      <c r="R1090" s="291"/>
    </row>
    <row r="1091" spans="1:18" s="24" customFormat="1" ht="12.75">
      <c r="A1091" s="161" t="s">
        <v>328</v>
      </c>
      <c r="B1091" s="164" t="s">
        <v>500</v>
      </c>
      <c r="C1091" s="167">
        <v>240</v>
      </c>
      <c r="D1091" s="21"/>
      <c r="E1091" s="114"/>
      <c r="F1091" s="129" t="s">
        <v>238</v>
      </c>
      <c r="G1091" s="23">
        <f aca="true" t="shared" si="230" ref="G1091:P1091">SUM(G1092:G1102)</f>
        <v>1638</v>
      </c>
      <c r="H1091" s="23">
        <f t="shared" si="230"/>
        <v>0</v>
      </c>
      <c r="I1091" s="23">
        <f t="shared" si="230"/>
        <v>1638</v>
      </c>
      <c r="J1091" s="23">
        <f t="shared" si="230"/>
        <v>0</v>
      </c>
      <c r="K1091" s="23">
        <f t="shared" si="230"/>
        <v>0</v>
      </c>
      <c r="L1091" s="23">
        <f t="shared" si="230"/>
        <v>0</v>
      </c>
      <c r="M1091" s="23">
        <f t="shared" si="230"/>
        <v>0</v>
      </c>
      <c r="N1091" s="23">
        <f t="shared" si="230"/>
        <v>0</v>
      </c>
      <c r="O1091" s="23">
        <f t="shared" si="230"/>
        <v>0</v>
      </c>
      <c r="P1091" s="23">
        <f t="shared" si="230"/>
        <v>0</v>
      </c>
      <c r="Q1091" s="286" t="s">
        <v>17</v>
      </c>
      <c r="R1091" s="287"/>
    </row>
    <row r="1092" spans="1:18" s="24" customFormat="1" ht="12.75">
      <c r="A1092" s="162"/>
      <c r="B1092" s="165"/>
      <c r="C1092" s="168"/>
      <c r="D1092" s="29"/>
      <c r="E1092" s="115"/>
      <c r="F1092" s="27" t="s">
        <v>19</v>
      </c>
      <c r="G1092" s="112">
        <f aca="true" t="shared" si="231" ref="G1092:H1102">I1092+K1092+M1092+O1092</f>
        <v>0</v>
      </c>
      <c r="H1092" s="112">
        <f t="shared" si="231"/>
        <v>0</v>
      </c>
      <c r="I1092" s="112">
        <v>0</v>
      </c>
      <c r="J1092" s="112">
        <v>0</v>
      </c>
      <c r="K1092" s="112">
        <v>0</v>
      </c>
      <c r="L1092" s="112">
        <v>0</v>
      </c>
      <c r="M1092" s="112">
        <v>0</v>
      </c>
      <c r="N1092" s="112">
        <v>0</v>
      </c>
      <c r="O1092" s="112">
        <v>0</v>
      </c>
      <c r="P1092" s="112">
        <v>0</v>
      </c>
      <c r="Q1092" s="288"/>
      <c r="R1092" s="289"/>
    </row>
    <row r="1093" spans="1:18" s="24" customFormat="1" ht="12.75">
      <c r="A1093" s="162"/>
      <c r="B1093" s="165"/>
      <c r="C1093" s="168"/>
      <c r="D1093" s="29"/>
      <c r="E1093" s="38"/>
      <c r="F1093" s="27" t="s">
        <v>22</v>
      </c>
      <c r="G1093" s="112">
        <f t="shared" si="231"/>
        <v>0</v>
      </c>
      <c r="H1093" s="112">
        <f t="shared" si="231"/>
        <v>0</v>
      </c>
      <c r="I1093" s="112">
        <v>0</v>
      </c>
      <c r="J1093" s="112">
        <v>0</v>
      </c>
      <c r="K1093" s="112">
        <v>0</v>
      </c>
      <c r="L1093" s="112">
        <v>0</v>
      </c>
      <c r="M1093" s="112">
        <v>0</v>
      </c>
      <c r="N1093" s="112">
        <v>0</v>
      </c>
      <c r="O1093" s="112">
        <v>0</v>
      </c>
      <c r="P1093" s="112">
        <v>0</v>
      </c>
      <c r="Q1093" s="288"/>
      <c r="R1093" s="289"/>
    </row>
    <row r="1094" spans="1:18" s="24" customFormat="1" ht="12.75">
      <c r="A1094" s="162"/>
      <c r="B1094" s="165"/>
      <c r="C1094" s="168"/>
      <c r="D1094" s="29"/>
      <c r="E1094" s="81"/>
      <c r="F1094" s="27" t="s">
        <v>23</v>
      </c>
      <c r="G1094" s="112">
        <f t="shared" si="231"/>
        <v>0</v>
      </c>
      <c r="H1094" s="112">
        <f t="shared" si="231"/>
        <v>0</v>
      </c>
      <c r="I1094" s="112">
        <v>0</v>
      </c>
      <c r="J1094" s="112">
        <v>0</v>
      </c>
      <c r="K1094" s="112">
        <v>0</v>
      </c>
      <c r="L1094" s="112">
        <v>0</v>
      </c>
      <c r="M1094" s="112">
        <v>0</v>
      </c>
      <c r="N1094" s="112">
        <v>0</v>
      </c>
      <c r="O1094" s="112">
        <v>0</v>
      </c>
      <c r="P1094" s="112">
        <v>0</v>
      </c>
      <c r="Q1094" s="288"/>
      <c r="R1094" s="289"/>
    </row>
    <row r="1095" spans="1:18" s="24" customFormat="1" ht="12.75">
      <c r="A1095" s="162"/>
      <c r="B1095" s="165"/>
      <c r="C1095" s="168"/>
      <c r="D1095" s="29"/>
      <c r="E1095" s="81"/>
      <c r="F1095" s="27" t="s">
        <v>239</v>
      </c>
      <c r="G1095" s="112">
        <f t="shared" si="231"/>
        <v>0</v>
      </c>
      <c r="H1095" s="112">
        <f t="shared" si="231"/>
        <v>0</v>
      </c>
      <c r="I1095" s="112">
        <v>0</v>
      </c>
      <c r="J1095" s="112">
        <v>0</v>
      </c>
      <c r="K1095" s="112">
        <v>0</v>
      </c>
      <c r="L1095" s="112">
        <v>0</v>
      </c>
      <c r="M1095" s="112">
        <v>0</v>
      </c>
      <c r="N1095" s="112">
        <v>0</v>
      </c>
      <c r="O1095" s="112">
        <v>0</v>
      </c>
      <c r="P1095" s="112">
        <v>0</v>
      </c>
      <c r="Q1095" s="288"/>
      <c r="R1095" s="289"/>
    </row>
    <row r="1096" spans="1:18" s="24" customFormat="1" ht="12.75">
      <c r="A1096" s="162"/>
      <c r="B1096" s="165"/>
      <c r="C1096" s="168"/>
      <c r="D1096" s="29"/>
      <c r="E1096" s="27"/>
      <c r="F1096" s="27" t="s">
        <v>25</v>
      </c>
      <c r="G1096" s="112">
        <f t="shared" si="231"/>
        <v>0</v>
      </c>
      <c r="H1096" s="112">
        <f t="shared" si="231"/>
        <v>0</v>
      </c>
      <c r="I1096" s="28">
        <v>0</v>
      </c>
      <c r="J1096" s="28">
        <v>0</v>
      </c>
      <c r="K1096" s="112">
        <v>0</v>
      </c>
      <c r="L1096" s="112">
        <v>0</v>
      </c>
      <c r="M1096" s="112">
        <v>0</v>
      </c>
      <c r="N1096" s="112">
        <v>0</v>
      </c>
      <c r="O1096" s="112">
        <v>0</v>
      </c>
      <c r="P1096" s="112">
        <v>0</v>
      </c>
      <c r="Q1096" s="288"/>
      <c r="R1096" s="289"/>
    </row>
    <row r="1097" spans="1:18" s="24" customFormat="1" ht="12.75">
      <c r="A1097" s="162"/>
      <c r="B1097" s="165"/>
      <c r="C1097" s="168"/>
      <c r="D1097" s="29"/>
      <c r="E1097" s="27"/>
      <c r="F1097" s="27" t="s">
        <v>220</v>
      </c>
      <c r="G1097" s="112">
        <f t="shared" si="231"/>
        <v>0</v>
      </c>
      <c r="H1097" s="112">
        <f t="shared" si="231"/>
        <v>0</v>
      </c>
      <c r="I1097" s="28">
        <v>0</v>
      </c>
      <c r="J1097" s="28">
        <v>0</v>
      </c>
      <c r="K1097" s="112">
        <v>0</v>
      </c>
      <c r="L1097" s="112">
        <v>0</v>
      </c>
      <c r="M1097" s="112">
        <v>0</v>
      </c>
      <c r="N1097" s="112">
        <v>0</v>
      </c>
      <c r="O1097" s="112">
        <v>0</v>
      </c>
      <c r="P1097" s="112">
        <v>0</v>
      </c>
      <c r="Q1097" s="288"/>
      <c r="R1097" s="289"/>
    </row>
    <row r="1098" spans="1:18" s="24" customFormat="1" ht="12.75">
      <c r="A1098" s="162"/>
      <c r="B1098" s="165"/>
      <c r="C1098" s="168"/>
      <c r="D1098" s="29"/>
      <c r="E1098" s="38"/>
      <c r="F1098" s="27" t="s">
        <v>226</v>
      </c>
      <c r="G1098" s="112">
        <f t="shared" si="231"/>
        <v>0</v>
      </c>
      <c r="H1098" s="112">
        <f t="shared" si="231"/>
        <v>0</v>
      </c>
      <c r="I1098" s="28">
        <v>0</v>
      </c>
      <c r="J1098" s="28">
        <v>0</v>
      </c>
      <c r="K1098" s="28">
        <v>0</v>
      </c>
      <c r="L1098" s="112">
        <v>0</v>
      </c>
      <c r="M1098" s="28">
        <v>0</v>
      </c>
      <c r="N1098" s="28">
        <v>0</v>
      </c>
      <c r="O1098" s="28">
        <v>0</v>
      </c>
      <c r="P1098" s="112">
        <v>0</v>
      </c>
      <c r="Q1098" s="288"/>
      <c r="R1098" s="289"/>
    </row>
    <row r="1099" spans="1:18" s="24" customFormat="1" ht="12.75">
      <c r="A1099" s="162"/>
      <c r="B1099" s="165"/>
      <c r="C1099" s="168"/>
      <c r="D1099" s="29"/>
      <c r="E1099" s="38"/>
      <c r="F1099" s="27" t="s">
        <v>227</v>
      </c>
      <c r="G1099" s="112">
        <f t="shared" si="231"/>
        <v>0</v>
      </c>
      <c r="H1099" s="112">
        <f t="shared" si="231"/>
        <v>0</v>
      </c>
      <c r="I1099" s="28">
        <v>0</v>
      </c>
      <c r="J1099" s="28">
        <v>0</v>
      </c>
      <c r="K1099" s="28">
        <v>0</v>
      </c>
      <c r="L1099" s="112">
        <v>0</v>
      </c>
      <c r="M1099" s="28">
        <v>0</v>
      </c>
      <c r="N1099" s="28">
        <v>0</v>
      </c>
      <c r="O1099" s="28">
        <v>0</v>
      </c>
      <c r="P1099" s="112">
        <v>0</v>
      </c>
      <c r="Q1099" s="288"/>
      <c r="R1099" s="289"/>
    </row>
    <row r="1100" spans="1:18" s="24" customFormat="1" ht="12.75">
      <c r="A1100" s="162"/>
      <c r="B1100" s="165"/>
      <c r="C1100" s="168"/>
      <c r="D1100" s="29"/>
      <c r="E1100" s="27" t="s">
        <v>192</v>
      </c>
      <c r="F1100" s="27" t="s">
        <v>228</v>
      </c>
      <c r="G1100" s="112">
        <f t="shared" si="231"/>
        <v>78</v>
      </c>
      <c r="H1100" s="112">
        <f t="shared" si="231"/>
        <v>0</v>
      </c>
      <c r="I1100" s="28">
        <v>78</v>
      </c>
      <c r="J1100" s="28">
        <v>0</v>
      </c>
      <c r="K1100" s="28">
        <v>0</v>
      </c>
      <c r="L1100" s="112">
        <v>0</v>
      </c>
      <c r="M1100" s="28">
        <v>0</v>
      </c>
      <c r="N1100" s="28">
        <v>0</v>
      </c>
      <c r="O1100" s="28">
        <v>0</v>
      </c>
      <c r="P1100" s="112">
        <v>0</v>
      </c>
      <c r="Q1100" s="288"/>
      <c r="R1100" s="289"/>
    </row>
    <row r="1101" spans="1:18" s="24" customFormat="1" ht="12.75">
      <c r="A1101" s="162"/>
      <c r="B1101" s="165"/>
      <c r="C1101" s="168"/>
      <c r="D1101" s="29"/>
      <c r="E1101" s="27" t="s">
        <v>20</v>
      </c>
      <c r="F1101" s="27" t="s">
        <v>229</v>
      </c>
      <c r="G1101" s="112">
        <f t="shared" si="231"/>
        <v>1560</v>
      </c>
      <c r="H1101" s="112">
        <f t="shared" si="231"/>
        <v>0</v>
      </c>
      <c r="I1101" s="28">
        <v>1560</v>
      </c>
      <c r="J1101" s="28">
        <v>0</v>
      </c>
      <c r="K1101" s="28">
        <v>0</v>
      </c>
      <c r="L1101" s="112">
        <v>0</v>
      </c>
      <c r="M1101" s="28">
        <v>0</v>
      </c>
      <c r="N1101" s="28">
        <v>0</v>
      </c>
      <c r="O1101" s="28">
        <v>0</v>
      </c>
      <c r="P1101" s="112">
        <v>0</v>
      </c>
      <c r="Q1101" s="288"/>
      <c r="R1101" s="289"/>
    </row>
    <row r="1102" spans="1:18" s="24" customFormat="1" ht="13.5" thickBot="1">
      <c r="A1102" s="163"/>
      <c r="B1102" s="166"/>
      <c r="C1102" s="169"/>
      <c r="D1102" s="33"/>
      <c r="E1102" s="82"/>
      <c r="F1102" s="35" t="s">
        <v>230</v>
      </c>
      <c r="G1102" s="113">
        <f t="shared" si="231"/>
        <v>0</v>
      </c>
      <c r="H1102" s="113">
        <f t="shared" si="231"/>
        <v>0</v>
      </c>
      <c r="I1102" s="36">
        <v>0</v>
      </c>
      <c r="J1102" s="36">
        <v>0</v>
      </c>
      <c r="K1102" s="36">
        <v>0</v>
      </c>
      <c r="L1102" s="113">
        <v>0</v>
      </c>
      <c r="M1102" s="36">
        <v>0</v>
      </c>
      <c r="N1102" s="36">
        <v>0</v>
      </c>
      <c r="O1102" s="36">
        <v>0</v>
      </c>
      <c r="P1102" s="113">
        <v>0</v>
      </c>
      <c r="Q1102" s="290"/>
      <c r="R1102" s="291"/>
    </row>
    <row r="1103" spans="1:18" s="24" customFormat="1" ht="12.75">
      <c r="A1103" s="161" t="s">
        <v>329</v>
      </c>
      <c r="B1103" s="164" t="s">
        <v>501</v>
      </c>
      <c r="C1103" s="167">
        <v>160</v>
      </c>
      <c r="D1103" s="21"/>
      <c r="E1103" s="114"/>
      <c r="F1103" s="129" t="s">
        <v>238</v>
      </c>
      <c r="G1103" s="23">
        <f aca="true" t="shared" si="232" ref="G1103:P1103">SUM(G1104:G1114)</f>
        <v>1092</v>
      </c>
      <c r="H1103" s="23">
        <f t="shared" si="232"/>
        <v>0</v>
      </c>
      <c r="I1103" s="23">
        <f t="shared" si="232"/>
        <v>1092</v>
      </c>
      <c r="J1103" s="23">
        <f t="shared" si="232"/>
        <v>0</v>
      </c>
      <c r="K1103" s="23">
        <f t="shared" si="232"/>
        <v>0</v>
      </c>
      <c r="L1103" s="23">
        <f t="shared" si="232"/>
        <v>0</v>
      </c>
      <c r="M1103" s="23">
        <f t="shared" si="232"/>
        <v>0</v>
      </c>
      <c r="N1103" s="23">
        <f t="shared" si="232"/>
        <v>0</v>
      </c>
      <c r="O1103" s="23">
        <f t="shared" si="232"/>
        <v>0</v>
      </c>
      <c r="P1103" s="23">
        <f t="shared" si="232"/>
        <v>0</v>
      </c>
      <c r="Q1103" s="286" t="s">
        <v>17</v>
      </c>
      <c r="R1103" s="287"/>
    </row>
    <row r="1104" spans="1:18" s="24" customFormat="1" ht="12.75">
      <c r="A1104" s="162"/>
      <c r="B1104" s="165"/>
      <c r="C1104" s="168"/>
      <c r="D1104" s="29"/>
      <c r="E1104" s="115"/>
      <c r="F1104" s="27" t="s">
        <v>19</v>
      </c>
      <c r="G1104" s="112">
        <f aca="true" t="shared" si="233" ref="G1104:H1114">I1104+K1104+M1104+O1104</f>
        <v>0</v>
      </c>
      <c r="H1104" s="112">
        <f t="shared" si="233"/>
        <v>0</v>
      </c>
      <c r="I1104" s="112">
        <v>0</v>
      </c>
      <c r="J1104" s="112">
        <v>0</v>
      </c>
      <c r="K1104" s="112">
        <v>0</v>
      </c>
      <c r="L1104" s="112">
        <v>0</v>
      </c>
      <c r="M1104" s="112">
        <v>0</v>
      </c>
      <c r="N1104" s="112">
        <v>0</v>
      </c>
      <c r="O1104" s="112">
        <v>0</v>
      </c>
      <c r="P1104" s="112">
        <v>0</v>
      </c>
      <c r="Q1104" s="288"/>
      <c r="R1104" s="289"/>
    </row>
    <row r="1105" spans="1:18" s="24" customFormat="1" ht="12.75">
      <c r="A1105" s="162"/>
      <c r="B1105" s="165"/>
      <c r="C1105" s="168"/>
      <c r="D1105" s="29"/>
      <c r="E1105" s="38"/>
      <c r="F1105" s="27" t="s">
        <v>22</v>
      </c>
      <c r="G1105" s="112">
        <f t="shared" si="233"/>
        <v>0</v>
      </c>
      <c r="H1105" s="112">
        <f t="shared" si="233"/>
        <v>0</v>
      </c>
      <c r="I1105" s="112">
        <v>0</v>
      </c>
      <c r="J1105" s="112">
        <v>0</v>
      </c>
      <c r="K1105" s="112">
        <v>0</v>
      </c>
      <c r="L1105" s="112">
        <v>0</v>
      </c>
      <c r="M1105" s="112">
        <v>0</v>
      </c>
      <c r="N1105" s="112">
        <v>0</v>
      </c>
      <c r="O1105" s="112">
        <v>0</v>
      </c>
      <c r="P1105" s="112">
        <v>0</v>
      </c>
      <c r="Q1105" s="288"/>
      <c r="R1105" s="289"/>
    </row>
    <row r="1106" spans="1:18" s="24" customFormat="1" ht="12.75">
      <c r="A1106" s="162"/>
      <c r="B1106" s="165"/>
      <c r="C1106" s="168"/>
      <c r="D1106" s="29"/>
      <c r="E1106" s="81"/>
      <c r="F1106" s="27" t="s">
        <v>23</v>
      </c>
      <c r="G1106" s="112">
        <f t="shared" si="233"/>
        <v>0</v>
      </c>
      <c r="H1106" s="112">
        <f t="shared" si="233"/>
        <v>0</v>
      </c>
      <c r="I1106" s="112">
        <v>0</v>
      </c>
      <c r="J1106" s="112">
        <v>0</v>
      </c>
      <c r="K1106" s="112">
        <v>0</v>
      </c>
      <c r="L1106" s="112">
        <v>0</v>
      </c>
      <c r="M1106" s="112">
        <v>0</v>
      </c>
      <c r="N1106" s="112">
        <v>0</v>
      </c>
      <c r="O1106" s="112">
        <v>0</v>
      </c>
      <c r="P1106" s="112">
        <v>0</v>
      </c>
      <c r="Q1106" s="288"/>
      <c r="R1106" s="289"/>
    </row>
    <row r="1107" spans="1:18" s="24" customFormat="1" ht="12.75">
      <c r="A1107" s="162"/>
      <c r="B1107" s="165"/>
      <c r="C1107" s="168"/>
      <c r="D1107" s="29"/>
      <c r="E1107" s="81"/>
      <c r="F1107" s="27" t="s">
        <v>239</v>
      </c>
      <c r="G1107" s="112">
        <f t="shared" si="233"/>
        <v>0</v>
      </c>
      <c r="H1107" s="112">
        <f t="shared" si="233"/>
        <v>0</v>
      </c>
      <c r="I1107" s="112">
        <v>0</v>
      </c>
      <c r="J1107" s="112">
        <v>0</v>
      </c>
      <c r="K1107" s="112">
        <v>0</v>
      </c>
      <c r="L1107" s="112">
        <v>0</v>
      </c>
      <c r="M1107" s="112">
        <v>0</v>
      </c>
      <c r="N1107" s="112">
        <v>0</v>
      </c>
      <c r="O1107" s="112">
        <v>0</v>
      </c>
      <c r="P1107" s="112">
        <v>0</v>
      </c>
      <c r="Q1107" s="288"/>
      <c r="R1107" s="289"/>
    </row>
    <row r="1108" spans="1:18" s="24" customFormat="1" ht="12.75">
      <c r="A1108" s="162"/>
      <c r="B1108" s="165"/>
      <c r="C1108" s="168"/>
      <c r="D1108" s="29"/>
      <c r="E1108" s="27"/>
      <c r="F1108" s="27" t="s">
        <v>25</v>
      </c>
      <c r="G1108" s="112">
        <f t="shared" si="233"/>
        <v>0</v>
      </c>
      <c r="H1108" s="112">
        <f t="shared" si="233"/>
        <v>0</v>
      </c>
      <c r="I1108" s="28">
        <v>0</v>
      </c>
      <c r="J1108" s="28">
        <v>0</v>
      </c>
      <c r="K1108" s="112">
        <v>0</v>
      </c>
      <c r="L1108" s="112">
        <v>0</v>
      </c>
      <c r="M1108" s="112">
        <v>0</v>
      </c>
      <c r="N1108" s="112">
        <v>0</v>
      </c>
      <c r="O1108" s="112">
        <v>0</v>
      </c>
      <c r="P1108" s="112">
        <v>0</v>
      </c>
      <c r="Q1108" s="288"/>
      <c r="R1108" s="289"/>
    </row>
    <row r="1109" spans="1:18" s="24" customFormat="1" ht="12.75">
      <c r="A1109" s="162"/>
      <c r="B1109" s="165"/>
      <c r="C1109" s="168"/>
      <c r="D1109" s="29"/>
      <c r="E1109" s="27"/>
      <c r="F1109" s="27" t="s">
        <v>220</v>
      </c>
      <c r="G1109" s="112">
        <f t="shared" si="233"/>
        <v>0</v>
      </c>
      <c r="H1109" s="112">
        <f t="shared" si="233"/>
        <v>0</v>
      </c>
      <c r="I1109" s="28">
        <v>0</v>
      </c>
      <c r="J1109" s="28">
        <v>0</v>
      </c>
      <c r="K1109" s="112">
        <v>0</v>
      </c>
      <c r="L1109" s="112">
        <v>0</v>
      </c>
      <c r="M1109" s="112">
        <v>0</v>
      </c>
      <c r="N1109" s="112">
        <v>0</v>
      </c>
      <c r="O1109" s="112">
        <v>0</v>
      </c>
      <c r="P1109" s="112">
        <v>0</v>
      </c>
      <c r="Q1109" s="288"/>
      <c r="R1109" s="289"/>
    </row>
    <row r="1110" spans="1:18" s="24" customFormat="1" ht="12.75">
      <c r="A1110" s="162"/>
      <c r="B1110" s="165"/>
      <c r="C1110" s="168"/>
      <c r="D1110" s="29"/>
      <c r="E1110" s="38"/>
      <c r="F1110" s="27" t="s">
        <v>226</v>
      </c>
      <c r="G1110" s="112">
        <f t="shared" si="233"/>
        <v>0</v>
      </c>
      <c r="H1110" s="112">
        <f t="shared" si="233"/>
        <v>0</v>
      </c>
      <c r="I1110" s="28">
        <v>0</v>
      </c>
      <c r="J1110" s="28">
        <v>0</v>
      </c>
      <c r="K1110" s="28">
        <v>0</v>
      </c>
      <c r="L1110" s="112">
        <v>0</v>
      </c>
      <c r="M1110" s="28">
        <v>0</v>
      </c>
      <c r="N1110" s="28">
        <v>0</v>
      </c>
      <c r="O1110" s="28">
        <v>0</v>
      </c>
      <c r="P1110" s="112">
        <v>0</v>
      </c>
      <c r="Q1110" s="288"/>
      <c r="R1110" s="289"/>
    </row>
    <row r="1111" spans="1:18" s="24" customFormat="1" ht="12.75">
      <c r="A1111" s="162"/>
      <c r="B1111" s="165"/>
      <c r="C1111" s="168"/>
      <c r="D1111" s="29"/>
      <c r="E1111" s="38"/>
      <c r="F1111" s="27" t="s">
        <v>227</v>
      </c>
      <c r="G1111" s="112">
        <f t="shared" si="233"/>
        <v>0</v>
      </c>
      <c r="H1111" s="112">
        <f t="shared" si="233"/>
        <v>0</v>
      </c>
      <c r="I1111" s="28">
        <v>0</v>
      </c>
      <c r="J1111" s="28">
        <v>0</v>
      </c>
      <c r="K1111" s="28">
        <v>0</v>
      </c>
      <c r="L1111" s="112">
        <v>0</v>
      </c>
      <c r="M1111" s="28">
        <v>0</v>
      </c>
      <c r="N1111" s="28">
        <v>0</v>
      </c>
      <c r="O1111" s="28">
        <v>0</v>
      </c>
      <c r="P1111" s="112">
        <v>0</v>
      </c>
      <c r="Q1111" s="288"/>
      <c r="R1111" s="289"/>
    </row>
    <row r="1112" spans="1:18" s="24" customFormat="1" ht="12.75">
      <c r="A1112" s="162"/>
      <c r="B1112" s="165"/>
      <c r="C1112" s="168"/>
      <c r="D1112" s="29"/>
      <c r="E1112" s="27" t="s">
        <v>192</v>
      </c>
      <c r="F1112" s="27" t="s">
        <v>228</v>
      </c>
      <c r="G1112" s="112">
        <f t="shared" si="233"/>
        <v>52</v>
      </c>
      <c r="H1112" s="112">
        <f t="shared" si="233"/>
        <v>0</v>
      </c>
      <c r="I1112" s="28">
        <v>52</v>
      </c>
      <c r="J1112" s="28">
        <v>0</v>
      </c>
      <c r="K1112" s="28">
        <v>0</v>
      </c>
      <c r="L1112" s="112">
        <v>0</v>
      </c>
      <c r="M1112" s="28">
        <v>0</v>
      </c>
      <c r="N1112" s="28">
        <v>0</v>
      </c>
      <c r="O1112" s="28">
        <v>0</v>
      </c>
      <c r="P1112" s="112">
        <v>0</v>
      </c>
      <c r="Q1112" s="288"/>
      <c r="R1112" s="289"/>
    </row>
    <row r="1113" spans="1:18" s="24" customFormat="1" ht="12.75">
      <c r="A1113" s="162"/>
      <c r="B1113" s="165"/>
      <c r="C1113" s="168"/>
      <c r="D1113" s="29"/>
      <c r="E1113" s="27" t="s">
        <v>20</v>
      </c>
      <c r="F1113" s="27" t="s">
        <v>229</v>
      </c>
      <c r="G1113" s="112">
        <f t="shared" si="233"/>
        <v>1040</v>
      </c>
      <c r="H1113" s="112">
        <f t="shared" si="233"/>
        <v>0</v>
      </c>
      <c r="I1113" s="28">
        <v>1040</v>
      </c>
      <c r="J1113" s="28">
        <v>0</v>
      </c>
      <c r="K1113" s="28">
        <v>0</v>
      </c>
      <c r="L1113" s="112">
        <v>0</v>
      </c>
      <c r="M1113" s="28">
        <v>0</v>
      </c>
      <c r="N1113" s="28">
        <v>0</v>
      </c>
      <c r="O1113" s="28">
        <v>0</v>
      </c>
      <c r="P1113" s="112">
        <v>0</v>
      </c>
      <c r="Q1113" s="288"/>
      <c r="R1113" s="289"/>
    </row>
    <row r="1114" spans="1:18" s="24" customFormat="1" ht="13.5" thickBot="1">
      <c r="A1114" s="163"/>
      <c r="B1114" s="166"/>
      <c r="C1114" s="169"/>
      <c r="D1114" s="33"/>
      <c r="E1114" s="82"/>
      <c r="F1114" s="35" t="s">
        <v>230</v>
      </c>
      <c r="G1114" s="113">
        <f t="shared" si="233"/>
        <v>0</v>
      </c>
      <c r="H1114" s="113">
        <f t="shared" si="233"/>
        <v>0</v>
      </c>
      <c r="I1114" s="36">
        <v>0</v>
      </c>
      <c r="J1114" s="36">
        <v>0</v>
      </c>
      <c r="K1114" s="36">
        <v>0</v>
      </c>
      <c r="L1114" s="113">
        <v>0</v>
      </c>
      <c r="M1114" s="36">
        <v>0</v>
      </c>
      <c r="N1114" s="36">
        <v>0</v>
      </c>
      <c r="O1114" s="36">
        <v>0</v>
      </c>
      <c r="P1114" s="113">
        <v>0</v>
      </c>
      <c r="Q1114" s="290"/>
      <c r="R1114" s="291"/>
    </row>
    <row r="1115" spans="1:18" s="24" customFormat="1" ht="12.75">
      <c r="A1115" s="161" t="s">
        <v>330</v>
      </c>
      <c r="B1115" s="164" t="s">
        <v>502</v>
      </c>
      <c r="C1115" s="167">
        <v>180</v>
      </c>
      <c r="D1115" s="21"/>
      <c r="E1115" s="114"/>
      <c r="F1115" s="129" t="s">
        <v>238</v>
      </c>
      <c r="G1115" s="23">
        <f aca="true" t="shared" si="234" ref="G1115:P1115">SUM(G1116:G1126)</f>
        <v>1228.5</v>
      </c>
      <c r="H1115" s="23">
        <f t="shared" si="234"/>
        <v>0</v>
      </c>
      <c r="I1115" s="23">
        <f t="shared" si="234"/>
        <v>1228.5</v>
      </c>
      <c r="J1115" s="23">
        <f t="shared" si="234"/>
        <v>0</v>
      </c>
      <c r="K1115" s="23">
        <f t="shared" si="234"/>
        <v>0</v>
      </c>
      <c r="L1115" s="23">
        <f t="shared" si="234"/>
        <v>0</v>
      </c>
      <c r="M1115" s="23">
        <f t="shared" si="234"/>
        <v>0</v>
      </c>
      <c r="N1115" s="23">
        <f t="shared" si="234"/>
        <v>0</v>
      </c>
      <c r="O1115" s="23">
        <f t="shared" si="234"/>
        <v>0</v>
      </c>
      <c r="P1115" s="23">
        <f t="shared" si="234"/>
        <v>0</v>
      </c>
      <c r="Q1115" s="286" t="s">
        <v>17</v>
      </c>
      <c r="R1115" s="287"/>
    </row>
    <row r="1116" spans="1:18" s="24" customFormat="1" ht="12.75">
      <c r="A1116" s="162"/>
      <c r="B1116" s="165"/>
      <c r="C1116" s="168"/>
      <c r="D1116" s="29"/>
      <c r="E1116" s="115"/>
      <c r="F1116" s="27" t="s">
        <v>19</v>
      </c>
      <c r="G1116" s="112">
        <f aca="true" t="shared" si="235" ref="G1116:H1126">I1116+K1116+M1116+O1116</f>
        <v>0</v>
      </c>
      <c r="H1116" s="112">
        <f t="shared" si="235"/>
        <v>0</v>
      </c>
      <c r="I1116" s="112">
        <v>0</v>
      </c>
      <c r="J1116" s="112">
        <v>0</v>
      </c>
      <c r="K1116" s="112">
        <v>0</v>
      </c>
      <c r="L1116" s="112">
        <v>0</v>
      </c>
      <c r="M1116" s="112">
        <v>0</v>
      </c>
      <c r="N1116" s="112">
        <v>0</v>
      </c>
      <c r="O1116" s="112">
        <v>0</v>
      </c>
      <c r="P1116" s="112">
        <v>0</v>
      </c>
      <c r="Q1116" s="288"/>
      <c r="R1116" s="289"/>
    </row>
    <row r="1117" spans="1:18" s="24" customFormat="1" ht="12.75">
      <c r="A1117" s="162"/>
      <c r="B1117" s="165"/>
      <c r="C1117" s="168"/>
      <c r="D1117" s="29"/>
      <c r="E1117" s="38"/>
      <c r="F1117" s="27" t="s">
        <v>22</v>
      </c>
      <c r="G1117" s="112">
        <f t="shared" si="235"/>
        <v>0</v>
      </c>
      <c r="H1117" s="112">
        <f t="shared" si="235"/>
        <v>0</v>
      </c>
      <c r="I1117" s="112">
        <v>0</v>
      </c>
      <c r="J1117" s="112">
        <v>0</v>
      </c>
      <c r="K1117" s="112">
        <v>0</v>
      </c>
      <c r="L1117" s="112">
        <v>0</v>
      </c>
      <c r="M1117" s="112">
        <v>0</v>
      </c>
      <c r="N1117" s="112">
        <v>0</v>
      </c>
      <c r="O1117" s="112">
        <v>0</v>
      </c>
      <c r="P1117" s="112">
        <v>0</v>
      </c>
      <c r="Q1117" s="288"/>
      <c r="R1117" s="289"/>
    </row>
    <row r="1118" spans="1:18" s="24" customFormat="1" ht="12.75">
      <c r="A1118" s="162"/>
      <c r="B1118" s="165"/>
      <c r="C1118" s="168"/>
      <c r="D1118" s="29"/>
      <c r="E1118" s="81"/>
      <c r="F1118" s="27" t="s">
        <v>23</v>
      </c>
      <c r="G1118" s="112">
        <f t="shared" si="235"/>
        <v>0</v>
      </c>
      <c r="H1118" s="112">
        <f t="shared" si="235"/>
        <v>0</v>
      </c>
      <c r="I1118" s="112">
        <v>0</v>
      </c>
      <c r="J1118" s="112">
        <v>0</v>
      </c>
      <c r="K1118" s="112">
        <v>0</v>
      </c>
      <c r="L1118" s="112">
        <v>0</v>
      </c>
      <c r="M1118" s="112">
        <v>0</v>
      </c>
      <c r="N1118" s="112">
        <v>0</v>
      </c>
      <c r="O1118" s="112">
        <v>0</v>
      </c>
      <c r="P1118" s="112">
        <v>0</v>
      </c>
      <c r="Q1118" s="288"/>
      <c r="R1118" s="289"/>
    </row>
    <row r="1119" spans="1:18" s="24" customFormat="1" ht="12.75">
      <c r="A1119" s="162"/>
      <c r="B1119" s="165"/>
      <c r="C1119" s="168"/>
      <c r="D1119" s="29"/>
      <c r="E1119" s="81"/>
      <c r="F1119" s="27" t="s">
        <v>239</v>
      </c>
      <c r="G1119" s="112">
        <f t="shared" si="235"/>
        <v>0</v>
      </c>
      <c r="H1119" s="112">
        <f t="shared" si="235"/>
        <v>0</v>
      </c>
      <c r="I1119" s="112">
        <v>0</v>
      </c>
      <c r="J1119" s="112">
        <v>0</v>
      </c>
      <c r="K1119" s="112">
        <v>0</v>
      </c>
      <c r="L1119" s="112">
        <v>0</v>
      </c>
      <c r="M1119" s="112">
        <v>0</v>
      </c>
      <c r="N1119" s="112">
        <v>0</v>
      </c>
      <c r="O1119" s="112">
        <v>0</v>
      </c>
      <c r="P1119" s="112">
        <v>0</v>
      </c>
      <c r="Q1119" s="288"/>
      <c r="R1119" s="289"/>
    </row>
    <row r="1120" spans="1:18" s="24" customFormat="1" ht="12.75">
      <c r="A1120" s="162"/>
      <c r="B1120" s="165"/>
      <c r="C1120" s="168"/>
      <c r="D1120" s="29"/>
      <c r="E1120" s="27"/>
      <c r="F1120" s="27" t="s">
        <v>25</v>
      </c>
      <c r="G1120" s="112">
        <f t="shared" si="235"/>
        <v>0</v>
      </c>
      <c r="H1120" s="112">
        <f t="shared" si="235"/>
        <v>0</v>
      </c>
      <c r="I1120" s="28">
        <v>0</v>
      </c>
      <c r="J1120" s="28">
        <v>0</v>
      </c>
      <c r="K1120" s="112">
        <v>0</v>
      </c>
      <c r="L1120" s="112">
        <v>0</v>
      </c>
      <c r="M1120" s="112">
        <v>0</v>
      </c>
      <c r="N1120" s="112">
        <v>0</v>
      </c>
      <c r="O1120" s="112">
        <v>0</v>
      </c>
      <c r="P1120" s="112">
        <v>0</v>
      </c>
      <c r="Q1120" s="288"/>
      <c r="R1120" s="289"/>
    </row>
    <row r="1121" spans="1:18" s="24" customFormat="1" ht="12.75">
      <c r="A1121" s="162"/>
      <c r="B1121" s="165"/>
      <c r="C1121" s="168"/>
      <c r="D1121" s="29"/>
      <c r="E1121" s="27"/>
      <c r="F1121" s="27" t="s">
        <v>220</v>
      </c>
      <c r="G1121" s="112">
        <f t="shared" si="235"/>
        <v>0</v>
      </c>
      <c r="H1121" s="112">
        <f t="shared" si="235"/>
        <v>0</v>
      </c>
      <c r="I1121" s="28">
        <v>0</v>
      </c>
      <c r="J1121" s="28">
        <v>0</v>
      </c>
      <c r="K1121" s="112">
        <v>0</v>
      </c>
      <c r="L1121" s="112">
        <v>0</v>
      </c>
      <c r="M1121" s="112">
        <v>0</v>
      </c>
      <c r="N1121" s="112">
        <v>0</v>
      </c>
      <c r="O1121" s="112">
        <v>0</v>
      </c>
      <c r="P1121" s="112">
        <v>0</v>
      </c>
      <c r="Q1121" s="288"/>
      <c r="R1121" s="289"/>
    </row>
    <row r="1122" spans="1:18" s="24" customFormat="1" ht="12.75">
      <c r="A1122" s="162"/>
      <c r="B1122" s="165"/>
      <c r="C1122" s="168"/>
      <c r="D1122" s="29"/>
      <c r="E1122" s="27"/>
      <c r="F1122" s="27" t="s">
        <v>226</v>
      </c>
      <c r="G1122" s="112">
        <f t="shared" si="235"/>
        <v>0</v>
      </c>
      <c r="H1122" s="112">
        <f t="shared" si="235"/>
        <v>0</v>
      </c>
      <c r="I1122" s="28">
        <v>0</v>
      </c>
      <c r="J1122" s="28">
        <v>0</v>
      </c>
      <c r="K1122" s="28">
        <v>0</v>
      </c>
      <c r="L1122" s="112">
        <v>0</v>
      </c>
      <c r="M1122" s="28">
        <v>0</v>
      </c>
      <c r="N1122" s="28">
        <v>0</v>
      </c>
      <c r="O1122" s="28">
        <v>0</v>
      </c>
      <c r="P1122" s="112">
        <v>0</v>
      </c>
      <c r="Q1122" s="288"/>
      <c r="R1122" s="289"/>
    </row>
    <row r="1123" spans="1:18" s="24" customFormat="1" ht="12.75">
      <c r="A1123" s="162"/>
      <c r="B1123" s="165"/>
      <c r="C1123" s="168"/>
      <c r="D1123" s="29"/>
      <c r="E1123" s="27"/>
      <c r="F1123" s="27" t="s">
        <v>227</v>
      </c>
      <c r="G1123" s="112">
        <f t="shared" si="235"/>
        <v>0</v>
      </c>
      <c r="H1123" s="112">
        <f t="shared" si="235"/>
        <v>0</v>
      </c>
      <c r="I1123" s="28">
        <v>0</v>
      </c>
      <c r="J1123" s="28">
        <v>0</v>
      </c>
      <c r="K1123" s="28">
        <v>0</v>
      </c>
      <c r="L1123" s="112">
        <v>0</v>
      </c>
      <c r="M1123" s="28">
        <v>0</v>
      </c>
      <c r="N1123" s="28">
        <v>0</v>
      </c>
      <c r="O1123" s="28">
        <v>0</v>
      </c>
      <c r="P1123" s="112">
        <v>0</v>
      </c>
      <c r="Q1123" s="288"/>
      <c r="R1123" s="289"/>
    </row>
    <row r="1124" spans="1:18" s="24" customFormat="1" ht="12.75">
      <c r="A1124" s="162"/>
      <c r="B1124" s="165"/>
      <c r="C1124" s="168"/>
      <c r="D1124" s="29"/>
      <c r="E1124" s="27" t="s">
        <v>192</v>
      </c>
      <c r="F1124" s="27" t="s">
        <v>228</v>
      </c>
      <c r="G1124" s="112">
        <f t="shared" si="235"/>
        <v>58.5</v>
      </c>
      <c r="H1124" s="112">
        <f t="shared" si="235"/>
        <v>0</v>
      </c>
      <c r="I1124" s="28">
        <v>58.5</v>
      </c>
      <c r="J1124" s="28">
        <v>0</v>
      </c>
      <c r="K1124" s="28">
        <v>0</v>
      </c>
      <c r="L1124" s="112">
        <v>0</v>
      </c>
      <c r="M1124" s="28">
        <v>0</v>
      </c>
      <c r="N1124" s="28">
        <v>0</v>
      </c>
      <c r="O1124" s="28">
        <v>0</v>
      </c>
      <c r="P1124" s="112">
        <v>0</v>
      </c>
      <c r="Q1124" s="288"/>
      <c r="R1124" s="289"/>
    </row>
    <row r="1125" spans="1:18" s="24" customFormat="1" ht="12.75">
      <c r="A1125" s="162"/>
      <c r="B1125" s="165"/>
      <c r="C1125" s="168"/>
      <c r="D1125" s="29"/>
      <c r="E1125" s="27" t="s">
        <v>20</v>
      </c>
      <c r="F1125" s="27" t="s">
        <v>229</v>
      </c>
      <c r="G1125" s="112">
        <f t="shared" si="235"/>
        <v>1170</v>
      </c>
      <c r="H1125" s="112">
        <f t="shared" si="235"/>
        <v>0</v>
      </c>
      <c r="I1125" s="28">
        <v>1170</v>
      </c>
      <c r="J1125" s="28">
        <v>0</v>
      </c>
      <c r="K1125" s="28">
        <v>0</v>
      </c>
      <c r="L1125" s="112">
        <v>0</v>
      </c>
      <c r="M1125" s="28">
        <v>0</v>
      </c>
      <c r="N1125" s="28">
        <v>0</v>
      </c>
      <c r="O1125" s="28">
        <v>0</v>
      </c>
      <c r="P1125" s="112">
        <v>0</v>
      </c>
      <c r="Q1125" s="288"/>
      <c r="R1125" s="289"/>
    </row>
    <row r="1126" spans="1:18" s="24" customFormat="1" ht="13.5" thickBot="1">
      <c r="A1126" s="163"/>
      <c r="B1126" s="166"/>
      <c r="C1126" s="169"/>
      <c r="D1126" s="33"/>
      <c r="E1126" s="82"/>
      <c r="F1126" s="35" t="s">
        <v>230</v>
      </c>
      <c r="G1126" s="113">
        <f t="shared" si="235"/>
        <v>0</v>
      </c>
      <c r="H1126" s="113">
        <f t="shared" si="235"/>
        <v>0</v>
      </c>
      <c r="I1126" s="36">
        <v>0</v>
      </c>
      <c r="J1126" s="36">
        <v>0</v>
      </c>
      <c r="K1126" s="36">
        <v>0</v>
      </c>
      <c r="L1126" s="113">
        <v>0</v>
      </c>
      <c r="M1126" s="36">
        <v>0</v>
      </c>
      <c r="N1126" s="36">
        <v>0</v>
      </c>
      <c r="O1126" s="36">
        <v>0</v>
      </c>
      <c r="P1126" s="113">
        <v>0</v>
      </c>
      <c r="Q1126" s="290"/>
      <c r="R1126" s="291"/>
    </row>
    <row r="1127" spans="1:18" s="24" customFormat="1" ht="12.75">
      <c r="A1127" s="161" t="s">
        <v>331</v>
      </c>
      <c r="B1127" s="164" t="s">
        <v>503</v>
      </c>
      <c r="C1127" s="167">
        <v>240</v>
      </c>
      <c r="D1127" s="21"/>
      <c r="E1127" s="114"/>
      <c r="F1127" s="129" t="s">
        <v>238</v>
      </c>
      <c r="G1127" s="23">
        <f aca="true" t="shared" si="236" ref="G1127:P1127">SUM(G1128:G1138)</f>
        <v>1638</v>
      </c>
      <c r="H1127" s="23">
        <f t="shared" si="236"/>
        <v>0</v>
      </c>
      <c r="I1127" s="23">
        <f t="shared" si="236"/>
        <v>1638</v>
      </c>
      <c r="J1127" s="23">
        <f t="shared" si="236"/>
        <v>0</v>
      </c>
      <c r="K1127" s="23">
        <f t="shared" si="236"/>
        <v>0</v>
      </c>
      <c r="L1127" s="23">
        <f t="shared" si="236"/>
        <v>0</v>
      </c>
      <c r="M1127" s="23">
        <f t="shared" si="236"/>
        <v>0</v>
      </c>
      <c r="N1127" s="23">
        <f t="shared" si="236"/>
        <v>0</v>
      </c>
      <c r="O1127" s="23">
        <f t="shared" si="236"/>
        <v>0</v>
      </c>
      <c r="P1127" s="23">
        <f t="shared" si="236"/>
        <v>0</v>
      </c>
      <c r="Q1127" s="286" t="s">
        <v>17</v>
      </c>
      <c r="R1127" s="287"/>
    </row>
    <row r="1128" spans="1:18" s="24" customFormat="1" ht="12.75">
      <c r="A1128" s="162"/>
      <c r="B1128" s="165"/>
      <c r="C1128" s="168"/>
      <c r="D1128" s="29"/>
      <c r="E1128" s="115"/>
      <c r="F1128" s="27" t="s">
        <v>19</v>
      </c>
      <c r="G1128" s="112">
        <f aca="true" t="shared" si="237" ref="G1128:H1138">I1128+K1128+M1128+O1128</f>
        <v>0</v>
      </c>
      <c r="H1128" s="112">
        <f t="shared" si="237"/>
        <v>0</v>
      </c>
      <c r="I1128" s="112">
        <v>0</v>
      </c>
      <c r="J1128" s="112">
        <v>0</v>
      </c>
      <c r="K1128" s="112">
        <v>0</v>
      </c>
      <c r="L1128" s="112">
        <v>0</v>
      </c>
      <c r="M1128" s="112">
        <v>0</v>
      </c>
      <c r="N1128" s="112">
        <v>0</v>
      </c>
      <c r="O1128" s="112">
        <v>0</v>
      </c>
      <c r="P1128" s="112">
        <v>0</v>
      </c>
      <c r="Q1128" s="288"/>
      <c r="R1128" s="289"/>
    </row>
    <row r="1129" spans="1:18" s="24" customFormat="1" ht="12.75">
      <c r="A1129" s="162"/>
      <c r="B1129" s="165"/>
      <c r="C1129" s="168"/>
      <c r="D1129" s="29"/>
      <c r="E1129" s="38"/>
      <c r="F1129" s="27" t="s">
        <v>22</v>
      </c>
      <c r="G1129" s="112">
        <f t="shared" si="237"/>
        <v>0</v>
      </c>
      <c r="H1129" s="112">
        <f t="shared" si="237"/>
        <v>0</v>
      </c>
      <c r="I1129" s="112">
        <v>0</v>
      </c>
      <c r="J1129" s="112">
        <v>0</v>
      </c>
      <c r="K1129" s="112">
        <v>0</v>
      </c>
      <c r="L1129" s="112">
        <v>0</v>
      </c>
      <c r="M1129" s="112">
        <v>0</v>
      </c>
      <c r="N1129" s="112">
        <v>0</v>
      </c>
      <c r="O1129" s="112">
        <v>0</v>
      </c>
      <c r="P1129" s="112">
        <v>0</v>
      </c>
      <c r="Q1129" s="288"/>
      <c r="R1129" s="289"/>
    </row>
    <row r="1130" spans="1:18" s="24" customFormat="1" ht="12.75">
      <c r="A1130" s="162"/>
      <c r="B1130" s="165"/>
      <c r="C1130" s="168"/>
      <c r="D1130" s="29"/>
      <c r="E1130" s="81"/>
      <c r="F1130" s="27" t="s">
        <v>23</v>
      </c>
      <c r="G1130" s="112">
        <f t="shared" si="237"/>
        <v>0</v>
      </c>
      <c r="H1130" s="112">
        <f t="shared" si="237"/>
        <v>0</v>
      </c>
      <c r="I1130" s="112">
        <v>0</v>
      </c>
      <c r="J1130" s="112">
        <v>0</v>
      </c>
      <c r="K1130" s="112">
        <v>0</v>
      </c>
      <c r="L1130" s="112">
        <v>0</v>
      </c>
      <c r="M1130" s="112">
        <v>0</v>
      </c>
      <c r="N1130" s="112">
        <v>0</v>
      </c>
      <c r="O1130" s="112">
        <v>0</v>
      </c>
      <c r="P1130" s="112">
        <v>0</v>
      </c>
      <c r="Q1130" s="288"/>
      <c r="R1130" s="289"/>
    </row>
    <row r="1131" spans="1:18" s="24" customFormat="1" ht="12.75">
      <c r="A1131" s="162"/>
      <c r="B1131" s="165"/>
      <c r="C1131" s="168"/>
      <c r="D1131" s="29"/>
      <c r="E1131" s="81"/>
      <c r="F1131" s="27" t="s">
        <v>239</v>
      </c>
      <c r="G1131" s="112">
        <f t="shared" si="237"/>
        <v>0</v>
      </c>
      <c r="H1131" s="112">
        <f t="shared" si="237"/>
        <v>0</v>
      </c>
      <c r="I1131" s="112">
        <v>0</v>
      </c>
      <c r="J1131" s="112">
        <v>0</v>
      </c>
      <c r="K1131" s="112">
        <v>0</v>
      </c>
      <c r="L1131" s="112">
        <v>0</v>
      </c>
      <c r="M1131" s="112">
        <v>0</v>
      </c>
      <c r="N1131" s="112">
        <v>0</v>
      </c>
      <c r="O1131" s="112">
        <v>0</v>
      </c>
      <c r="P1131" s="112">
        <v>0</v>
      </c>
      <c r="Q1131" s="288"/>
      <c r="R1131" s="289"/>
    </row>
    <row r="1132" spans="1:18" s="24" customFormat="1" ht="12.75">
      <c r="A1132" s="162"/>
      <c r="B1132" s="165"/>
      <c r="C1132" s="168"/>
      <c r="D1132" s="29"/>
      <c r="E1132" s="27"/>
      <c r="F1132" s="27" t="s">
        <v>25</v>
      </c>
      <c r="G1132" s="112">
        <f t="shared" si="237"/>
        <v>0</v>
      </c>
      <c r="H1132" s="112">
        <f t="shared" si="237"/>
        <v>0</v>
      </c>
      <c r="I1132" s="28">
        <v>0</v>
      </c>
      <c r="J1132" s="28">
        <v>0</v>
      </c>
      <c r="K1132" s="112">
        <v>0</v>
      </c>
      <c r="L1132" s="112">
        <v>0</v>
      </c>
      <c r="M1132" s="112">
        <v>0</v>
      </c>
      <c r="N1132" s="112">
        <v>0</v>
      </c>
      <c r="O1132" s="112">
        <v>0</v>
      </c>
      <c r="P1132" s="112">
        <v>0</v>
      </c>
      <c r="Q1132" s="288"/>
      <c r="R1132" s="289"/>
    </row>
    <row r="1133" spans="1:18" s="24" customFormat="1" ht="12.75">
      <c r="A1133" s="162"/>
      <c r="B1133" s="165"/>
      <c r="C1133" s="168"/>
      <c r="D1133" s="29"/>
      <c r="E1133" s="27"/>
      <c r="F1133" s="27" t="s">
        <v>220</v>
      </c>
      <c r="G1133" s="112">
        <f t="shared" si="237"/>
        <v>0</v>
      </c>
      <c r="H1133" s="112">
        <f t="shared" si="237"/>
        <v>0</v>
      </c>
      <c r="I1133" s="28">
        <v>0</v>
      </c>
      <c r="J1133" s="28">
        <v>0</v>
      </c>
      <c r="K1133" s="112">
        <v>0</v>
      </c>
      <c r="L1133" s="112">
        <v>0</v>
      </c>
      <c r="M1133" s="112">
        <v>0</v>
      </c>
      <c r="N1133" s="112">
        <v>0</v>
      </c>
      <c r="O1133" s="112">
        <v>0</v>
      </c>
      <c r="P1133" s="112">
        <v>0</v>
      </c>
      <c r="Q1133" s="288"/>
      <c r="R1133" s="289"/>
    </row>
    <row r="1134" spans="1:18" s="24" customFormat="1" ht="12.75">
      <c r="A1134" s="162"/>
      <c r="B1134" s="165"/>
      <c r="C1134" s="168"/>
      <c r="D1134" s="29"/>
      <c r="E1134" s="27"/>
      <c r="F1134" s="27" t="s">
        <v>226</v>
      </c>
      <c r="G1134" s="112">
        <f t="shared" si="237"/>
        <v>0</v>
      </c>
      <c r="H1134" s="112">
        <f t="shared" si="237"/>
        <v>0</v>
      </c>
      <c r="I1134" s="28">
        <v>0</v>
      </c>
      <c r="J1134" s="28">
        <v>0</v>
      </c>
      <c r="K1134" s="28">
        <v>0</v>
      </c>
      <c r="L1134" s="112">
        <v>0</v>
      </c>
      <c r="M1134" s="28">
        <v>0</v>
      </c>
      <c r="N1134" s="28">
        <v>0</v>
      </c>
      <c r="O1134" s="28">
        <v>0</v>
      </c>
      <c r="P1134" s="112">
        <v>0</v>
      </c>
      <c r="Q1134" s="288"/>
      <c r="R1134" s="289"/>
    </row>
    <row r="1135" spans="1:18" s="24" customFormat="1" ht="12.75">
      <c r="A1135" s="162"/>
      <c r="B1135" s="165"/>
      <c r="C1135" s="168"/>
      <c r="D1135" s="29"/>
      <c r="E1135" s="27"/>
      <c r="F1135" s="27" t="s">
        <v>227</v>
      </c>
      <c r="G1135" s="112">
        <f t="shared" si="237"/>
        <v>0</v>
      </c>
      <c r="H1135" s="112">
        <f t="shared" si="237"/>
        <v>0</v>
      </c>
      <c r="I1135" s="28">
        <v>0</v>
      </c>
      <c r="J1135" s="28">
        <v>0</v>
      </c>
      <c r="K1135" s="28">
        <v>0</v>
      </c>
      <c r="L1135" s="112">
        <v>0</v>
      </c>
      <c r="M1135" s="28">
        <v>0</v>
      </c>
      <c r="N1135" s="28">
        <v>0</v>
      </c>
      <c r="O1135" s="28">
        <v>0</v>
      </c>
      <c r="P1135" s="112">
        <v>0</v>
      </c>
      <c r="Q1135" s="288"/>
      <c r="R1135" s="289"/>
    </row>
    <row r="1136" spans="1:18" s="24" customFormat="1" ht="12.75">
      <c r="A1136" s="162"/>
      <c r="B1136" s="165"/>
      <c r="C1136" s="168"/>
      <c r="D1136" s="29"/>
      <c r="E1136" s="27" t="s">
        <v>192</v>
      </c>
      <c r="F1136" s="27" t="s">
        <v>228</v>
      </c>
      <c r="G1136" s="112">
        <f t="shared" si="237"/>
        <v>78</v>
      </c>
      <c r="H1136" s="112">
        <f t="shared" si="237"/>
        <v>0</v>
      </c>
      <c r="I1136" s="28">
        <v>78</v>
      </c>
      <c r="J1136" s="28">
        <v>0</v>
      </c>
      <c r="K1136" s="28">
        <v>0</v>
      </c>
      <c r="L1136" s="112">
        <v>0</v>
      </c>
      <c r="M1136" s="28">
        <v>0</v>
      </c>
      <c r="N1136" s="28">
        <v>0</v>
      </c>
      <c r="O1136" s="28">
        <v>0</v>
      </c>
      <c r="P1136" s="112">
        <v>0</v>
      </c>
      <c r="Q1136" s="288"/>
      <c r="R1136" s="289"/>
    </row>
    <row r="1137" spans="1:18" s="24" customFormat="1" ht="12.75">
      <c r="A1137" s="162"/>
      <c r="B1137" s="165"/>
      <c r="C1137" s="168"/>
      <c r="D1137" s="29"/>
      <c r="E1137" s="27" t="s">
        <v>20</v>
      </c>
      <c r="F1137" s="27" t="s">
        <v>229</v>
      </c>
      <c r="G1137" s="112">
        <f t="shared" si="237"/>
        <v>1560</v>
      </c>
      <c r="H1137" s="112">
        <f t="shared" si="237"/>
        <v>0</v>
      </c>
      <c r="I1137" s="28">
        <v>1560</v>
      </c>
      <c r="J1137" s="28">
        <v>0</v>
      </c>
      <c r="K1137" s="28">
        <v>0</v>
      </c>
      <c r="L1137" s="112">
        <v>0</v>
      </c>
      <c r="M1137" s="28">
        <v>0</v>
      </c>
      <c r="N1137" s="28">
        <v>0</v>
      </c>
      <c r="O1137" s="28">
        <v>0</v>
      </c>
      <c r="P1137" s="112">
        <v>0</v>
      </c>
      <c r="Q1137" s="288"/>
      <c r="R1137" s="289"/>
    </row>
    <row r="1138" spans="1:18" s="24" customFormat="1" ht="13.5" thickBot="1">
      <c r="A1138" s="163"/>
      <c r="B1138" s="166"/>
      <c r="C1138" s="169"/>
      <c r="D1138" s="33"/>
      <c r="E1138" s="82"/>
      <c r="F1138" s="35" t="s">
        <v>230</v>
      </c>
      <c r="G1138" s="113">
        <f t="shared" si="237"/>
        <v>0</v>
      </c>
      <c r="H1138" s="113">
        <f t="shared" si="237"/>
        <v>0</v>
      </c>
      <c r="I1138" s="36">
        <v>0</v>
      </c>
      <c r="J1138" s="36">
        <v>0</v>
      </c>
      <c r="K1138" s="36">
        <v>0</v>
      </c>
      <c r="L1138" s="113">
        <v>0</v>
      </c>
      <c r="M1138" s="36">
        <v>0</v>
      </c>
      <c r="N1138" s="36">
        <v>0</v>
      </c>
      <c r="O1138" s="36">
        <v>0</v>
      </c>
      <c r="P1138" s="113">
        <v>0</v>
      </c>
      <c r="Q1138" s="290"/>
      <c r="R1138" s="291"/>
    </row>
    <row r="1139" spans="1:18" s="24" customFormat="1" ht="12.75">
      <c r="A1139" s="161" t="s">
        <v>332</v>
      </c>
      <c r="B1139" s="164" t="s">
        <v>504</v>
      </c>
      <c r="C1139" s="167">
        <v>500</v>
      </c>
      <c r="D1139" s="21"/>
      <c r="E1139" s="114"/>
      <c r="F1139" s="129" t="s">
        <v>238</v>
      </c>
      <c r="G1139" s="23">
        <f aca="true" t="shared" si="238" ref="G1139:P1139">SUM(G1140:G1150)</f>
        <v>3412.5</v>
      </c>
      <c r="H1139" s="23">
        <f t="shared" si="238"/>
        <v>0</v>
      </c>
      <c r="I1139" s="23">
        <f t="shared" si="238"/>
        <v>3412.5</v>
      </c>
      <c r="J1139" s="23">
        <f t="shared" si="238"/>
        <v>0</v>
      </c>
      <c r="K1139" s="23">
        <f t="shared" si="238"/>
        <v>0</v>
      </c>
      <c r="L1139" s="23">
        <f t="shared" si="238"/>
        <v>0</v>
      </c>
      <c r="M1139" s="23">
        <f t="shared" si="238"/>
        <v>0</v>
      </c>
      <c r="N1139" s="23">
        <f t="shared" si="238"/>
        <v>0</v>
      </c>
      <c r="O1139" s="23">
        <f t="shared" si="238"/>
        <v>0</v>
      </c>
      <c r="P1139" s="23">
        <f t="shared" si="238"/>
        <v>0</v>
      </c>
      <c r="Q1139" s="286" t="s">
        <v>17</v>
      </c>
      <c r="R1139" s="287"/>
    </row>
    <row r="1140" spans="1:18" s="24" customFormat="1" ht="12.75">
      <c r="A1140" s="162"/>
      <c r="B1140" s="165"/>
      <c r="C1140" s="168"/>
      <c r="D1140" s="29"/>
      <c r="E1140" s="115"/>
      <c r="F1140" s="27" t="s">
        <v>19</v>
      </c>
      <c r="G1140" s="112">
        <f aca="true" t="shared" si="239" ref="G1140:H1150">I1140+K1140+M1140+O1140</f>
        <v>0</v>
      </c>
      <c r="H1140" s="112">
        <f t="shared" si="239"/>
        <v>0</v>
      </c>
      <c r="I1140" s="112">
        <v>0</v>
      </c>
      <c r="J1140" s="112">
        <v>0</v>
      </c>
      <c r="K1140" s="112">
        <v>0</v>
      </c>
      <c r="L1140" s="112">
        <v>0</v>
      </c>
      <c r="M1140" s="112">
        <v>0</v>
      </c>
      <c r="N1140" s="112">
        <v>0</v>
      </c>
      <c r="O1140" s="112">
        <v>0</v>
      </c>
      <c r="P1140" s="112">
        <v>0</v>
      </c>
      <c r="Q1140" s="288"/>
      <c r="R1140" s="289"/>
    </row>
    <row r="1141" spans="1:18" s="24" customFormat="1" ht="12.75">
      <c r="A1141" s="162"/>
      <c r="B1141" s="165"/>
      <c r="C1141" s="168"/>
      <c r="D1141" s="29"/>
      <c r="E1141" s="38"/>
      <c r="F1141" s="27" t="s">
        <v>22</v>
      </c>
      <c r="G1141" s="112">
        <f t="shared" si="239"/>
        <v>0</v>
      </c>
      <c r="H1141" s="112">
        <f t="shared" si="239"/>
        <v>0</v>
      </c>
      <c r="I1141" s="112">
        <v>0</v>
      </c>
      <c r="J1141" s="112">
        <v>0</v>
      </c>
      <c r="K1141" s="112">
        <v>0</v>
      </c>
      <c r="L1141" s="112">
        <v>0</v>
      </c>
      <c r="M1141" s="112">
        <v>0</v>
      </c>
      <c r="N1141" s="112">
        <v>0</v>
      </c>
      <c r="O1141" s="112">
        <v>0</v>
      </c>
      <c r="P1141" s="112">
        <v>0</v>
      </c>
      <c r="Q1141" s="288"/>
      <c r="R1141" s="289"/>
    </row>
    <row r="1142" spans="1:18" s="24" customFormat="1" ht="12.75">
      <c r="A1142" s="162"/>
      <c r="B1142" s="165"/>
      <c r="C1142" s="168"/>
      <c r="D1142" s="29"/>
      <c r="E1142" s="81"/>
      <c r="F1142" s="27" t="s">
        <v>23</v>
      </c>
      <c r="G1142" s="112">
        <f t="shared" si="239"/>
        <v>0</v>
      </c>
      <c r="H1142" s="112">
        <f t="shared" si="239"/>
        <v>0</v>
      </c>
      <c r="I1142" s="112">
        <v>0</v>
      </c>
      <c r="J1142" s="112">
        <v>0</v>
      </c>
      <c r="K1142" s="112">
        <v>0</v>
      </c>
      <c r="L1142" s="112">
        <v>0</v>
      </c>
      <c r="M1142" s="112">
        <v>0</v>
      </c>
      <c r="N1142" s="112">
        <v>0</v>
      </c>
      <c r="O1142" s="112">
        <v>0</v>
      </c>
      <c r="P1142" s="112">
        <v>0</v>
      </c>
      <c r="Q1142" s="288"/>
      <c r="R1142" s="289"/>
    </row>
    <row r="1143" spans="1:18" s="24" customFormat="1" ht="12.75">
      <c r="A1143" s="162"/>
      <c r="B1143" s="165"/>
      <c r="C1143" s="168"/>
      <c r="D1143" s="29"/>
      <c r="E1143" s="81"/>
      <c r="F1143" s="27" t="s">
        <v>239</v>
      </c>
      <c r="G1143" s="112">
        <f t="shared" si="239"/>
        <v>0</v>
      </c>
      <c r="H1143" s="112">
        <f t="shared" si="239"/>
        <v>0</v>
      </c>
      <c r="I1143" s="112">
        <v>0</v>
      </c>
      <c r="J1143" s="112">
        <v>0</v>
      </c>
      <c r="K1143" s="112">
        <v>0</v>
      </c>
      <c r="L1143" s="112">
        <v>0</v>
      </c>
      <c r="M1143" s="112">
        <v>0</v>
      </c>
      <c r="N1143" s="112">
        <v>0</v>
      </c>
      <c r="O1143" s="112">
        <v>0</v>
      </c>
      <c r="P1143" s="112">
        <v>0</v>
      </c>
      <c r="Q1143" s="288"/>
      <c r="R1143" s="289"/>
    </row>
    <row r="1144" spans="1:18" s="24" customFormat="1" ht="12.75">
      <c r="A1144" s="162"/>
      <c r="B1144" s="165"/>
      <c r="C1144" s="168"/>
      <c r="D1144" s="29"/>
      <c r="E1144" s="27"/>
      <c r="F1144" s="27" t="s">
        <v>25</v>
      </c>
      <c r="G1144" s="112">
        <f t="shared" si="239"/>
        <v>0</v>
      </c>
      <c r="H1144" s="112">
        <f t="shared" si="239"/>
        <v>0</v>
      </c>
      <c r="I1144" s="28">
        <v>0</v>
      </c>
      <c r="J1144" s="28">
        <v>0</v>
      </c>
      <c r="K1144" s="112">
        <v>0</v>
      </c>
      <c r="L1144" s="112">
        <v>0</v>
      </c>
      <c r="M1144" s="112">
        <v>0</v>
      </c>
      <c r="N1144" s="112">
        <v>0</v>
      </c>
      <c r="O1144" s="112">
        <v>0</v>
      </c>
      <c r="P1144" s="112">
        <v>0</v>
      </c>
      <c r="Q1144" s="288"/>
      <c r="R1144" s="289"/>
    </row>
    <row r="1145" spans="1:18" s="24" customFormat="1" ht="12.75">
      <c r="A1145" s="162"/>
      <c r="B1145" s="165"/>
      <c r="C1145" s="168"/>
      <c r="D1145" s="29"/>
      <c r="E1145" s="27"/>
      <c r="F1145" s="27" t="s">
        <v>220</v>
      </c>
      <c r="G1145" s="112">
        <f t="shared" si="239"/>
        <v>0</v>
      </c>
      <c r="H1145" s="112">
        <f t="shared" si="239"/>
        <v>0</v>
      </c>
      <c r="I1145" s="28">
        <v>0</v>
      </c>
      <c r="J1145" s="28">
        <v>0</v>
      </c>
      <c r="K1145" s="112">
        <v>0</v>
      </c>
      <c r="L1145" s="112">
        <v>0</v>
      </c>
      <c r="M1145" s="112">
        <v>0</v>
      </c>
      <c r="N1145" s="112">
        <v>0</v>
      </c>
      <c r="O1145" s="112">
        <v>0</v>
      </c>
      <c r="P1145" s="112">
        <v>0</v>
      </c>
      <c r="Q1145" s="288"/>
      <c r="R1145" s="289"/>
    </row>
    <row r="1146" spans="1:18" s="24" customFormat="1" ht="12.75">
      <c r="A1146" s="162"/>
      <c r="B1146" s="165"/>
      <c r="C1146" s="168"/>
      <c r="D1146" s="29"/>
      <c r="E1146" s="27"/>
      <c r="F1146" s="27" t="s">
        <v>226</v>
      </c>
      <c r="G1146" s="112">
        <f t="shared" si="239"/>
        <v>0</v>
      </c>
      <c r="H1146" s="112">
        <f t="shared" si="239"/>
        <v>0</v>
      </c>
      <c r="I1146" s="28">
        <v>0</v>
      </c>
      <c r="J1146" s="28">
        <v>0</v>
      </c>
      <c r="K1146" s="28">
        <v>0</v>
      </c>
      <c r="L1146" s="112">
        <v>0</v>
      </c>
      <c r="M1146" s="28">
        <v>0</v>
      </c>
      <c r="N1146" s="28">
        <v>0</v>
      </c>
      <c r="O1146" s="28">
        <v>0</v>
      </c>
      <c r="P1146" s="112">
        <v>0</v>
      </c>
      <c r="Q1146" s="288"/>
      <c r="R1146" s="289"/>
    </row>
    <row r="1147" spans="1:18" s="24" customFormat="1" ht="12.75">
      <c r="A1147" s="162"/>
      <c r="B1147" s="165"/>
      <c r="C1147" s="168"/>
      <c r="D1147" s="29"/>
      <c r="E1147" s="27"/>
      <c r="F1147" s="27" t="s">
        <v>227</v>
      </c>
      <c r="G1147" s="112">
        <f t="shared" si="239"/>
        <v>0</v>
      </c>
      <c r="H1147" s="112">
        <f t="shared" si="239"/>
        <v>0</v>
      </c>
      <c r="I1147" s="28">
        <v>0</v>
      </c>
      <c r="J1147" s="28">
        <v>0</v>
      </c>
      <c r="K1147" s="28">
        <v>0</v>
      </c>
      <c r="L1147" s="112">
        <v>0</v>
      </c>
      <c r="M1147" s="28">
        <v>0</v>
      </c>
      <c r="N1147" s="28">
        <v>0</v>
      </c>
      <c r="O1147" s="28">
        <v>0</v>
      </c>
      <c r="P1147" s="112">
        <v>0</v>
      </c>
      <c r="Q1147" s="288"/>
      <c r="R1147" s="289"/>
    </row>
    <row r="1148" spans="1:18" s="24" customFormat="1" ht="12.75">
      <c r="A1148" s="162"/>
      <c r="B1148" s="165"/>
      <c r="C1148" s="168"/>
      <c r="D1148" s="29"/>
      <c r="E1148" s="27" t="s">
        <v>192</v>
      </c>
      <c r="F1148" s="27" t="s">
        <v>228</v>
      </c>
      <c r="G1148" s="112">
        <f t="shared" si="239"/>
        <v>162.5</v>
      </c>
      <c r="H1148" s="112">
        <f t="shared" si="239"/>
        <v>0</v>
      </c>
      <c r="I1148" s="28">
        <v>162.5</v>
      </c>
      <c r="J1148" s="28">
        <v>0</v>
      </c>
      <c r="K1148" s="28">
        <v>0</v>
      </c>
      <c r="L1148" s="112">
        <v>0</v>
      </c>
      <c r="M1148" s="28">
        <v>0</v>
      </c>
      <c r="N1148" s="28">
        <v>0</v>
      </c>
      <c r="O1148" s="28">
        <v>0</v>
      </c>
      <c r="P1148" s="112">
        <v>0</v>
      </c>
      <c r="Q1148" s="288"/>
      <c r="R1148" s="289"/>
    </row>
    <row r="1149" spans="1:18" s="24" customFormat="1" ht="12.75">
      <c r="A1149" s="162"/>
      <c r="B1149" s="165"/>
      <c r="C1149" s="168"/>
      <c r="D1149" s="29"/>
      <c r="E1149" s="27" t="s">
        <v>20</v>
      </c>
      <c r="F1149" s="27" t="s">
        <v>229</v>
      </c>
      <c r="G1149" s="112">
        <f t="shared" si="239"/>
        <v>3250</v>
      </c>
      <c r="H1149" s="112">
        <f t="shared" si="239"/>
        <v>0</v>
      </c>
      <c r="I1149" s="28">
        <v>3250</v>
      </c>
      <c r="J1149" s="28">
        <v>0</v>
      </c>
      <c r="K1149" s="28">
        <v>0</v>
      </c>
      <c r="L1149" s="112">
        <v>0</v>
      </c>
      <c r="M1149" s="28">
        <v>0</v>
      </c>
      <c r="N1149" s="28">
        <v>0</v>
      </c>
      <c r="O1149" s="28">
        <v>0</v>
      </c>
      <c r="P1149" s="112">
        <v>0</v>
      </c>
      <c r="Q1149" s="288"/>
      <c r="R1149" s="289"/>
    </row>
    <row r="1150" spans="1:18" s="24" customFormat="1" ht="13.5" thickBot="1">
      <c r="A1150" s="163"/>
      <c r="B1150" s="166"/>
      <c r="C1150" s="169"/>
      <c r="D1150" s="33"/>
      <c r="E1150" s="82"/>
      <c r="F1150" s="35" t="s">
        <v>230</v>
      </c>
      <c r="G1150" s="113">
        <f t="shared" si="239"/>
        <v>0</v>
      </c>
      <c r="H1150" s="113">
        <f t="shared" si="239"/>
        <v>0</v>
      </c>
      <c r="I1150" s="36">
        <v>0</v>
      </c>
      <c r="J1150" s="36">
        <v>0</v>
      </c>
      <c r="K1150" s="36">
        <v>0</v>
      </c>
      <c r="L1150" s="113">
        <v>0</v>
      </c>
      <c r="M1150" s="36">
        <v>0</v>
      </c>
      <c r="N1150" s="36">
        <v>0</v>
      </c>
      <c r="O1150" s="36">
        <v>0</v>
      </c>
      <c r="P1150" s="113">
        <v>0</v>
      </c>
      <c r="Q1150" s="290"/>
      <c r="R1150" s="291"/>
    </row>
    <row r="1151" spans="1:18" s="24" customFormat="1" ht="12.75">
      <c r="A1151" s="161" t="s">
        <v>333</v>
      </c>
      <c r="B1151" s="164" t="s">
        <v>505</v>
      </c>
      <c r="C1151" s="167">
        <v>110</v>
      </c>
      <c r="D1151" s="21"/>
      <c r="E1151" s="114"/>
      <c r="F1151" s="129" t="s">
        <v>238</v>
      </c>
      <c r="G1151" s="23">
        <f aca="true" t="shared" si="240" ref="G1151:P1151">SUM(G1152:G1162)</f>
        <v>750.8</v>
      </c>
      <c r="H1151" s="23">
        <f t="shared" si="240"/>
        <v>0</v>
      </c>
      <c r="I1151" s="23">
        <f t="shared" si="240"/>
        <v>750.8</v>
      </c>
      <c r="J1151" s="23">
        <f t="shared" si="240"/>
        <v>0</v>
      </c>
      <c r="K1151" s="23">
        <f t="shared" si="240"/>
        <v>0</v>
      </c>
      <c r="L1151" s="23">
        <f t="shared" si="240"/>
        <v>0</v>
      </c>
      <c r="M1151" s="23">
        <f t="shared" si="240"/>
        <v>0</v>
      </c>
      <c r="N1151" s="23">
        <f t="shared" si="240"/>
        <v>0</v>
      </c>
      <c r="O1151" s="23">
        <f t="shared" si="240"/>
        <v>0</v>
      </c>
      <c r="P1151" s="23">
        <f t="shared" si="240"/>
        <v>0</v>
      </c>
      <c r="Q1151" s="286" t="s">
        <v>17</v>
      </c>
      <c r="R1151" s="287"/>
    </row>
    <row r="1152" spans="1:18" s="24" customFormat="1" ht="12.75">
      <c r="A1152" s="162"/>
      <c r="B1152" s="165"/>
      <c r="C1152" s="168"/>
      <c r="D1152" s="29"/>
      <c r="E1152" s="115"/>
      <c r="F1152" s="27" t="s">
        <v>19</v>
      </c>
      <c r="G1152" s="112">
        <f aca="true" t="shared" si="241" ref="G1152:H1162">I1152+K1152+M1152+O1152</f>
        <v>0</v>
      </c>
      <c r="H1152" s="112">
        <f t="shared" si="241"/>
        <v>0</v>
      </c>
      <c r="I1152" s="112">
        <v>0</v>
      </c>
      <c r="J1152" s="112">
        <v>0</v>
      </c>
      <c r="K1152" s="112">
        <v>0</v>
      </c>
      <c r="L1152" s="112">
        <v>0</v>
      </c>
      <c r="M1152" s="112">
        <v>0</v>
      </c>
      <c r="N1152" s="112">
        <v>0</v>
      </c>
      <c r="O1152" s="112">
        <v>0</v>
      </c>
      <c r="P1152" s="112">
        <v>0</v>
      </c>
      <c r="Q1152" s="288"/>
      <c r="R1152" s="289"/>
    </row>
    <row r="1153" spans="1:18" s="24" customFormat="1" ht="12.75">
      <c r="A1153" s="162"/>
      <c r="B1153" s="165"/>
      <c r="C1153" s="168"/>
      <c r="D1153" s="29"/>
      <c r="E1153" s="38"/>
      <c r="F1153" s="27" t="s">
        <v>22</v>
      </c>
      <c r="G1153" s="112">
        <f t="shared" si="241"/>
        <v>0</v>
      </c>
      <c r="H1153" s="112">
        <f t="shared" si="241"/>
        <v>0</v>
      </c>
      <c r="I1153" s="112">
        <v>0</v>
      </c>
      <c r="J1153" s="112">
        <v>0</v>
      </c>
      <c r="K1153" s="112">
        <v>0</v>
      </c>
      <c r="L1153" s="112">
        <v>0</v>
      </c>
      <c r="M1153" s="112">
        <v>0</v>
      </c>
      <c r="N1153" s="112">
        <v>0</v>
      </c>
      <c r="O1153" s="112">
        <v>0</v>
      </c>
      <c r="P1153" s="112">
        <v>0</v>
      </c>
      <c r="Q1153" s="288"/>
      <c r="R1153" s="289"/>
    </row>
    <row r="1154" spans="1:18" s="24" customFormat="1" ht="12.75">
      <c r="A1154" s="162"/>
      <c r="B1154" s="165"/>
      <c r="C1154" s="168"/>
      <c r="D1154" s="29"/>
      <c r="E1154" s="81"/>
      <c r="F1154" s="27" t="s">
        <v>23</v>
      </c>
      <c r="G1154" s="112">
        <f t="shared" si="241"/>
        <v>0</v>
      </c>
      <c r="H1154" s="112">
        <f t="shared" si="241"/>
        <v>0</v>
      </c>
      <c r="I1154" s="112">
        <v>0</v>
      </c>
      <c r="J1154" s="112">
        <v>0</v>
      </c>
      <c r="K1154" s="112">
        <v>0</v>
      </c>
      <c r="L1154" s="112">
        <v>0</v>
      </c>
      <c r="M1154" s="112">
        <v>0</v>
      </c>
      <c r="N1154" s="112">
        <v>0</v>
      </c>
      <c r="O1154" s="112">
        <v>0</v>
      </c>
      <c r="P1154" s="112">
        <v>0</v>
      </c>
      <c r="Q1154" s="288"/>
      <c r="R1154" s="289"/>
    </row>
    <row r="1155" spans="1:18" s="24" customFormat="1" ht="12.75">
      <c r="A1155" s="162"/>
      <c r="B1155" s="165"/>
      <c r="C1155" s="168"/>
      <c r="D1155" s="29"/>
      <c r="E1155" s="81"/>
      <c r="F1155" s="27" t="s">
        <v>239</v>
      </c>
      <c r="G1155" s="112">
        <f t="shared" si="241"/>
        <v>0</v>
      </c>
      <c r="H1155" s="112">
        <f t="shared" si="241"/>
        <v>0</v>
      </c>
      <c r="I1155" s="112">
        <v>0</v>
      </c>
      <c r="J1155" s="112">
        <v>0</v>
      </c>
      <c r="K1155" s="112">
        <v>0</v>
      </c>
      <c r="L1155" s="112">
        <v>0</v>
      </c>
      <c r="M1155" s="112">
        <v>0</v>
      </c>
      <c r="N1155" s="112">
        <v>0</v>
      </c>
      <c r="O1155" s="112">
        <v>0</v>
      </c>
      <c r="P1155" s="112">
        <v>0</v>
      </c>
      <c r="Q1155" s="288"/>
      <c r="R1155" s="289"/>
    </row>
    <row r="1156" spans="1:18" s="24" customFormat="1" ht="12.75">
      <c r="A1156" s="162"/>
      <c r="B1156" s="165"/>
      <c r="C1156" s="168"/>
      <c r="D1156" s="29"/>
      <c r="E1156" s="27"/>
      <c r="F1156" s="27" t="s">
        <v>25</v>
      </c>
      <c r="G1156" s="112">
        <f t="shared" si="241"/>
        <v>0</v>
      </c>
      <c r="H1156" s="112">
        <f t="shared" si="241"/>
        <v>0</v>
      </c>
      <c r="I1156" s="28">
        <v>0</v>
      </c>
      <c r="J1156" s="28">
        <v>0</v>
      </c>
      <c r="K1156" s="112">
        <v>0</v>
      </c>
      <c r="L1156" s="112">
        <v>0</v>
      </c>
      <c r="M1156" s="112">
        <v>0</v>
      </c>
      <c r="N1156" s="112">
        <v>0</v>
      </c>
      <c r="O1156" s="112">
        <v>0</v>
      </c>
      <c r="P1156" s="112">
        <v>0</v>
      </c>
      <c r="Q1156" s="288"/>
      <c r="R1156" s="289"/>
    </row>
    <row r="1157" spans="1:18" s="24" customFormat="1" ht="12.75">
      <c r="A1157" s="162"/>
      <c r="B1157" s="165"/>
      <c r="C1157" s="168"/>
      <c r="D1157" s="29"/>
      <c r="E1157" s="27"/>
      <c r="F1157" s="27" t="s">
        <v>220</v>
      </c>
      <c r="G1157" s="112">
        <f t="shared" si="241"/>
        <v>0</v>
      </c>
      <c r="H1157" s="112">
        <f t="shared" si="241"/>
        <v>0</v>
      </c>
      <c r="I1157" s="28">
        <v>0</v>
      </c>
      <c r="J1157" s="28">
        <v>0</v>
      </c>
      <c r="K1157" s="112">
        <v>0</v>
      </c>
      <c r="L1157" s="112">
        <v>0</v>
      </c>
      <c r="M1157" s="112">
        <v>0</v>
      </c>
      <c r="N1157" s="112">
        <v>0</v>
      </c>
      <c r="O1157" s="112">
        <v>0</v>
      </c>
      <c r="P1157" s="112">
        <v>0</v>
      </c>
      <c r="Q1157" s="288"/>
      <c r="R1157" s="289"/>
    </row>
    <row r="1158" spans="1:18" s="24" customFormat="1" ht="12.75">
      <c r="A1158" s="162"/>
      <c r="B1158" s="165"/>
      <c r="C1158" s="168"/>
      <c r="D1158" s="29"/>
      <c r="E1158" s="38"/>
      <c r="F1158" s="27" t="s">
        <v>226</v>
      </c>
      <c r="G1158" s="112">
        <f t="shared" si="241"/>
        <v>0</v>
      </c>
      <c r="H1158" s="112">
        <f t="shared" si="241"/>
        <v>0</v>
      </c>
      <c r="I1158" s="28">
        <v>0</v>
      </c>
      <c r="J1158" s="28">
        <v>0</v>
      </c>
      <c r="K1158" s="28">
        <v>0</v>
      </c>
      <c r="L1158" s="112">
        <v>0</v>
      </c>
      <c r="M1158" s="28">
        <v>0</v>
      </c>
      <c r="N1158" s="28">
        <v>0</v>
      </c>
      <c r="O1158" s="28">
        <v>0</v>
      </c>
      <c r="P1158" s="112">
        <v>0</v>
      </c>
      <c r="Q1158" s="288"/>
      <c r="R1158" s="289"/>
    </row>
    <row r="1159" spans="1:18" s="24" customFormat="1" ht="12.75">
      <c r="A1159" s="162"/>
      <c r="B1159" s="165"/>
      <c r="C1159" s="168"/>
      <c r="D1159" s="29"/>
      <c r="E1159" s="27"/>
      <c r="F1159" s="27" t="s">
        <v>227</v>
      </c>
      <c r="G1159" s="112">
        <f t="shared" si="241"/>
        <v>0</v>
      </c>
      <c r="H1159" s="112">
        <f t="shared" si="241"/>
        <v>0</v>
      </c>
      <c r="I1159" s="28">
        <v>0</v>
      </c>
      <c r="J1159" s="28">
        <v>0</v>
      </c>
      <c r="K1159" s="28">
        <v>0</v>
      </c>
      <c r="L1159" s="112">
        <v>0</v>
      </c>
      <c r="M1159" s="28">
        <v>0</v>
      </c>
      <c r="N1159" s="28">
        <v>0</v>
      </c>
      <c r="O1159" s="28">
        <v>0</v>
      </c>
      <c r="P1159" s="112">
        <v>0</v>
      </c>
      <c r="Q1159" s="288"/>
      <c r="R1159" s="289"/>
    </row>
    <row r="1160" spans="1:18" s="24" customFormat="1" ht="12.75">
      <c r="A1160" s="162"/>
      <c r="B1160" s="165"/>
      <c r="C1160" s="168"/>
      <c r="D1160" s="29"/>
      <c r="E1160" s="27" t="s">
        <v>192</v>
      </c>
      <c r="F1160" s="27" t="s">
        <v>228</v>
      </c>
      <c r="G1160" s="112">
        <f t="shared" si="241"/>
        <v>35.8</v>
      </c>
      <c r="H1160" s="112">
        <f t="shared" si="241"/>
        <v>0</v>
      </c>
      <c r="I1160" s="28">
        <v>35.8</v>
      </c>
      <c r="J1160" s="28">
        <v>0</v>
      </c>
      <c r="K1160" s="28">
        <v>0</v>
      </c>
      <c r="L1160" s="112">
        <v>0</v>
      </c>
      <c r="M1160" s="28">
        <v>0</v>
      </c>
      <c r="N1160" s="28">
        <v>0</v>
      </c>
      <c r="O1160" s="28">
        <v>0</v>
      </c>
      <c r="P1160" s="112">
        <v>0</v>
      </c>
      <c r="Q1160" s="288"/>
      <c r="R1160" s="289"/>
    </row>
    <row r="1161" spans="1:18" s="24" customFormat="1" ht="12.75">
      <c r="A1161" s="162"/>
      <c r="B1161" s="165"/>
      <c r="C1161" s="168"/>
      <c r="D1161" s="29"/>
      <c r="E1161" s="27" t="s">
        <v>20</v>
      </c>
      <c r="F1161" s="27" t="s">
        <v>229</v>
      </c>
      <c r="G1161" s="112">
        <f t="shared" si="241"/>
        <v>715</v>
      </c>
      <c r="H1161" s="112">
        <f t="shared" si="241"/>
        <v>0</v>
      </c>
      <c r="I1161" s="28">
        <v>715</v>
      </c>
      <c r="J1161" s="28">
        <v>0</v>
      </c>
      <c r="K1161" s="28">
        <v>0</v>
      </c>
      <c r="L1161" s="112">
        <v>0</v>
      </c>
      <c r="M1161" s="28">
        <v>0</v>
      </c>
      <c r="N1161" s="28">
        <v>0</v>
      </c>
      <c r="O1161" s="28">
        <v>0</v>
      </c>
      <c r="P1161" s="112">
        <v>0</v>
      </c>
      <c r="Q1161" s="288"/>
      <c r="R1161" s="289"/>
    </row>
    <row r="1162" spans="1:18" s="24" customFormat="1" ht="13.5" thickBot="1">
      <c r="A1162" s="163"/>
      <c r="B1162" s="166"/>
      <c r="C1162" s="169"/>
      <c r="D1162" s="33"/>
      <c r="E1162" s="82"/>
      <c r="F1162" s="35" t="s">
        <v>230</v>
      </c>
      <c r="G1162" s="113">
        <f t="shared" si="241"/>
        <v>0</v>
      </c>
      <c r="H1162" s="113">
        <f t="shared" si="241"/>
        <v>0</v>
      </c>
      <c r="I1162" s="36">
        <v>0</v>
      </c>
      <c r="J1162" s="36">
        <v>0</v>
      </c>
      <c r="K1162" s="36">
        <v>0</v>
      </c>
      <c r="L1162" s="113">
        <v>0</v>
      </c>
      <c r="M1162" s="36">
        <v>0</v>
      </c>
      <c r="N1162" s="36">
        <v>0</v>
      </c>
      <c r="O1162" s="36">
        <v>0</v>
      </c>
      <c r="P1162" s="113">
        <v>0</v>
      </c>
      <c r="Q1162" s="290"/>
      <c r="R1162" s="291"/>
    </row>
    <row r="1163" spans="1:18" s="24" customFormat="1" ht="12.75">
      <c r="A1163" s="161" t="s">
        <v>334</v>
      </c>
      <c r="B1163" s="164" t="s">
        <v>506</v>
      </c>
      <c r="C1163" s="167">
        <v>1130</v>
      </c>
      <c r="D1163" s="21"/>
      <c r="E1163" s="114"/>
      <c r="F1163" s="129" t="s">
        <v>238</v>
      </c>
      <c r="G1163" s="23">
        <f aca="true" t="shared" si="242" ref="G1163:P1163">SUM(G1164:G1174)</f>
        <v>7712.3</v>
      </c>
      <c r="H1163" s="23">
        <f t="shared" si="242"/>
        <v>0</v>
      </c>
      <c r="I1163" s="23">
        <f t="shared" si="242"/>
        <v>7712.3</v>
      </c>
      <c r="J1163" s="23">
        <f t="shared" si="242"/>
        <v>0</v>
      </c>
      <c r="K1163" s="23">
        <f t="shared" si="242"/>
        <v>0</v>
      </c>
      <c r="L1163" s="23">
        <f t="shared" si="242"/>
        <v>0</v>
      </c>
      <c r="M1163" s="23">
        <f t="shared" si="242"/>
        <v>0</v>
      </c>
      <c r="N1163" s="23">
        <f t="shared" si="242"/>
        <v>0</v>
      </c>
      <c r="O1163" s="23">
        <f t="shared" si="242"/>
        <v>0</v>
      </c>
      <c r="P1163" s="23">
        <f t="shared" si="242"/>
        <v>0</v>
      </c>
      <c r="Q1163" s="286" t="s">
        <v>17</v>
      </c>
      <c r="R1163" s="287"/>
    </row>
    <row r="1164" spans="1:18" s="24" customFormat="1" ht="12.75">
      <c r="A1164" s="162"/>
      <c r="B1164" s="165"/>
      <c r="C1164" s="168"/>
      <c r="D1164" s="29"/>
      <c r="E1164" s="115"/>
      <c r="F1164" s="27" t="s">
        <v>19</v>
      </c>
      <c r="G1164" s="112">
        <f aca="true" t="shared" si="243" ref="G1164:H1174">I1164+K1164+M1164+O1164</f>
        <v>0</v>
      </c>
      <c r="H1164" s="112">
        <f t="shared" si="243"/>
        <v>0</v>
      </c>
      <c r="I1164" s="112">
        <v>0</v>
      </c>
      <c r="J1164" s="112">
        <v>0</v>
      </c>
      <c r="K1164" s="112">
        <v>0</v>
      </c>
      <c r="L1164" s="112">
        <v>0</v>
      </c>
      <c r="M1164" s="112">
        <v>0</v>
      </c>
      <c r="N1164" s="112">
        <v>0</v>
      </c>
      <c r="O1164" s="112">
        <v>0</v>
      </c>
      <c r="P1164" s="112">
        <v>0</v>
      </c>
      <c r="Q1164" s="288"/>
      <c r="R1164" s="289"/>
    </row>
    <row r="1165" spans="1:18" s="24" customFormat="1" ht="12.75">
      <c r="A1165" s="162"/>
      <c r="B1165" s="165"/>
      <c r="C1165" s="168"/>
      <c r="D1165" s="29"/>
      <c r="E1165" s="38"/>
      <c r="F1165" s="27" t="s">
        <v>22</v>
      </c>
      <c r="G1165" s="112">
        <f t="shared" si="243"/>
        <v>0</v>
      </c>
      <c r="H1165" s="112">
        <f t="shared" si="243"/>
        <v>0</v>
      </c>
      <c r="I1165" s="112">
        <v>0</v>
      </c>
      <c r="J1165" s="112">
        <v>0</v>
      </c>
      <c r="K1165" s="112">
        <v>0</v>
      </c>
      <c r="L1165" s="112">
        <v>0</v>
      </c>
      <c r="M1165" s="112">
        <v>0</v>
      </c>
      <c r="N1165" s="112">
        <v>0</v>
      </c>
      <c r="O1165" s="112">
        <v>0</v>
      </c>
      <c r="P1165" s="112">
        <v>0</v>
      </c>
      <c r="Q1165" s="288"/>
      <c r="R1165" s="289"/>
    </row>
    <row r="1166" spans="1:18" s="24" customFormat="1" ht="12.75">
      <c r="A1166" s="162"/>
      <c r="B1166" s="165"/>
      <c r="C1166" s="168"/>
      <c r="D1166" s="29"/>
      <c r="E1166" s="81"/>
      <c r="F1166" s="27" t="s">
        <v>23</v>
      </c>
      <c r="G1166" s="112">
        <f t="shared" si="243"/>
        <v>0</v>
      </c>
      <c r="H1166" s="112">
        <f t="shared" si="243"/>
        <v>0</v>
      </c>
      <c r="I1166" s="112">
        <v>0</v>
      </c>
      <c r="J1166" s="112">
        <v>0</v>
      </c>
      <c r="K1166" s="112">
        <v>0</v>
      </c>
      <c r="L1166" s="112">
        <v>0</v>
      </c>
      <c r="M1166" s="112">
        <v>0</v>
      </c>
      <c r="N1166" s="112">
        <v>0</v>
      </c>
      <c r="O1166" s="112">
        <v>0</v>
      </c>
      <c r="P1166" s="112">
        <v>0</v>
      </c>
      <c r="Q1166" s="288"/>
      <c r="R1166" s="289"/>
    </row>
    <row r="1167" spans="1:18" s="24" customFormat="1" ht="12.75">
      <c r="A1167" s="162"/>
      <c r="B1167" s="165"/>
      <c r="C1167" s="168"/>
      <c r="D1167" s="29"/>
      <c r="E1167" s="81"/>
      <c r="F1167" s="27" t="s">
        <v>239</v>
      </c>
      <c r="G1167" s="112">
        <f t="shared" si="243"/>
        <v>0</v>
      </c>
      <c r="H1167" s="112">
        <f t="shared" si="243"/>
        <v>0</v>
      </c>
      <c r="I1167" s="112">
        <v>0</v>
      </c>
      <c r="J1167" s="112">
        <v>0</v>
      </c>
      <c r="K1167" s="112">
        <v>0</v>
      </c>
      <c r="L1167" s="112">
        <v>0</v>
      </c>
      <c r="M1167" s="112">
        <v>0</v>
      </c>
      <c r="N1167" s="112">
        <v>0</v>
      </c>
      <c r="O1167" s="112">
        <v>0</v>
      </c>
      <c r="P1167" s="112">
        <v>0</v>
      </c>
      <c r="Q1167" s="288"/>
      <c r="R1167" s="289"/>
    </row>
    <row r="1168" spans="1:18" s="24" customFormat="1" ht="12.75">
      <c r="A1168" s="162"/>
      <c r="B1168" s="165"/>
      <c r="C1168" s="168"/>
      <c r="D1168" s="29"/>
      <c r="E1168" s="27"/>
      <c r="F1168" s="27" t="s">
        <v>25</v>
      </c>
      <c r="G1168" s="112">
        <f t="shared" si="243"/>
        <v>0</v>
      </c>
      <c r="H1168" s="112">
        <f t="shared" si="243"/>
        <v>0</v>
      </c>
      <c r="I1168" s="28">
        <v>0</v>
      </c>
      <c r="J1168" s="28">
        <v>0</v>
      </c>
      <c r="K1168" s="112">
        <v>0</v>
      </c>
      <c r="L1168" s="112">
        <v>0</v>
      </c>
      <c r="M1168" s="112">
        <v>0</v>
      </c>
      <c r="N1168" s="112">
        <v>0</v>
      </c>
      <c r="O1168" s="112">
        <v>0</v>
      </c>
      <c r="P1168" s="112">
        <v>0</v>
      </c>
      <c r="Q1168" s="288"/>
      <c r="R1168" s="289"/>
    </row>
    <row r="1169" spans="1:18" s="24" customFormat="1" ht="12.75">
      <c r="A1169" s="162"/>
      <c r="B1169" s="165"/>
      <c r="C1169" s="168"/>
      <c r="D1169" s="29"/>
      <c r="E1169" s="27"/>
      <c r="F1169" s="27" t="s">
        <v>220</v>
      </c>
      <c r="G1169" s="112">
        <f t="shared" si="243"/>
        <v>0</v>
      </c>
      <c r="H1169" s="112">
        <f t="shared" si="243"/>
        <v>0</v>
      </c>
      <c r="I1169" s="28">
        <v>0</v>
      </c>
      <c r="J1169" s="28">
        <v>0</v>
      </c>
      <c r="K1169" s="112">
        <v>0</v>
      </c>
      <c r="L1169" s="112">
        <v>0</v>
      </c>
      <c r="M1169" s="112">
        <v>0</v>
      </c>
      <c r="N1169" s="112">
        <v>0</v>
      </c>
      <c r="O1169" s="112">
        <v>0</v>
      </c>
      <c r="P1169" s="112">
        <v>0</v>
      </c>
      <c r="Q1169" s="288"/>
      <c r="R1169" s="289"/>
    </row>
    <row r="1170" spans="1:18" s="24" customFormat="1" ht="12.75">
      <c r="A1170" s="162"/>
      <c r="B1170" s="165"/>
      <c r="C1170" s="168"/>
      <c r="D1170" s="29"/>
      <c r="E1170" s="27"/>
      <c r="F1170" s="27" t="s">
        <v>226</v>
      </c>
      <c r="G1170" s="112">
        <f t="shared" si="243"/>
        <v>0</v>
      </c>
      <c r="H1170" s="112">
        <f t="shared" si="243"/>
        <v>0</v>
      </c>
      <c r="I1170" s="28">
        <v>0</v>
      </c>
      <c r="J1170" s="28">
        <v>0</v>
      </c>
      <c r="K1170" s="28">
        <v>0</v>
      </c>
      <c r="L1170" s="112">
        <v>0</v>
      </c>
      <c r="M1170" s="28">
        <v>0</v>
      </c>
      <c r="N1170" s="28">
        <v>0</v>
      </c>
      <c r="O1170" s="28">
        <v>0</v>
      </c>
      <c r="P1170" s="112">
        <v>0</v>
      </c>
      <c r="Q1170" s="288"/>
      <c r="R1170" s="289"/>
    </row>
    <row r="1171" spans="1:18" s="24" customFormat="1" ht="12.75">
      <c r="A1171" s="162"/>
      <c r="B1171" s="165"/>
      <c r="C1171" s="168"/>
      <c r="D1171" s="29"/>
      <c r="E1171" s="27"/>
      <c r="F1171" s="27" t="s">
        <v>227</v>
      </c>
      <c r="G1171" s="112">
        <f t="shared" si="243"/>
        <v>0</v>
      </c>
      <c r="H1171" s="112">
        <f t="shared" si="243"/>
        <v>0</v>
      </c>
      <c r="I1171" s="28">
        <v>0</v>
      </c>
      <c r="J1171" s="28">
        <v>0</v>
      </c>
      <c r="K1171" s="28">
        <v>0</v>
      </c>
      <c r="L1171" s="112">
        <v>0</v>
      </c>
      <c r="M1171" s="28">
        <v>0</v>
      </c>
      <c r="N1171" s="28">
        <v>0</v>
      </c>
      <c r="O1171" s="28">
        <v>0</v>
      </c>
      <c r="P1171" s="112">
        <v>0</v>
      </c>
      <c r="Q1171" s="288"/>
      <c r="R1171" s="289"/>
    </row>
    <row r="1172" spans="1:18" s="24" customFormat="1" ht="12.75">
      <c r="A1172" s="162"/>
      <c r="B1172" s="165"/>
      <c r="C1172" s="168"/>
      <c r="D1172" s="29"/>
      <c r="E1172" s="27" t="s">
        <v>192</v>
      </c>
      <c r="F1172" s="27" t="s">
        <v>228</v>
      </c>
      <c r="G1172" s="112">
        <f t="shared" si="243"/>
        <v>367.3</v>
      </c>
      <c r="H1172" s="112">
        <f t="shared" si="243"/>
        <v>0</v>
      </c>
      <c r="I1172" s="28">
        <v>367.3</v>
      </c>
      <c r="J1172" s="28">
        <v>0</v>
      </c>
      <c r="K1172" s="28">
        <v>0</v>
      </c>
      <c r="L1172" s="112">
        <v>0</v>
      </c>
      <c r="M1172" s="28">
        <v>0</v>
      </c>
      <c r="N1172" s="28">
        <v>0</v>
      </c>
      <c r="O1172" s="28">
        <v>0</v>
      </c>
      <c r="P1172" s="112">
        <v>0</v>
      </c>
      <c r="Q1172" s="288"/>
      <c r="R1172" s="289"/>
    </row>
    <row r="1173" spans="1:18" s="24" customFormat="1" ht="12.75">
      <c r="A1173" s="162"/>
      <c r="B1173" s="165"/>
      <c r="C1173" s="168"/>
      <c r="D1173" s="29"/>
      <c r="E1173" s="27" t="s">
        <v>20</v>
      </c>
      <c r="F1173" s="27" t="s">
        <v>229</v>
      </c>
      <c r="G1173" s="112">
        <f t="shared" si="243"/>
        <v>7345</v>
      </c>
      <c r="H1173" s="112">
        <f t="shared" si="243"/>
        <v>0</v>
      </c>
      <c r="I1173" s="28">
        <v>7345</v>
      </c>
      <c r="J1173" s="28">
        <v>0</v>
      </c>
      <c r="K1173" s="28">
        <v>0</v>
      </c>
      <c r="L1173" s="112">
        <v>0</v>
      </c>
      <c r="M1173" s="28">
        <v>0</v>
      </c>
      <c r="N1173" s="28">
        <v>0</v>
      </c>
      <c r="O1173" s="28">
        <v>0</v>
      </c>
      <c r="P1173" s="112">
        <v>0</v>
      </c>
      <c r="Q1173" s="288"/>
      <c r="R1173" s="289"/>
    </row>
    <row r="1174" spans="1:18" s="24" customFormat="1" ht="13.5" thickBot="1">
      <c r="A1174" s="163"/>
      <c r="B1174" s="166"/>
      <c r="C1174" s="169"/>
      <c r="D1174" s="33"/>
      <c r="E1174" s="82"/>
      <c r="F1174" s="35" t="s">
        <v>230</v>
      </c>
      <c r="G1174" s="113">
        <f t="shared" si="243"/>
        <v>0</v>
      </c>
      <c r="H1174" s="113">
        <f t="shared" si="243"/>
        <v>0</v>
      </c>
      <c r="I1174" s="36">
        <v>0</v>
      </c>
      <c r="J1174" s="36">
        <v>0</v>
      </c>
      <c r="K1174" s="36">
        <v>0</v>
      </c>
      <c r="L1174" s="113">
        <v>0</v>
      </c>
      <c r="M1174" s="36">
        <v>0</v>
      </c>
      <c r="N1174" s="36">
        <v>0</v>
      </c>
      <c r="O1174" s="36">
        <v>0</v>
      </c>
      <c r="P1174" s="113">
        <v>0</v>
      </c>
      <c r="Q1174" s="290"/>
      <c r="R1174" s="291"/>
    </row>
    <row r="1175" spans="1:18" s="24" customFormat="1" ht="12.75">
      <c r="A1175" s="161" t="s">
        <v>335</v>
      </c>
      <c r="B1175" s="164" t="s">
        <v>507</v>
      </c>
      <c r="C1175" s="167">
        <v>80</v>
      </c>
      <c r="D1175" s="21"/>
      <c r="E1175" s="114"/>
      <c r="F1175" s="129" t="s">
        <v>238</v>
      </c>
      <c r="G1175" s="23">
        <f aca="true" t="shared" si="244" ref="G1175:P1175">SUM(G1176:G1186)</f>
        <v>546</v>
      </c>
      <c r="H1175" s="23">
        <f t="shared" si="244"/>
        <v>0</v>
      </c>
      <c r="I1175" s="23">
        <f t="shared" si="244"/>
        <v>546</v>
      </c>
      <c r="J1175" s="23">
        <f t="shared" si="244"/>
        <v>0</v>
      </c>
      <c r="K1175" s="23">
        <f t="shared" si="244"/>
        <v>0</v>
      </c>
      <c r="L1175" s="23">
        <f t="shared" si="244"/>
        <v>0</v>
      </c>
      <c r="M1175" s="23">
        <f t="shared" si="244"/>
        <v>0</v>
      </c>
      <c r="N1175" s="23">
        <f t="shared" si="244"/>
        <v>0</v>
      </c>
      <c r="O1175" s="23">
        <f t="shared" si="244"/>
        <v>0</v>
      </c>
      <c r="P1175" s="23">
        <f t="shared" si="244"/>
        <v>0</v>
      </c>
      <c r="Q1175" s="286" t="s">
        <v>17</v>
      </c>
      <c r="R1175" s="287"/>
    </row>
    <row r="1176" spans="1:18" s="24" customFormat="1" ht="12.75">
      <c r="A1176" s="162"/>
      <c r="B1176" s="165"/>
      <c r="C1176" s="168"/>
      <c r="D1176" s="29"/>
      <c r="E1176" s="115"/>
      <c r="F1176" s="27" t="s">
        <v>19</v>
      </c>
      <c r="G1176" s="112">
        <f aca="true" t="shared" si="245" ref="G1176:H1186">I1176+K1176+M1176+O1176</f>
        <v>0</v>
      </c>
      <c r="H1176" s="112">
        <f t="shared" si="245"/>
        <v>0</v>
      </c>
      <c r="I1176" s="112">
        <v>0</v>
      </c>
      <c r="J1176" s="112">
        <v>0</v>
      </c>
      <c r="K1176" s="112">
        <v>0</v>
      </c>
      <c r="L1176" s="112">
        <v>0</v>
      </c>
      <c r="M1176" s="112">
        <v>0</v>
      </c>
      <c r="N1176" s="112">
        <v>0</v>
      </c>
      <c r="O1176" s="112">
        <v>0</v>
      </c>
      <c r="P1176" s="112">
        <v>0</v>
      </c>
      <c r="Q1176" s="288"/>
      <c r="R1176" s="289"/>
    </row>
    <row r="1177" spans="1:18" s="24" customFormat="1" ht="12.75">
      <c r="A1177" s="162"/>
      <c r="B1177" s="165"/>
      <c r="C1177" s="168"/>
      <c r="D1177" s="29"/>
      <c r="E1177" s="38"/>
      <c r="F1177" s="27" t="s">
        <v>22</v>
      </c>
      <c r="G1177" s="112">
        <f t="shared" si="245"/>
        <v>0</v>
      </c>
      <c r="H1177" s="112">
        <f t="shared" si="245"/>
        <v>0</v>
      </c>
      <c r="I1177" s="112">
        <v>0</v>
      </c>
      <c r="J1177" s="112">
        <v>0</v>
      </c>
      <c r="K1177" s="112">
        <v>0</v>
      </c>
      <c r="L1177" s="112">
        <v>0</v>
      </c>
      <c r="M1177" s="112">
        <v>0</v>
      </c>
      <c r="N1177" s="112">
        <v>0</v>
      </c>
      <c r="O1177" s="112">
        <v>0</v>
      </c>
      <c r="P1177" s="112">
        <v>0</v>
      </c>
      <c r="Q1177" s="288"/>
      <c r="R1177" s="289"/>
    </row>
    <row r="1178" spans="1:18" s="24" customFormat="1" ht="12.75">
      <c r="A1178" s="162"/>
      <c r="B1178" s="165"/>
      <c r="C1178" s="168"/>
      <c r="D1178" s="29"/>
      <c r="E1178" s="81"/>
      <c r="F1178" s="27" t="s">
        <v>23</v>
      </c>
      <c r="G1178" s="112">
        <f t="shared" si="245"/>
        <v>0</v>
      </c>
      <c r="H1178" s="112">
        <f t="shared" si="245"/>
        <v>0</v>
      </c>
      <c r="I1178" s="112">
        <v>0</v>
      </c>
      <c r="J1178" s="112">
        <v>0</v>
      </c>
      <c r="K1178" s="112">
        <v>0</v>
      </c>
      <c r="L1178" s="112">
        <v>0</v>
      </c>
      <c r="M1178" s="112">
        <v>0</v>
      </c>
      <c r="N1178" s="112">
        <v>0</v>
      </c>
      <c r="O1178" s="112">
        <v>0</v>
      </c>
      <c r="P1178" s="112">
        <v>0</v>
      </c>
      <c r="Q1178" s="288"/>
      <c r="R1178" s="289"/>
    </row>
    <row r="1179" spans="1:18" s="24" customFormat="1" ht="12.75">
      <c r="A1179" s="162"/>
      <c r="B1179" s="165"/>
      <c r="C1179" s="168"/>
      <c r="D1179" s="29"/>
      <c r="E1179" s="81"/>
      <c r="F1179" s="27" t="s">
        <v>239</v>
      </c>
      <c r="G1179" s="112">
        <f t="shared" si="245"/>
        <v>0</v>
      </c>
      <c r="H1179" s="112">
        <f t="shared" si="245"/>
        <v>0</v>
      </c>
      <c r="I1179" s="112">
        <v>0</v>
      </c>
      <c r="J1179" s="112">
        <v>0</v>
      </c>
      <c r="K1179" s="112">
        <v>0</v>
      </c>
      <c r="L1179" s="112">
        <v>0</v>
      </c>
      <c r="M1179" s="112">
        <v>0</v>
      </c>
      <c r="N1179" s="112">
        <v>0</v>
      </c>
      <c r="O1179" s="112">
        <v>0</v>
      </c>
      <c r="P1179" s="112">
        <v>0</v>
      </c>
      <c r="Q1179" s="288"/>
      <c r="R1179" s="289"/>
    </row>
    <row r="1180" spans="1:18" s="24" customFormat="1" ht="12.75">
      <c r="A1180" s="162"/>
      <c r="B1180" s="165"/>
      <c r="C1180" s="168"/>
      <c r="D1180" s="29"/>
      <c r="E1180" s="27"/>
      <c r="F1180" s="27" t="s">
        <v>25</v>
      </c>
      <c r="G1180" s="112">
        <f t="shared" si="245"/>
        <v>0</v>
      </c>
      <c r="H1180" s="112">
        <f t="shared" si="245"/>
        <v>0</v>
      </c>
      <c r="I1180" s="28">
        <v>0</v>
      </c>
      <c r="J1180" s="28">
        <v>0</v>
      </c>
      <c r="K1180" s="112">
        <v>0</v>
      </c>
      <c r="L1180" s="112">
        <v>0</v>
      </c>
      <c r="M1180" s="112">
        <v>0</v>
      </c>
      <c r="N1180" s="112">
        <v>0</v>
      </c>
      <c r="O1180" s="112">
        <v>0</v>
      </c>
      <c r="P1180" s="112">
        <v>0</v>
      </c>
      <c r="Q1180" s="288"/>
      <c r="R1180" s="289"/>
    </row>
    <row r="1181" spans="1:18" s="24" customFormat="1" ht="12.75">
      <c r="A1181" s="162"/>
      <c r="B1181" s="165"/>
      <c r="C1181" s="168"/>
      <c r="D1181" s="29"/>
      <c r="E1181" s="27"/>
      <c r="F1181" s="27" t="s">
        <v>220</v>
      </c>
      <c r="G1181" s="112">
        <f t="shared" si="245"/>
        <v>0</v>
      </c>
      <c r="H1181" s="112">
        <f t="shared" si="245"/>
        <v>0</v>
      </c>
      <c r="I1181" s="28">
        <v>0</v>
      </c>
      <c r="J1181" s="28">
        <v>0</v>
      </c>
      <c r="K1181" s="112">
        <v>0</v>
      </c>
      <c r="L1181" s="112">
        <v>0</v>
      </c>
      <c r="M1181" s="112">
        <v>0</v>
      </c>
      <c r="N1181" s="112">
        <v>0</v>
      </c>
      <c r="O1181" s="112">
        <v>0</v>
      </c>
      <c r="P1181" s="112">
        <v>0</v>
      </c>
      <c r="Q1181" s="288"/>
      <c r="R1181" s="289"/>
    </row>
    <row r="1182" spans="1:18" s="24" customFormat="1" ht="12.75">
      <c r="A1182" s="162"/>
      <c r="B1182" s="165"/>
      <c r="C1182" s="168"/>
      <c r="D1182" s="29"/>
      <c r="E1182" s="38"/>
      <c r="F1182" s="27" t="s">
        <v>226</v>
      </c>
      <c r="G1182" s="112">
        <f t="shared" si="245"/>
        <v>0</v>
      </c>
      <c r="H1182" s="112">
        <f t="shared" si="245"/>
        <v>0</v>
      </c>
      <c r="I1182" s="28">
        <v>0</v>
      </c>
      <c r="J1182" s="28">
        <v>0</v>
      </c>
      <c r="K1182" s="28">
        <v>0</v>
      </c>
      <c r="L1182" s="112">
        <v>0</v>
      </c>
      <c r="M1182" s="28">
        <v>0</v>
      </c>
      <c r="N1182" s="28">
        <v>0</v>
      </c>
      <c r="O1182" s="28">
        <v>0</v>
      </c>
      <c r="P1182" s="112">
        <v>0</v>
      </c>
      <c r="Q1182" s="288"/>
      <c r="R1182" s="289"/>
    </row>
    <row r="1183" spans="1:18" s="24" customFormat="1" ht="12.75">
      <c r="A1183" s="162"/>
      <c r="B1183" s="165"/>
      <c r="C1183" s="168"/>
      <c r="D1183" s="29"/>
      <c r="E1183" s="38"/>
      <c r="F1183" s="27" t="s">
        <v>227</v>
      </c>
      <c r="G1183" s="112">
        <f t="shared" si="245"/>
        <v>0</v>
      </c>
      <c r="H1183" s="112">
        <f t="shared" si="245"/>
        <v>0</v>
      </c>
      <c r="I1183" s="28">
        <v>0</v>
      </c>
      <c r="J1183" s="28">
        <v>0</v>
      </c>
      <c r="K1183" s="28">
        <v>0</v>
      </c>
      <c r="L1183" s="112">
        <v>0</v>
      </c>
      <c r="M1183" s="28">
        <v>0</v>
      </c>
      <c r="N1183" s="28">
        <v>0</v>
      </c>
      <c r="O1183" s="28">
        <v>0</v>
      </c>
      <c r="P1183" s="112">
        <v>0</v>
      </c>
      <c r="Q1183" s="288"/>
      <c r="R1183" s="289"/>
    </row>
    <row r="1184" spans="1:18" s="24" customFormat="1" ht="12.75">
      <c r="A1184" s="162"/>
      <c r="B1184" s="165"/>
      <c r="C1184" s="168"/>
      <c r="D1184" s="29"/>
      <c r="E1184" s="27" t="s">
        <v>192</v>
      </c>
      <c r="F1184" s="27" t="s">
        <v>228</v>
      </c>
      <c r="G1184" s="112">
        <f t="shared" si="245"/>
        <v>26</v>
      </c>
      <c r="H1184" s="112">
        <f t="shared" si="245"/>
        <v>0</v>
      </c>
      <c r="I1184" s="28">
        <v>26</v>
      </c>
      <c r="J1184" s="28">
        <v>0</v>
      </c>
      <c r="K1184" s="28">
        <v>0</v>
      </c>
      <c r="L1184" s="112">
        <v>0</v>
      </c>
      <c r="M1184" s="28">
        <v>0</v>
      </c>
      <c r="N1184" s="28">
        <v>0</v>
      </c>
      <c r="O1184" s="28">
        <v>0</v>
      </c>
      <c r="P1184" s="112">
        <v>0</v>
      </c>
      <c r="Q1184" s="288"/>
      <c r="R1184" s="289"/>
    </row>
    <row r="1185" spans="1:18" s="24" customFormat="1" ht="12.75">
      <c r="A1185" s="162"/>
      <c r="B1185" s="165"/>
      <c r="C1185" s="168"/>
      <c r="D1185" s="29"/>
      <c r="E1185" s="27" t="s">
        <v>20</v>
      </c>
      <c r="F1185" s="27" t="s">
        <v>229</v>
      </c>
      <c r="G1185" s="112">
        <f t="shared" si="245"/>
        <v>520</v>
      </c>
      <c r="H1185" s="112">
        <f t="shared" si="245"/>
        <v>0</v>
      </c>
      <c r="I1185" s="28">
        <v>520</v>
      </c>
      <c r="J1185" s="28">
        <v>0</v>
      </c>
      <c r="K1185" s="28">
        <v>0</v>
      </c>
      <c r="L1185" s="112">
        <v>0</v>
      </c>
      <c r="M1185" s="28">
        <v>0</v>
      </c>
      <c r="N1185" s="28">
        <v>0</v>
      </c>
      <c r="O1185" s="28">
        <v>0</v>
      </c>
      <c r="P1185" s="112">
        <v>0</v>
      </c>
      <c r="Q1185" s="288"/>
      <c r="R1185" s="289"/>
    </row>
    <row r="1186" spans="1:18" s="24" customFormat="1" ht="13.5" thickBot="1">
      <c r="A1186" s="163"/>
      <c r="B1186" s="166"/>
      <c r="C1186" s="169"/>
      <c r="D1186" s="33"/>
      <c r="E1186" s="82"/>
      <c r="F1186" s="35" t="s">
        <v>230</v>
      </c>
      <c r="G1186" s="113">
        <f t="shared" si="245"/>
        <v>0</v>
      </c>
      <c r="H1186" s="113">
        <f t="shared" si="245"/>
        <v>0</v>
      </c>
      <c r="I1186" s="36">
        <v>0</v>
      </c>
      <c r="J1186" s="36">
        <v>0</v>
      </c>
      <c r="K1186" s="36">
        <v>0</v>
      </c>
      <c r="L1186" s="113">
        <v>0</v>
      </c>
      <c r="M1186" s="36">
        <v>0</v>
      </c>
      <c r="N1186" s="36">
        <v>0</v>
      </c>
      <c r="O1186" s="36">
        <v>0</v>
      </c>
      <c r="P1186" s="113">
        <v>0</v>
      </c>
      <c r="Q1186" s="290"/>
      <c r="R1186" s="291"/>
    </row>
    <row r="1187" spans="1:18" s="24" customFormat="1" ht="12.75">
      <c r="A1187" s="161" t="s">
        <v>336</v>
      </c>
      <c r="B1187" s="164" t="s">
        <v>508</v>
      </c>
      <c r="C1187" s="167">
        <v>60</v>
      </c>
      <c r="D1187" s="21"/>
      <c r="E1187" s="114"/>
      <c r="F1187" s="129" t="s">
        <v>238</v>
      </c>
      <c r="G1187" s="23">
        <f aca="true" t="shared" si="246" ref="G1187:P1187">SUM(G1188:G1198)</f>
        <v>409.5</v>
      </c>
      <c r="H1187" s="23">
        <f t="shared" si="246"/>
        <v>0</v>
      </c>
      <c r="I1187" s="23">
        <f t="shared" si="246"/>
        <v>409.5</v>
      </c>
      <c r="J1187" s="23">
        <f t="shared" si="246"/>
        <v>0</v>
      </c>
      <c r="K1187" s="23">
        <f t="shared" si="246"/>
        <v>0</v>
      </c>
      <c r="L1187" s="23">
        <f t="shared" si="246"/>
        <v>0</v>
      </c>
      <c r="M1187" s="23">
        <f t="shared" si="246"/>
        <v>0</v>
      </c>
      <c r="N1187" s="23">
        <f t="shared" si="246"/>
        <v>0</v>
      </c>
      <c r="O1187" s="23">
        <f t="shared" si="246"/>
        <v>0</v>
      </c>
      <c r="P1187" s="23">
        <f t="shared" si="246"/>
        <v>0</v>
      </c>
      <c r="Q1187" s="286" t="s">
        <v>17</v>
      </c>
      <c r="R1187" s="287"/>
    </row>
    <row r="1188" spans="1:18" s="24" customFormat="1" ht="12.75">
      <c r="A1188" s="162"/>
      <c r="B1188" s="165"/>
      <c r="C1188" s="168"/>
      <c r="D1188" s="29"/>
      <c r="E1188" s="115"/>
      <c r="F1188" s="27" t="s">
        <v>19</v>
      </c>
      <c r="G1188" s="112">
        <f aca="true" t="shared" si="247" ref="G1188:H1198">I1188+K1188+M1188+O1188</f>
        <v>0</v>
      </c>
      <c r="H1188" s="112">
        <f t="shared" si="247"/>
        <v>0</v>
      </c>
      <c r="I1188" s="112">
        <v>0</v>
      </c>
      <c r="J1188" s="112">
        <v>0</v>
      </c>
      <c r="K1188" s="112">
        <v>0</v>
      </c>
      <c r="L1188" s="112">
        <v>0</v>
      </c>
      <c r="M1188" s="112">
        <v>0</v>
      </c>
      <c r="N1188" s="112">
        <v>0</v>
      </c>
      <c r="O1188" s="112">
        <v>0</v>
      </c>
      <c r="P1188" s="112">
        <v>0</v>
      </c>
      <c r="Q1188" s="288"/>
      <c r="R1188" s="289"/>
    </row>
    <row r="1189" spans="1:18" s="24" customFormat="1" ht="12.75">
      <c r="A1189" s="162"/>
      <c r="B1189" s="165"/>
      <c r="C1189" s="168"/>
      <c r="D1189" s="29"/>
      <c r="E1189" s="38"/>
      <c r="F1189" s="27" t="s">
        <v>22</v>
      </c>
      <c r="G1189" s="112">
        <f t="shared" si="247"/>
        <v>0</v>
      </c>
      <c r="H1189" s="112">
        <f t="shared" si="247"/>
        <v>0</v>
      </c>
      <c r="I1189" s="112">
        <v>0</v>
      </c>
      <c r="J1189" s="112">
        <v>0</v>
      </c>
      <c r="K1189" s="112">
        <v>0</v>
      </c>
      <c r="L1189" s="112">
        <v>0</v>
      </c>
      <c r="M1189" s="112">
        <v>0</v>
      </c>
      <c r="N1189" s="112">
        <v>0</v>
      </c>
      <c r="O1189" s="112">
        <v>0</v>
      </c>
      <c r="P1189" s="112">
        <v>0</v>
      </c>
      <c r="Q1189" s="288"/>
      <c r="R1189" s="289"/>
    </row>
    <row r="1190" spans="1:18" s="24" customFormat="1" ht="12.75">
      <c r="A1190" s="162"/>
      <c r="B1190" s="165"/>
      <c r="C1190" s="168"/>
      <c r="D1190" s="29"/>
      <c r="E1190" s="81"/>
      <c r="F1190" s="27" t="s">
        <v>23</v>
      </c>
      <c r="G1190" s="112">
        <f t="shared" si="247"/>
        <v>0</v>
      </c>
      <c r="H1190" s="112">
        <f t="shared" si="247"/>
        <v>0</v>
      </c>
      <c r="I1190" s="112">
        <v>0</v>
      </c>
      <c r="J1190" s="112">
        <v>0</v>
      </c>
      <c r="K1190" s="112">
        <v>0</v>
      </c>
      <c r="L1190" s="112">
        <v>0</v>
      </c>
      <c r="M1190" s="112">
        <v>0</v>
      </c>
      <c r="N1190" s="112">
        <v>0</v>
      </c>
      <c r="O1190" s="112">
        <v>0</v>
      </c>
      <c r="P1190" s="112">
        <v>0</v>
      </c>
      <c r="Q1190" s="288"/>
      <c r="R1190" s="289"/>
    </row>
    <row r="1191" spans="1:18" s="24" customFormat="1" ht="12.75">
      <c r="A1191" s="162"/>
      <c r="B1191" s="165"/>
      <c r="C1191" s="168"/>
      <c r="D1191" s="29"/>
      <c r="E1191" s="81"/>
      <c r="F1191" s="27" t="s">
        <v>239</v>
      </c>
      <c r="G1191" s="112">
        <f t="shared" si="247"/>
        <v>0</v>
      </c>
      <c r="H1191" s="112">
        <f t="shared" si="247"/>
        <v>0</v>
      </c>
      <c r="I1191" s="112">
        <v>0</v>
      </c>
      <c r="J1191" s="112">
        <v>0</v>
      </c>
      <c r="K1191" s="112">
        <v>0</v>
      </c>
      <c r="L1191" s="112">
        <v>0</v>
      </c>
      <c r="M1191" s="112">
        <v>0</v>
      </c>
      <c r="N1191" s="112">
        <v>0</v>
      </c>
      <c r="O1191" s="112">
        <v>0</v>
      </c>
      <c r="P1191" s="112">
        <v>0</v>
      </c>
      <c r="Q1191" s="288"/>
      <c r="R1191" s="289"/>
    </row>
    <row r="1192" spans="1:18" s="24" customFormat="1" ht="12.75">
      <c r="A1192" s="162"/>
      <c r="B1192" s="165"/>
      <c r="C1192" s="168"/>
      <c r="D1192" s="29"/>
      <c r="E1192" s="27"/>
      <c r="F1192" s="27" t="s">
        <v>25</v>
      </c>
      <c r="G1192" s="112">
        <f t="shared" si="247"/>
        <v>0</v>
      </c>
      <c r="H1192" s="112">
        <f t="shared" si="247"/>
        <v>0</v>
      </c>
      <c r="I1192" s="28">
        <v>0</v>
      </c>
      <c r="J1192" s="28">
        <v>0</v>
      </c>
      <c r="K1192" s="112">
        <v>0</v>
      </c>
      <c r="L1192" s="112">
        <v>0</v>
      </c>
      <c r="M1192" s="112">
        <v>0</v>
      </c>
      <c r="N1192" s="112">
        <v>0</v>
      </c>
      <c r="O1192" s="112">
        <v>0</v>
      </c>
      <c r="P1192" s="112">
        <v>0</v>
      </c>
      <c r="Q1192" s="288"/>
      <c r="R1192" s="289"/>
    </row>
    <row r="1193" spans="1:18" s="24" customFormat="1" ht="12.75">
      <c r="A1193" s="162"/>
      <c r="B1193" s="165"/>
      <c r="C1193" s="168"/>
      <c r="D1193" s="29"/>
      <c r="E1193" s="27"/>
      <c r="F1193" s="27" t="s">
        <v>220</v>
      </c>
      <c r="G1193" s="112">
        <f t="shared" si="247"/>
        <v>0</v>
      </c>
      <c r="H1193" s="112">
        <f t="shared" si="247"/>
        <v>0</v>
      </c>
      <c r="I1193" s="28">
        <v>0</v>
      </c>
      <c r="J1193" s="28">
        <v>0</v>
      </c>
      <c r="K1193" s="112">
        <v>0</v>
      </c>
      <c r="L1193" s="112">
        <v>0</v>
      </c>
      <c r="M1193" s="112">
        <v>0</v>
      </c>
      <c r="N1193" s="112">
        <v>0</v>
      </c>
      <c r="O1193" s="112">
        <v>0</v>
      </c>
      <c r="P1193" s="112">
        <v>0</v>
      </c>
      <c r="Q1193" s="288"/>
      <c r="R1193" s="289"/>
    </row>
    <row r="1194" spans="1:18" s="24" customFormat="1" ht="12.75">
      <c r="A1194" s="162"/>
      <c r="B1194" s="165"/>
      <c r="C1194" s="168"/>
      <c r="D1194" s="29"/>
      <c r="E1194" s="27"/>
      <c r="F1194" s="27" t="s">
        <v>226</v>
      </c>
      <c r="G1194" s="112">
        <f t="shared" si="247"/>
        <v>0</v>
      </c>
      <c r="H1194" s="112">
        <f t="shared" si="247"/>
        <v>0</v>
      </c>
      <c r="I1194" s="28">
        <v>0</v>
      </c>
      <c r="J1194" s="28">
        <v>0</v>
      </c>
      <c r="K1194" s="28">
        <v>0</v>
      </c>
      <c r="L1194" s="112">
        <v>0</v>
      </c>
      <c r="M1194" s="28">
        <v>0</v>
      </c>
      <c r="N1194" s="28">
        <v>0</v>
      </c>
      <c r="O1194" s="28">
        <v>0</v>
      </c>
      <c r="P1194" s="112">
        <v>0</v>
      </c>
      <c r="Q1194" s="288"/>
      <c r="R1194" s="289"/>
    </row>
    <row r="1195" spans="1:18" s="24" customFormat="1" ht="12.75">
      <c r="A1195" s="162"/>
      <c r="B1195" s="165"/>
      <c r="C1195" s="168"/>
      <c r="D1195" s="29"/>
      <c r="E1195" s="27"/>
      <c r="F1195" s="27" t="s">
        <v>227</v>
      </c>
      <c r="G1195" s="112">
        <f t="shared" si="247"/>
        <v>0</v>
      </c>
      <c r="H1195" s="112">
        <f t="shared" si="247"/>
        <v>0</v>
      </c>
      <c r="I1195" s="28">
        <v>0</v>
      </c>
      <c r="J1195" s="28">
        <v>0</v>
      </c>
      <c r="K1195" s="28">
        <v>0</v>
      </c>
      <c r="L1195" s="112">
        <v>0</v>
      </c>
      <c r="M1195" s="28">
        <v>0</v>
      </c>
      <c r="N1195" s="28">
        <v>0</v>
      </c>
      <c r="O1195" s="28">
        <v>0</v>
      </c>
      <c r="P1195" s="112">
        <v>0</v>
      </c>
      <c r="Q1195" s="288"/>
      <c r="R1195" s="289"/>
    </row>
    <row r="1196" spans="1:18" s="24" customFormat="1" ht="12.75">
      <c r="A1196" s="162"/>
      <c r="B1196" s="165"/>
      <c r="C1196" s="168"/>
      <c r="D1196" s="29"/>
      <c r="E1196" s="27" t="s">
        <v>192</v>
      </c>
      <c r="F1196" s="27" t="s">
        <v>228</v>
      </c>
      <c r="G1196" s="112">
        <f t="shared" si="247"/>
        <v>19.5</v>
      </c>
      <c r="H1196" s="112">
        <f t="shared" si="247"/>
        <v>0</v>
      </c>
      <c r="I1196" s="28">
        <v>19.5</v>
      </c>
      <c r="J1196" s="28">
        <v>0</v>
      </c>
      <c r="K1196" s="28">
        <v>0</v>
      </c>
      <c r="L1196" s="112">
        <v>0</v>
      </c>
      <c r="M1196" s="28">
        <v>0</v>
      </c>
      <c r="N1196" s="28">
        <v>0</v>
      </c>
      <c r="O1196" s="28">
        <v>0</v>
      </c>
      <c r="P1196" s="112">
        <v>0</v>
      </c>
      <c r="Q1196" s="288"/>
      <c r="R1196" s="289"/>
    </row>
    <row r="1197" spans="1:18" s="24" customFormat="1" ht="12.75">
      <c r="A1197" s="162"/>
      <c r="B1197" s="165"/>
      <c r="C1197" s="168"/>
      <c r="D1197" s="29"/>
      <c r="E1197" s="27" t="s">
        <v>20</v>
      </c>
      <c r="F1197" s="27" t="s">
        <v>229</v>
      </c>
      <c r="G1197" s="112">
        <f t="shared" si="247"/>
        <v>390</v>
      </c>
      <c r="H1197" s="112">
        <f t="shared" si="247"/>
        <v>0</v>
      </c>
      <c r="I1197" s="28">
        <v>390</v>
      </c>
      <c r="J1197" s="28">
        <v>0</v>
      </c>
      <c r="K1197" s="28">
        <v>0</v>
      </c>
      <c r="L1197" s="112">
        <v>0</v>
      </c>
      <c r="M1197" s="28">
        <v>0</v>
      </c>
      <c r="N1197" s="28">
        <v>0</v>
      </c>
      <c r="O1197" s="28">
        <v>0</v>
      </c>
      <c r="P1197" s="112">
        <v>0</v>
      </c>
      <c r="Q1197" s="288"/>
      <c r="R1197" s="289"/>
    </row>
    <row r="1198" spans="1:18" s="24" customFormat="1" ht="13.5" thickBot="1">
      <c r="A1198" s="163"/>
      <c r="B1198" s="166"/>
      <c r="C1198" s="169"/>
      <c r="D1198" s="33"/>
      <c r="E1198" s="82"/>
      <c r="F1198" s="35" t="s">
        <v>230</v>
      </c>
      <c r="G1198" s="113">
        <f t="shared" si="247"/>
        <v>0</v>
      </c>
      <c r="H1198" s="113">
        <f t="shared" si="247"/>
        <v>0</v>
      </c>
      <c r="I1198" s="36">
        <v>0</v>
      </c>
      <c r="J1198" s="36">
        <v>0</v>
      </c>
      <c r="K1198" s="36">
        <v>0</v>
      </c>
      <c r="L1198" s="113">
        <v>0</v>
      </c>
      <c r="M1198" s="36">
        <v>0</v>
      </c>
      <c r="N1198" s="36">
        <v>0</v>
      </c>
      <c r="O1198" s="36">
        <v>0</v>
      </c>
      <c r="P1198" s="113">
        <v>0</v>
      </c>
      <c r="Q1198" s="290"/>
      <c r="R1198" s="291"/>
    </row>
    <row r="1199" spans="1:18" s="24" customFormat="1" ht="12.75">
      <c r="A1199" s="161" t="s">
        <v>337</v>
      </c>
      <c r="B1199" s="164" t="s">
        <v>509</v>
      </c>
      <c r="C1199" s="167">
        <v>550</v>
      </c>
      <c r="D1199" s="21"/>
      <c r="E1199" s="114"/>
      <c r="F1199" s="129" t="s">
        <v>238</v>
      </c>
      <c r="G1199" s="23">
        <f aca="true" t="shared" si="248" ref="G1199:P1199">SUM(G1200:G1210)</f>
        <v>3753.8</v>
      </c>
      <c r="H1199" s="23">
        <f t="shared" si="248"/>
        <v>0</v>
      </c>
      <c r="I1199" s="23">
        <f t="shared" si="248"/>
        <v>3753.8</v>
      </c>
      <c r="J1199" s="23">
        <f t="shared" si="248"/>
        <v>0</v>
      </c>
      <c r="K1199" s="23">
        <f t="shared" si="248"/>
        <v>0</v>
      </c>
      <c r="L1199" s="23">
        <f t="shared" si="248"/>
        <v>0</v>
      </c>
      <c r="M1199" s="23">
        <f t="shared" si="248"/>
        <v>0</v>
      </c>
      <c r="N1199" s="23">
        <f t="shared" si="248"/>
        <v>0</v>
      </c>
      <c r="O1199" s="23">
        <f t="shared" si="248"/>
        <v>0</v>
      </c>
      <c r="P1199" s="23">
        <f t="shared" si="248"/>
        <v>0</v>
      </c>
      <c r="Q1199" s="286" t="s">
        <v>17</v>
      </c>
      <c r="R1199" s="287"/>
    </row>
    <row r="1200" spans="1:18" s="24" customFormat="1" ht="12.75">
      <c r="A1200" s="162"/>
      <c r="B1200" s="165"/>
      <c r="C1200" s="168"/>
      <c r="D1200" s="29"/>
      <c r="E1200" s="115"/>
      <c r="F1200" s="27" t="s">
        <v>19</v>
      </c>
      <c r="G1200" s="112">
        <f aca="true" t="shared" si="249" ref="G1200:H1210">I1200+K1200+M1200+O1200</f>
        <v>0</v>
      </c>
      <c r="H1200" s="112">
        <f t="shared" si="249"/>
        <v>0</v>
      </c>
      <c r="I1200" s="112">
        <v>0</v>
      </c>
      <c r="J1200" s="112">
        <v>0</v>
      </c>
      <c r="K1200" s="112">
        <v>0</v>
      </c>
      <c r="L1200" s="112">
        <v>0</v>
      </c>
      <c r="M1200" s="112">
        <v>0</v>
      </c>
      <c r="N1200" s="112">
        <v>0</v>
      </c>
      <c r="O1200" s="112">
        <v>0</v>
      </c>
      <c r="P1200" s="112">
        <v>0</v>
      </c>
      <c r="Q1200" s="288"/>
      <c r="R1200" s="289"/>
    </row>
    <row r="1201" spans="1:18" s="24" customFormat="1" ht="12.75">
      <c r="A1201" s="162"/>
      <c r="B1201" s="165"/>
      <c r="C1201" s="168"/>
      <c r="D1201" s="29"/>
      <c r="E1201" s="38"/>
      <c r="F1201" s="27" t="s">
        <v>22</v>
      </c>
      <c r="G1201" s="112">
        <f t="shared" si="249"/>
        <v>0</v>
      </c>
      <c r="H1201" s="112">
        <f t="shared" si="249"/>
        <v>0</v>
      </c>
      <c r="I1201" s="112">
        <v>0</v>
      </c>
      <c r="J1201" s="112">
        <v>0</v>
      </c>
      <c r="K1201" s="112">
        <v>0</v>
      </c>
      <c r="L1201" s="112">
        <v>0</v>
      </c>
      <c r="M1201" s="112">
        <v>0</v>
      </c>
      <c r="N1201" s="112">
        <v>0</v>
      </c>
      <c r="O1201" s="112">
        <v>0</v>
      </c>
      <c r="P1201" s="112">
        <v>0</v>
      </c>
      <c r="Q1201" s="288"/>
      <c r="R1201" s="289"/>
    </row>
    <row r="1202" spans="1:18" s="24" customFormat="1" ht="12.75">
      <c r="A1202" s="162"/>
      <c r="B1202" s="165"/>
      <c r="C1202" s="168"/>
      <c r="D1202" s="29"/>
      <c r="E1202" s="81"/>
      <c r="F1202" s="27" t="s">
        <v>23</v>
      </c>
      <c r="G1202" s="112">
        <f t="shared" si="249"/>
        <v>0</v>
      </c>
      <c r="H1202" s="112">
        <f t="shared" si="249"/>
        <v>0</v>
      </c>
      <c r="I1202" s="112">
        <v>0</v>
      </c>
      <c r="J1202" s="112">
        <v>0</v>
      </c>
      <c r="K1202" s="112">
        <v>0</v>
      </c>
      <c r="L1202" s="112">
        <v>0</v>
      </c>
      <c r="M1202" s="112">
        <v>0</v>
      </c>
      <c r="N1202" s="112">
        <v>0</v>
      </c>
      <c r="O1202" s="112">
        <v>0</v>
      </c>
      <c r="P1202" s="112">
        <v>0</v>
      </c>
      <c r="Q1202" s="288"/>
      <c r="R1202" s="289"/>
    </row>
    <row r="1203" spans="1:18" s="24" customFormat="1" ht="12.75">
      <c r="A1203" s="162"/>
      <c r="B1203" s="165"/>
      <c r="C1203" s="168"/>
      <c r="D1203" s="29"/>
      <c r="E1203" s="81"/>
      <c r="F1203" s="27" t="s">
        <v>239</v>
      </c>
      <c r="G1203" s="112">
        <f t="shared" si="249"/>
        <v>0</v>
      </c>
      <c r="H1203" s="112">
        <f t="shared" si="249"/>
        <v>0</v>
      </c>
      <c r="I1203" s="112">
        <v>0</v>
      </c>
      <c r="J1203" s="112">
        <v>0</v>
      </c>
      <c r="K1203" s="112">
        <v>0</v>
      </c>
      <c r="L1203" s="112">
        <v>0</v>
      </c>
      <c r="M1203" s="112">
        <v>0</v>
      </c>
      <c r="N1203" s="112">
        <v>0</v>
      </c>
      <c r="O1203" s="112">
        <v>0</v>
      </c>
      <c r="P1203" s="112">
        <v>0</v>
      </c>
      <c r="Q1203" s="288"/>
      <c r="R1203" s="289"/>
    </row>
    <row r="1204" spans="1:18" s="24" customFormat="1" ht="12.75">
      <c r="A1204" s="162"/>
      <c r="B1204" s="165"/>
      <c r="C1204" s="168"/>
      <c r="D1204" s="29"/>
      <c r="E1204" s="27"/>
      <c r="F1204" s="27" t="s">
        <v>25</v>
      </c>
      <c r="G1204" s="112">
        <f t="shared" si="249"/>
        <v>0</v>
      </c>
      <c r="H1204" s="112">
        <f t="shared" si="249"/>
        <v>0</v>
      </c>
      <c r="I1204" s="28">
        <v>0</v>
      </c>
      <c r="J1204" s="28">
        <v>0</v>
      </c>
      <c r="K1204" s="112">
        <v>0</v>
      </c>
      <c r="L1204" s="112">
        <v>0</v>
      </c>
      <c r="M1204" s="112">
        <v>0</v>
      </c>
      <c r="N1204" s="112">
        <v>0</v>
      </c>
      <c r="O1204" s="112">
        <v>0</v>
      </c>
      <c r="P1204" s="112">
        <v>0</v>
      </c>
      <c r="Q1204" s="288"/>
      <c r="R1204" s="289"/>
    </row>
    <row r="1205" spans="1:18" s="24" customFormat="1" ht="12.75">
      <c r="A1205" s="162"/>
      <c r="B1205" s="165"/>
      <c r="C1205" s="168"/>
      <c r="D1205" s="29"/>
      <c r="E1205" s="27"/>
      <c r="F1205" s="27" t="s">
        <v>220</v>
      </c>
      <c r="G1205" s="112">
        <f t="shared" si="249"/>
        <v>0</v>
      </c>
      <c r="H1205" s="112">
        <f t="shared" si="249"/>
        <v>0</v>
      </c>
      <c r="I1205" s="28">
        <v>0</v>
      </c>
      <c r="J1205" s="28">
        <v>0</v>
      </c>
      <c r="K1205" s="112">
        <v>0</v>
      </c>
      <c r="L1205" s="112">
        <v>0</v>
      </c>
      <c r="M1205" s="112">
        <v>0</v>
      </c>
      <c r="N1205" s="112">
        <v>0</v>
      </c>
      <c r="O1205" s="112">
        <v>0</v>
      </c>
      <c r="P1205" s="112">
        <v>0</v>
      </c>
      <c r="Q1205" s="288"/>
      <c r="R1205" s="289"/>
    </row>
    <row r="1206" spans="1:18" s="24" customFormat="1" ht="12.75">
      <c r="A1206" s="162"/>
      <c r="B1206" s="165"/>
      <c r="C1206" s="168"/>
      <c r="D1206" s="29"/>
      <c r="E1206" s="27"/>
      <c r="F1206" s="27" t="s">
        <v>226</v>
      </c>
      <c r="G1206" s="112">
        <f t="shared" si="249"/>
        <v>0</v>
      </c>
      <c r="H1206" s="112">
        <f t="shared" si="249"/>
        <v>0</v>
      </c>
      <c r="I1206" s="28">
        <v>0</v>
      </c>
      <c r="J1206" s="28">
        <v>0</v>
      </c>
      <c r="K1206" s="28">
        <v>0</v>
      </c>
      <c r="L1206" s="112">
        <v>0</v>
      </c>
      <c r="M1206" s="28">
        <v>0</v>
      </c>
      <c r="N1206" s="28">
        <v>0</v>
      </c>
      <c r="O1206" s="28">
        <v>0</v>
      </c>
      <c r="P1206" s="112">
        <v>0</v>
      </c>
      <c r="Q1206" s="288"/>
      <c r="R1206" s="289"/>
    </row>
    <row r="1207" spans="1:18" s="24" customFormat="1" ht="12.75">
      <c r="A1207" s="162"/>
      <c r="B1207" s="165"/>
      <c r="C1207" s="168"/>
      <c r="D1207" s="29"/>
      <c r="E1207" s="27"/>
      <c r="F1207" s="27" t="s">
        <v>227</v>
      </c>
      <c r="G1207" s="112">
        <f t="shared" si="249"/>
        <v>0</v>
      </c>
      <c r="H1207" s="112">
        <f t="shared" si="249"/>
        <v>0</v>
      </c>
      <c r="I1207" s="28">
        <v>0</v>
      </c>
      <c r="J1207" s="28">
        <v>0</v>
      </c>
      <c r="K1207" s="28">
        <v>0</v>
      </c>
      <c r="L1207" s="112">
        <v>0</v>
      </c>
      <c r="M1207" s="28">
        <v>0</v>
      </c>
      <c r="N1207" s="28">
        <v>0</v>
      </c>
      <c r="O1207" s="28">
        <v>0</v>
      </c>
      <c r="P1207" s="112">
        <v>0</v>
      </c>
      <c r="Q1207" s="288"/>
      <c r="R1207" s="289"/>
    </row>
    <row r="1208" spans="1:18" s="24" customFormat="1" ht="12.75">
      <c r="A1208" s="162"/>
      <c r="B1208" s="165"/>
      <c r="C1208" s="168"/>
      <c r="D1208" s="29"/>
      <c r="E1208" s="27" t="s">
        <v>192</v>
      </c>
      <c r="F1208" s="27" t="s">
        <v>228</v>
      </c>
      <c r="G1208" s="112">
        <f t="shared" si="249"/>
        <v>178.8</v>
      </c>
      <c r="H1208" s="112">
        <f t="shared" si="249"/>
        <v>0</v>
      </c>
      <c r="I1208" s="28">
        <v>178.8</v>
      </c>
      <c r="J1208" s="28">
        <v>0</v>
      </c>
      <c r="K1208" s="28">
        <v>0</v>
      </c>
      <c r="L1208" s="112">
        <v>0</v>
      </c>
      <c r="M1208" s="28">
        <v>0</v>
      </c>
      <c r="N1208" s="28">
        <v>0</v>
      </c>
      <c r="O1208" s="28">
        <v>0</v>
      </c>
      <c r="P1208" s="112">
        <v>0</v>
      </c>
      <c r="Q1208" s="288"/>
      <c r="R1208" s="289"/>
    </row>
    <row r="1209" spans="1:18" s="24" customFormat="1" ht="12.75">
      <c r="A1209" s="162"/>
      <c r="B1209" s="165"/>
      <c r="C1209" s="168"/>
      <c r="D1209" s="29"/>
      <c r="E1209" s="27" t="s">
        <v>20</v>
      </c>
      <c r="F1209" s="27" t="s">
        <v>229</v>
      </c>
      <c r="G1209" s="112">
        <f t="shared" si="249"/>
        <v>3575</v>
      </c>
      <c r="H1209" s="112">
        <f t="shared" si="249"/>
        <v>0</v>
      </c>
      <c r="I1209" s="28">
        <v>3575</v>
      </c>
      <c r="J1209" s="28">
        <v>0</v>
      </c>
      <c r="K1209" s="28">
        <v>0</v>
      </c>
      <c r="L1209" s="112">
        <v>0</v>
      </c>
      <c r="M1209" s="28">
        <v>0</v>
      </c>
      <c r="N1209" s="28">
        <v>0</v>
      </c>
      <c r="O1209" s="28">
        <v>0</v>
      </c>
      <c r="P1209" s="112">
        <v>0</v>
      </c>
      <c r="Q1209" s="288"/>
      <c r="R1209" s="289"/>
    </row>
    <row r="1210" spans="1:18" s="24" customFormat="1" ht="13.5" thickBot="1">
      <c r="A1210" s="163"/>
      <c r="B1210" s="166"/>
      <c r="C1210" s="169"/>
      <c r="D1210" s="33"/>
      <c r="E1210" s="82"/>
      <c r="F1210" s="35" t="s">
        <v>230</v>
      </c>
      <c r="G1210" s="113">
        <f t="shared" si="249"/>
        <v>0</v>
      </c>
      <c r="H1210" s="113">
        <f t="shared" si="249"/>
        <v>0</v>
      </c>
      <c r="I1210" s="36">
        <v>0</v>
      </c>
      <c r="J1210" s="36">
        <v>0</v>
      </c>
      <c r="K1210" s="36">
        <v>0</v>
      </c>
      <c r="L1210" s="113">
        <v>0</v>
      </c>
      <c r="M1210" s="36">
        <v>0</v>
      </c>
      <c r="N1210" s="36">
        <v>0</v>
      </c>
      <c r="O1210" s="36">
        <v>0</v>
      </c>
      <c r="P1210" s="113">
        <v>0</v>
      </c>
      <c r="Q1210" s="290"/>
      <c r="R1210" s="291"/>
    </row>
    <row r="1211" spans="1:18" s="24" customFormat="1" ht="12.75">
      <c r="A1211" s="161" t="s">
        <v>338</v>
      </c>
      <c r="B1211" s="179" t="s">
        <v>510</v>
      </c>
      <c r="C1211" s="176">
        <v>210</v>
      </c>
      <c r="D1211" s="114"/>
      <c r="E1211" s="114"/>
      <c r="F1211" s="129" t="s">
        <v>238</v>
      </c>
      <c r="G1211" s="23">
        <f aca="true" t="shared" si="250" ref="G1211:P1211">SUM(G1212:G1222)</f>
        <v>1433.3</v>
      </c>
      <c r="H1211" s="23">
        <f t="shared" si="250"/>
        <v>0</v>
      </c>
      <c r="I1211" s="23">
        <f t="shared" si="250"/>
        <v>1433.3</v>
      </c>
      <c r="J1211" s="23">
        <f t="shared" si="250"/>
        <v>0</v>
      </c>
      <c r="K1211" s="23">
        <f t="shared" si="250"/>
        <v>0</v>
      </c>
      <c r="L1211" s="23">
        <f t="shared" si="250"/>
        <v>0</v>
      </c>
      <c r="M1211" s="23">
        <f t="shared" si="250"/>
        <v>0</v>
      </c>
      <c r="N1211" s="23">
        <f t="shared" si="250"/>
        <v>0</v>
      </c>
      <c r="O1211" s="23">
        <f t="shared" si="250"/>
        <v>0</v>
      </c>
      <c r="P1211" s="23">
        <f t="shared" si="250"/>
        <v>0</v>
      </c>
      <c r="Q1211" s="286" t="s">
        <v>17</v>
      </c>
      <c r="R1211" s="287"/>
    </row>
    <row r="1212" spans="1:18" s="24" customFormat="1" ht="12.75">
      <c r="A1212" s="162"/>
      <c r="B1212" s="180"/>
      <c r="C1212" s="177"/>
      <c r="D1212" s="79"/>
      <c r="E1212" s="115"/>
      <c r="F1212" s="27" t="s">
        <v>19</v>
      </c>
      <c r="G1212" s="112">
        <f aca="true" t="shared" si="251" ref="G1212:H1222">I1212+K1212+M1212+O1212</f>
        <v>0</v>
      </c>
      <c r="H1212" s="112">
        <f t="shared" si="251"/>
        <v>0</v>
      </c>
      <c r="I1212" s="112">
        <v>0</v>
      </c>
      <c r="J1212" s="112">
        <v>0</v>
      </c>
      <c r="K1212" s="112">
        <v>0</v>
      </c>
      <c r="L1212" s="112">
        <v>0</v>
      </c>
      <c r="M1212" s="112">
        <v>0</v>
      </c>
      <c r="N1212" s="112">
        <v>0</v>
      </c>
      <c r="O1212" s="112">
        <v>0</v>
      </c>
      <c r="P1212" s="112">
        <v>0</v>
      </c>
      <c r="Q1212" s="288"/>
      <c r="R1212" s="289"/>
    </row>
    <row r="1213" spans="1:18" s="24" customFormat="1" ht="12.75">
      <c r="A1213" s="162"/>
      <c r="B1213" s="180"/>
      <c r="C1213" s="177"/>
      <c r="D1213" s="79"/>
      <c r="E1213" s="38"/>
      <c r="F1213" s="27" t="s">
        <v>22</v>
      </c>
      <c r="G1213" s="112">
        <f t="shared" si="251"/>
        <v>0</v>
      </c>
      <c r="H1213" s="112">
        <f t="shared" si="251"/>
        <v>0</v>
      </c>
      <c r="I1213" s="112">
        <v>0</v>
      </c>
      <c r="J1213" s="112">
        <v>0</v>
      </c>
      <c r="K1213" s="112">
        <v>0</v>
      </c>
      <c r="L1213" s="112">
        <v>0</v>
      </c>
      <c r="M1213" s="112">
        <v>0</v>
      </c>
      <c r="N1213" s="112">
        <v>0</v>
      </c>
      <c r="O1213" s="112">
        <v>0</v>
      </c>
      <c r="P1213" s="112">
        <v>0</v>
      </c>
      <c r="Q1213" s="288"/>
      <c r="R1213" s="289"/>
    </row>
    <row r="1214" spans="1:18" s="24" customFormat="1" ht="12.75">
      <c r="A1214" s="162"/>
      <c r="B1214" s="180"/>
      <c r="C1214" s="177"/>
      <c r="D1214" s="79"/>
      <c r="E1214" s="81"/>
      <c r="F1214" s="27" t="s">
        <v>23</v>
      </c>
      <c r="G1214" s="112">
        <f t="shared" si="251"/>
        <v>0</v>
      </c>
      <c r="H1214" s="112">
        <f t="shared" si="251"/>
        <v>0</v>
      </c>
      <c r="I1214" s="112">
        <v>0</v>
      </c>
      <c r="J1214" s="112">
        <v>0</v>
      </c>
      <c r="K1214" s="112">
        <v>0</v>
      </c>
      <c r="L1214" s="112">
        <v>0</v>
      </c>
      <c r="M1214" s="112">
        <v>0</v>
      </c>
      <c r="N1214" s="112">
        <v>0</v>
      </c>
      <c r="O1214" s="112">
        <v>0</v>
      </c>
      <c r="P1214" s="112">
        <v>0</v>
      </c>
      <c r="Q1214" s="288"/>
      <c r="R1214" s="289"/>
    </row>
    <row r="1215" spans="1:18" s="24" customFormat="1" ht="12.75">
      <c r="A1215" s="162"/>
      <c r="B1215" s="180"/>
      <c r="C1215" s="177"/>
      <c r="D1215" s="79"/>
      <c r="E1215" s="81"/>
      <c r="F1215" s="27" t="s">
        <v>239</v>
      </c>
      <c r="G1215" s="112">
        <f t="shared" si="251"/>
        <v>0</v>
      </c>
      <c r="H1215" s="112">
        <f t="shared" si="251"/>
        <v>0</v>
      </c>
      <c r="I1215" s="112">
        <v>0</v>
      </c>
      <c r="J1215" s="112">
        <v>0</v>
      </c>
      <c r="K1215" s="112">
        <v>0</v>
      </c>
      <c r="L1215" s="112">
        <v>0</v>
      </c>
      <c r="M1215" s="112">
        <v>0</v>
      </c>
      <c r="N1215" s="112">
        <v>0</v>
      </c>
      <c r="O1215" s="112">
        <v>0</v>
      </c>
      <c r="P1215" s="112">
        <v>0</v>
      </c>
      <c r="Q1215" s="288"/>
      <c r="R1215" s="289"/>
    </row>
    <row r="1216" spans="1:18" s="24" customFormat="1" ht="12.75">
      <c r="A1216" s="162"/>
      <c r="B1216" s="180"/>
      <c r="C1216" s="177"/>
      <c r="D1216" s="79"/>
      <c r="E1216" s="27"/>
      <c r="F1216" s="27" t="s">
        <v>25</v>
      </c>
      <c r="G1216" s="112">
        <f t="shared" si="251"/>
        <v>0</v>
      </c>
      <c r="H1216" s="112">
        <f t="shared" si="251"/>
        <v>0</v>
      </c>
      <c r="I1216" s="28">
        <v>0</v>
      </c>
      <c r="J1216" s="28">
        <v>0</v>
      </c>
      <c r="K1216" s="112">
        <v>0</v>
      </c>
      <c r="L1216" s="112">
        <v>0</v>
      </c>
      <c r="M1216" s="112">
        <v>0</v>
      </c>
      <c r="N1216" s="112">
        <v>0</v>
      </c>
      <c r="O1216" s="112">
        <v>0</v>
      </c>
      <c r="P1216" s="112">
        <v>0</v>
      </c>
      <c r="Q1216" s="288"/>
      <c r="R1216" s="289"/>
    </row>
    <row r="1217" spans="1:18" s="24" customFormat="1" ht="12.75">
      <c r="A1217" s="162"/>
      <c r="B1217" s="180"/>
      <c r="C1217" s="177"/>
      <c r="D1217" s="79"/>
      <c r="E1217" s="27"/>
      <c r="F1217" s="27" t="s">
        <v>220</v>
      </c>
      <c r="G1217" s="112">
        <f t="shared" si="251"/>
        <v>0</v>
      </c>
      <c r="H1217" s="112">
        <f t="shared" si="251"/>
        <v>0</v>
      </c>
      <c r="I1217" s="28">
        <v>0</v>
      </c>
      <c r="J1217" s="28">
        <v>0</v>
      </c>
      <c r="K1217" s="112">
        <v>0</v>
      </c>
      <c r="L1217" s="112">
        <v>0</v>
      </c>
      <c r="M1217" s="112">
        <v>0</v>
      </c>
      <c r="N1217" s="112">
        <v>0</v>
      </c>
      <c r="O1217" s="112">
        <v>0</v>
      </c>
      <c r="P1217" s="112">
        <v>0</v>
      </c>
      <c r="Q1217" s="288"/>
      <c r="R1217" s="289"/>
    </row>
    <row r="1218" spans="1:18" s="24" customFormat="1" ht="12.75">
      <c r="A1218" s="162"/>
      <c r="B1218" s="180"/>
      <c r="C1218" s="177"/>
      <c r="D1218" s="79"/>
      <c r="E1218" s="38"/>
      <c r="F1218" s="27" t="s">
        <v>226</v>
      </c>
      <c r="G1218" s="112">
        <f t="shared" si="251"/>
        <v>0</v>
      </c>
      <c r="H1218" s="112">
        <f t="shared" si="251"/>
        <v>0</v>
      </c>
      <c r="I1218" s="28">
        <v>0</v>
      </c>
      <c r="J1218" s="28">
        <v>0</v>
      </c>
      <c r="K1218" s="28">
        <v>0</v>
      </c>
      <c r="L1218" s="112">
        <v>0</v>
      </c>
      <c r="M1218" s="28">
        <v>0</v>
      </c>
      <c r="N1218" s="28">
        <v>0</v>
      </c>
      <c r="O1218" s="28">
        <v>0</v>
      </c>
      <c r="P1218" s="112">
        <v>0</v>
      </c>
      <c r="Q1218" s="288"/>
      <c r="R1218" s="289"/>
    </row>
    <row r="1219" spans="1:18" s="24" customFormat="1" ht="12.75">
      <c r="A1219" s="162"/>
      <c r="B1219" s="180"/>
      <c r="C1219" s="177"/>
      <c r="D1219" s="79"/>
      <c r="E1219" s="27"/>
      <c r="F1219" s="27" t="s">
        <v>227</v>
      </c>
      <c r="G1219" s="112">
        <f t="shared" si="251"/>
        <v>0</v>
      </c>
      <c r="H1219" s="112">
        <f t="shared" si="251"/>
        <v>0</v>
      </c>
      <c r="I1219" s="28">
        <v>0</v>
      </c>
      <c r="J1219" s="28">
        <v>0</v>
      </c>
      <c r="K1219" s="28">
        <v>0</v>
      </c>
      <c r="L1219" s="112">
        <v>0</v>
      </c>
      <c r="M1219" s="28">
        <v>0</v>
      </c>
      <c r="N1219" s="28">
        <v>0</v>
      </c>
      <c r="O1219" s="28">
        <v>0</v>
      </c>
      <c r="P1219" s="112">
        <v>0</v>
      </c>
      <c r="Q1219" s="288"/>
      <c r="R1219" s="289"/>
    </row>
    <row r="1220" spans="1:18" s="24" customFormat="1" ht="12.75">
      <c r="A1220" s="162"/>
      <c r="B1220" s="180"/>
      <c r="C1220" s="177"/>
      <c r="D1220" s="79"/>
      <c r="E1220" s="27" t="s">
        <v>192</v>
      </c>
      <c r="F1220" s="27" t="s">
        <v>228</v>
      </c>
      <c r="G1220" s="112">
        <f t="shared" si="251"/>
        <v>68.3</v>
      </c>
      <c r="H1220" s="112">
        <f t="shared" si="251"/>
        <v>0</v>
      </c>
      <c r="I1220" s="28">
        <v>68.3</v>
      </c>
      <c r="J1220" s="28">
        <v>0</v>
      </c>
      <c r="K1220" s="28">
        <v>0</v>
      </c>
      <c r="L1220" s="112">
        <v>0</v>
      </c>
      <c r="M1220" s="28">
        <v>0</v>
      </c>
      <c r="N1220" s="28">
        <v>0</v>
      </c>
      <c r="O1220" s="28">
        <v>0</v>
      </c>
      <c r="P1220" s="112">
        <v>0</v>
      </c>
      <c r="Q1220" s="288"/>
      <c r="R1220" s="289"/>
    </row>
    <row r="1221" spans="1:18" s="24" customFormat="1" ht="12.75">
      <c r="A1221" s="162"/>
      <c r="B1221" s="180"/>
      <c r="C1221" s="177"/>
      <c r="D1221" s="79"/>
      <c r="E1221" s="27" t="s">
        <v>20</v>
      </c>
      <c r="F1221" s="27" t="s">
        <v>229</v>
      </c>
      <c r="G1221" s="112">
        <f t="shared" si="251"/>
        <v>1365</v>
      </c>
      <c r="H1221" s="112">
        <f t="shared" si="251"/>
        <v>0</v>
      </c>
      <c r="I1221" s="28">
        <v>1365</v>
      </c>
      <c r="J1221" s="28">
        <v>0</v>
      </c>
      <c r="K1221" s="28">
        <v>0</v>
      </c>
      <c r="L1221" s="112">
        <v>0</v>
      </c>
      <c r="M1221" s="28">
        <v>0</v>
      </c>
      <c r="N1221" s="28">
        <v>0</v>
      </c>
      <c r="O1221" s="28">
        <v>0</v>
      </c>
      <c r="P1221" s="112">
        <v>0</v>
      </c>
      <c r="Q1221" s="288"/>
      <c r="R1221" s="289"/>
    </row>
    <row r="1222" spans="1:18" s="24" customFormat="1" ht="13.5" thickBot="1">
      <c r="A1222" s="163"/>
      <c r="B1222" s="181"/>
      <c r="C1222" s="178"/>
      <c r="D1222" s="80"/>
      <c r="E1222" s="82"/>
      <c r="F1222" s="35" t="s">
        <v>230</v>
      </c>
      <c r="G1222" s="113">
        <f t="shared" si="251"/>
        <v>0</v>
      </c>
      <c r="H1222" s="113">
        <f t="shared" si="251"/>
        <v>0</v>
      </c>
      <c r="I1222" s="36">
        <v>0</v>
      </c>
      <c r="J1222" s="36">
        <v>0</v>
      </c>
      <c r="K1222" s="36">
        <v>0</v>
      </c>
      <c r="L1222" s="113">
        <v>0</v>
      </c>
      <c r="M1222" s="36">
        <v>0</v>
      </c>
      <c r="N1222" s="36">
        <v>0</v>
      </c>
      <c r="O1222" s="36">
        <v>0</v>
      </c>
      <c r="P1222" s="113">
        <v>0</v>
      </c>
      <c r="Q1222" s="290"/>
      <c r="R1222" s="291"/>
    </row>
    <row r="1223" spans="1:18" s="24" customFormat="1" ht="12.75">
      <c r="A1223" s="161" t="s">
        <v>339</v>
      </c>
      <c r="B1223" s="164" t="s">
        <v>511</v>
      </c>
      <c r="C1223" s="167">
        <v>230</v>
      </c>
      <c r="D1223" s="114"/>
      <c r="E1223" s="114"/>
      <c r="F1223" s="129" t="s">
        <v>238</v>
      </c>
      <c r="G1223" s="23">
        <f aca="true" t="shared" si="252" ref="G1223:P1223">SUM(G1224:G1234)</f>
        <v>1569.8</v>
      </c>
      <c r="H1223" s="23">
        <f t="shared" si="252"/>
        <v>0</v>
      </c>
      <c r="I1223" s="23">
        <f t="shared" si="252"/>
        <v>1569.8</v>
      </c>
      <c r="J1223" s="23">
        <f t="shared" si="252"/>
        <v>0</v>
      </c>
      <c r="K1223" s="23">
        <f t="shared" si="252"/>
        <v>0</v>
      </c>
      <c r="L1223" s="23">
        <f t="shared" si="252"/>
        <v>0</v>
      </c>
      <c r="M1223" s="23">
        <f t="shared" si="252"/>
        <v>0</v>
      </c>
      <c r="N1223" s="23">
        <f t="shared" si="252"/>
        <v>0</v>
      </c>
      <c r="O1223" s="23">
        <f t="shared" si="252"/>
        <v>0</v>
      </c>
      <c r="P1223" s="23">
        <f t="shared" si="252"/>
        <v>0</v>
      </c>
      <c r="Q1223" s="286" t="s">
        <v>17</v>
      </c>
      <c r="R1223" s="287"/>
    </row>
    <row r="1224" spans="1:18" s="24" customFormat="1" ht="12.75">
      <c r="A1224" s="162"/>
      <c r="B1224" s="165"/>
      <c r="C1224" s="168"/>
      <c r="D1224" s="79"/>
      <c r="E1224" s="115"/>
      <c r="F1224" s="27" t="s">
        <v>19</v>
      </c>
      <c r="G1224" s="112">
        <f aca="true" t="shared" si="253" ref="G1224:H1234">I1224+K1224+M1224+O1224</f>
        <v>0</v>
      </c>
      <c r="H1224" s="112">
        <f t="shared" si="253"/>
        <v>0</v>
      </c>
      <c r="I1224" s="112">
        <v>0</v>
      </c>
      <c r="J1224" s="112">
        <v>0</v>
      </c>
      <c r="K1224" s="112">
        <v>0</v>
      </c>
      <c r="L1224" s="112">
        <v>0</v>
      </c>
      <c r="M1224" s="112">
        <v>0</v>
      </c>
      <c r="N1224" s="112">
        <v>0</v>
      </c>
      <c r="O1224" s="112">
        <v>0</v>
      </c>
      <c r="P1224" s="112">
        <v>0</v>
      </c>
      <c r="Q1224" s="288"/>
      <c r="R1224" s="289"/>
    </row>
    <row r="1225" spans="1:18" s="24" customFormat="1" ht="12.75">
      <c r="A1225" s="162"/>
      <c r="B1225" s="165"/>
      <c r="C1225" s="168"/>
      <c r="D1225" s="79"/>
      <c r="E1225" s="38"/>
      <c r="F1225" s="27" t="s">
        <v>22</v>
      </c>
      <c r="G1225" s="112">
        <f t="shared" si="253"/>
        <v>0</v>
      </c>
      <c r="H1225" s="112">
        <f t="shared" si="253"/>
        <v>0</v>
      </c>
      <c r="I1225" s="112">
        <v>0</v>
      </c>
      <c r="J1225" s="112">
        <v>0</v>
      </c>
      <c r="K1225" s="112">
        <v>0</v>
      </c>
      <c r="L1225" s="112">
        <v>0</v>
      </c>
      <c r="M1225" s="112">
        <v>0</v>
      </c>
      <c r="N1225" s="112">
        <v>0</v>
      </c>
      <c r="O1225" s="112">
        <v>0</v>
      </c>
      <c r="P1225" s="112">
        <v>0</v>
      </c>
      <c r="Q1225" s="288"/>
      <c r="R1225" s="289"/>
    </row>
    <row r="1226" spans="1:18" s="24" customFormat="1" ht="12.75">
      <c r="A1226" s="162"/>
      <c r="B1226" s="165"/>
      <c r="C1226" s="168"/>
      <c r="D1226" s="79"/>
      <c r="E1226" s="81"/>
      <c r="F1226" s="27" t="s">
        <v>23</v>
      </c>
      <c r="G1226" s="112">
        <f t="shared" si="253"/>
        <v>0</v>
      </c>
      <c r="H1226" s="112">
        <f t="shared" si="253"/>
        <v>0</v>
      </c>
      <c r="I1226" s="112">
        <v>0</v>
      </c>
      <c r="J1226" s="112">
        <v>0</v>
      </c>
      <c r="K1226" s="112">
        <v>0</v>
      </c>
      <c r="L1226" s="112">
        <v>0</v>
      </c>
      <c r="M1226" s="112">
        <v>0</v>
      </c>
      <c r="N1226" s="112">
        <v>0</v>
      </c>
      <c r="O1226" s="112">
        <v>0</v>
      </c>
      <c r="P1226" s="112">
        <v>0</v>
      </c>
      <c r="Q1226" s="288"/>
      <c r="R1226" s="289"/>
    </row>
    <row r="1227" spans="1:18" s="24" customFormat="1" ht="12.75">
      <c r="A1227" s="162"/>
      <c r="B1227" s="165"/>
      <c r="C1227" s="168"/>
      <c r="D1227" s="79"/>
      <c r="E1227" s="81"/>
      <c r="F1227" s="27" t="s">
        <v>239</v>
      </c>
      <c r="G1227" s="112">
        <f t="shared" si="253"/>
        <v>0</v>
      </c>
      <c r="H1227" s="112">
        <f t="shared" si="253"/>
        <v>0</v>
      </c>
      <c r="I1227" s="112">
        <v>0</v>
      </c>
      <c r="J1227" s="112">
        <v>0</v>
      </c>
      <c r="K1227" s="112">
        <v>0</v>
      </c>
      <c r="L1227" s="112">
        <v>0</v>
      </c>
      <c r="M1227" s="112">
        <v>0</v>
      </c>
      <c r="N1227" s="112">
        <v>0</v>
      </c>
      <c r="O1227" s="112">
        <v>0</v>
      </c>
      <c r="P1227" s="112">
        <v>0</v>
      </c>
      <c r="Q1227" s="288"/>
      <c r="R1227" s="289"/>
    </row>
    <row r="1228" spans="1:18" s="24" customFormat="1" ht="12.75">
      <c r="A1228" s="162"/>
      <c r="B1228" s="165"/>
      <c r="C1228" s="168"/>
      <c r="D1228" s="79"/>
      <c r="E1228" s="27"/>
      <c r="F1228" s="27" t="s">
        <v>25</v>
      </c>
      <c r="G1228" s="112">
        <f t="shared" si="253"/>
        <v>0</v>
      </c>
      <c r="H1228" s="112">
        <f t="shared" si="253"/>
        <v>0</v>
      </c>
      <c r="I1228" s="28">
        <v>0</v>
      </c>
      <c r="J1228" s="28">
        <v>0</v>
      </c>
      <c r="K1228" s="112">
        <v>0</v>
      </c>
      <c r="L1228" s="112">
        <v>0</v>
      </c>
      <c r="M1228" s="112">
        <v>0</v>
      </c>
      <c r="N1228" s="112">
        <v>0</v>
      </c>
      <c r="O1228" s="112">
        <v>0</v>
      </c>
      <c r="P1228" s="112">
        <v>0</v>
      </c>
      <c r="Q1228" s="288"/>
      <c r="R1228" s="289"/>
    </row>
    <row r="1229" spans="1:18" s="24" customFormat="1" ht="12.75">
      <c r="A1229" s="162"/>
      <c r="B1229" s="165"/>
      <c r="C1229" s="168"/>
      <c r="D1229" s="79"/>
      <c r="E1229" s="27"/>
      <c r="F1229" s="27" t="s">
        <v>220</v>
      </c>
      <c r="G1229" s="112">
        <f t="shared" si="253"/>
        <v>0</v>
      </c>
      <c r="H1229" s="112">
        <f t="shared" si="253"/>
        <v>0</v>
      </c>
      <c r="I1229" s="28">
        <v>0</v>
      </c>
      <c r="J1229" s="28">
        <v>0</v>
      </c>
      <c r="K1229" s="112">
        <v>0</v>
      </c>
      <c r="L1229" s="112">
        <v>0</v>
      </c>
      <c r="M1229" s="112">
        <v>0</v>
      </c>
      <c r="N1229" s="112">
        <v>0</v>
      </c>
      <c r="O1229" s="112">
        <v>0</v>
      </c>
      <c r="P1229" s="112">
        <v>0</v>
      </c>
      <c r="Q1229" s="288"/>
      <c r="R1229" s="289"/>
    </row>
    <row r="1230" spans="1:18" s="24" customFormat="1" ht="12.75">
      <c r="A1230" s="162"/>
      <c r="B1230" s="165"/>
      <c r="C1230" s="168"/>
      <c r="D1230" s="79"/>
      <c r="E1230" s="27"/>
      <c r="F1230" s="27" t="s">
        <v>226</v>
      </c>
      <c r="G1230" s="112">
        <f t="shared" si="253"/>
        <v>0</v>
      </c>
      <c r="H1230" s="112">
        <f t="shared" si="253"/>
        <v>0</v>
      </c>
      <c r="I1230" s="28">
        <v>0</v>
      </c>
      <c r="J1230" s="28">
        <v>0</v>
      </c>
      <c r="K1230" s="28">
        <v>0</v>
      </c>
      <c r="L1230" s="112">
        <v>0</v>
      </c>
      <c r="M1230" s="28">
        <v>0</v>
      </c>
      <c r="N1230" s="28">
        <v>0</v>
      </c>
      <c r="O1230" s="28">
        <v>0</v>
      </c>
      <c r="P1230" s="112">
        <v>0</v>
      </c>
      <c r="Q1230" s="288"/>
      <c r="R1230" s="289"/>
    </row>
    <row r="1231" spans="1:18" s="24" customFormat="1" ht="12.75">
      <c r="A1231" s="162"/>
      <c r="B1231" s="165"/>
      <c r="C1231" s="168"/>
      <c r="D1231" s="79"/>
      <c r="E1231" s="27"/>
      <c r="F1231" s="27" t="s">
        <v>227</v>
      </c>
      <c r="G1231" s="112">
        <f t="shared" si="253"/>
        <v>0</v>
      </c>
      <c r="H1231" s="112">
        <f t="shared" si="253"/>
        <v>0</v>
      </c>
      <c r="I1231" s="28">
        <v>0</v>
      </c>
      <c r="J1231" s="28">
        <v>0</v>
      </c>
      <c r="K1231" s="28">
        <v>0</v>
      </c>
      <c r="L1231" s="112">
        <v>0</v>
      </c>
      <c r="M1231" s="28">
        <v>0</v>
      </c>
      <c r="N1231" s="28">
        <v>0</v>
      </c>
      <c r="O1231" s="28">
        <v>0</v>
      </c>
      <c r="P1231" s="112">
        <v>0</v>
      </c>
      <c r="Q1231" s="288"/>
      <c r="R1231" s="289"/>
    </row>
    <row r="1232" spans="1:18" s="24" customFormat="1" ht="12.75">
      <c r="A1232" s="162"/>
      <c r="B1232" s="165"/>
      <c r="C1232" s="168"/>
      <c r="D1232" s="79"/>
      <c r="E1232" s="27" t="s">
        <v>192</v>
      </c>
      <c r="F1232" s="27" t="s">
        <v>228</v>
      </c>
      <c r="G1232" s="112">
        <f t="shared" si="253"/>
        <v>74.8</v>
      </c>
      <c r="H1232" s="112">
        <f t="shared" si="253"/>
        <v>0</v>
      </c>
      <c r="I1232" s="28">
        <v>74.8</v>
      </c>
      <c r="J1232" s="28">
        <v>0</v>
      </c>
      <c r="K1232" s="28">
        <v>0</v>
      </c>
      <c r="L1232" s="112">
        <v>0</v>
      </c>
      <c r="M1232" s="28">
        <v>0</v>
      </c>
      <c r="N1232" s="28">
        <v>0</v>
      </c>
      <c r="O1232" s="28">
        <v>0</v>
      </c>
      <c r="P1232" s="112">
        <v>0</v>
      </c>
      <c r="Q1232" s="288"/>
      <c r="R1232" s="289"/>
    </row>
    <row r="1233" spans="1:18" s="24" customFormat="1" ht="12.75">
      <c r="A1233" s="162"/>
      <c r="B1233" s="165"/>
      <c r="C1233" s="168"/>
      <c r="D1233" s="79"/>
      <c r="E1233" s="27" t="s">
        <v>20</v>
      </c>
      <c r="F1233" s="27" t="s">
        <v>229</v>
      </c>
      <c r="G1233" s="112">
        <f t="shared" si="253"/>
        <v>1495</v>
      </c>
      <c r="H1233" s="112">
        <f t="shared" si="253"/>
        <v>0</v>
      </c>
      <c r="I1233" s="28">
        <v>1495</v>
      </c>
      <c r="J1233" s="28">
        <v>0</v>
      </c>
      <c r="K1233" s="28">
        <v>0</v>
      </c>
      <c r="L1233" s="112">
        <v>0</v>
      </c>
      <c r="M1233" s="28">
        <v>0</v>
      </c>
      <c r="N1233" s="28">
        <v>0</v>
      </c>
      <c r="O1233" s="28">
        <v>0</v>
      </c>
      <c r="P1233" s="112">
        <v>0</v>
      </c>
      <c r="Q1233" s="288"/>
      <c r="R1233" s="289"/>
    </row>
    <row r="1234" spans="1:18" s="24" customFormat="1" ht="13.5" thickBot="1">
      <c r="A1234" s="163"/>
      <c r="B1234" s="166"/>
      <c r="C1234" s="169"/>
      <c r="D1234" s="80"/>
      <c r="E1234" s="82"/>
      <c r="F1234" s="35" t="s">
        <v>230</v>
      </c>
      <c r="G1234" s="113">
        <f t="shared" si="253"/>
        <v>0</v>
      </c>
      <c r="H1234" s="113">
        <f t="shared" si="253"/>
        <v>0</v>
      </c>
      <c r="I1234" s="36">
        <v>0</v>
      </c>
      <c r="J1234" s="36">
        <v>0</v>
      </c>
      <c r="K1234" s="36">
        <v>0</v>
      </c>
      <c r="L1234" s="113">
        <v>0</v>
      </c>
      <c r="M1234" s="36">
        <v>0</v>
      </c>
      <c r="N1234" s="36">
        <v>0</v>
      </c>
      <c r="O1234" s="36">
        <v>0</v>
      </c>
      <c r="P1234" s="113">
        <v>0</v>
      </c>
      <c r="Q1234" s="290"/>
      <c r="R1234" s="291"/>
    </row>
    <row r="1235" spans="1:18" s="24" customFormat="1" ht="12.75">
      <c r="A1235" s="161" t="s">
        <v>340</v>
      </c>
      <c r="B1235" s="164" t="s">
        <v>512</v>
      </c>
      <c r="C1235" s="167">
        <v>206</v>
      </c>
      <c r="D1235" s="21"/>
      <c r="E1235" s="114"/>
      <c r="F1235" s="129" t="s">
        <v>238</v>
      </c>
      <c r="G1235" s="23">
        <f aca="true" t="shared" si="254" ref="G1235:P1235">SUM(G1236:G1246)</f>
        <v>1406</v>
      </c>
      <c r="H1235" s="23">
        <f t="shared" si="254"/>
        <v>0</v>
      </c>
      <c r="I1235" s="23">
        <f t="shared" si="254"/>
        <v>1406</v>
      </c>
      <c r="J1235" s="23">
        <f t="shared" si="254"/>
        <v>0</v>
      </c>
      <c r="K1235" s="23">
        <f t="shared" si="254"/>
        <v>0</v>
      </c>
      <c r="L1235" s="23">
        <f t="shared" si="254"/>
        <v>0</v>
      </c>
      <c r="M1235" s="23">
        <f t="shared" si="254"/>
        <v>0</v>
      </c>
      <c r="N1235" s="23">
        <f t="shared" si="254"/>
        <v>0</v>
      </c>
      <c r="O1235" s="23">
        <f t="shared" si="254"/>
        <v>0</v>
      </c>
      <c r="P1235" s="23">
        <f t="shared" si="254"/>
        <v>0</v>
      </c>
      <c r="Q1235" s="286" t="s">
        <v>17</v>
      </c>
      <c r="R1235" s="287"/>
    </row>
    <row r="1236" spans="1:18" s="24" customFormat="1" ht="12.75">
      <c r="A1236" s="162"/>
      <c r="B1236" s="165"/>
      <c r="C1236" s="168"/>
      <c r="D1236" s="29"/>
      <c r="E1236" s="115"/>
      <c r="F1236" s="27" t="s">
        <v>19</v>
      </c>
      <c r="G1236" s="112">
        <f aca="true" t="shared" si="255" ref="G1236:H1246">I1236+K1236+M1236+O1236</f>
        <v>0</v>
      </c>
      <c r="H1236" s="112">
        <f t="shared" si="255"/>
        <v>0</v>
      </c>
      <c r="I1236" s="112">
        <v>0</v>
      </c>
      <c r="J1236" s="112">
        <v>0</v>
      </c>
      <c r="K1236" s="112">
        <v>0</v>
      </c>
      <c r="L1236" s="112">
        <v>0</v>
      </c>
      <c r="M1236" s="112">
        <v>0</v>
      </c>
      <c r="N1236" s="112">
        <v>0</v>
      </c>
      <c r="O1236" s="112">
        <v>0</v>
      </c>
      <c r="P1236" s="112">
        <v>0</v>
      </c>
      <c r="Q1236" s="288"/>
      <c r="R1236" s="289"/>
    </row>
    <row r="1237" spans="1:18" s="24" customFormat="1" ht="12.75">
      <c r="A1237" s="162"/>
      <c r="B1237" s="165"/>
      <c r="C1237" s="168"/>
      <c r="D1237" s="29"/>
      <c r="E1237" s="38"/>
      <c r="F1237" s="27" t="s">
        <v>22</v>
      </c>
      <c r="G1237" s="112">
        <f t="shared" si="255"/>
        <v>0</v>
      </c>
      <c r="H1237" s="112">
        <f t="shared" si="255"/>
        <v>0</v>
      </c>
      <c r="I1237" s="112">
        <v>0</v>
      </c>
      <c r="J1237" s="112">
        <v>0</v>
      </c>
      <c r="K1237" s="112">
        <v>0</v>
      </c>
      <c r="L1237" s="112">
        <v>0</v>
      </c>
      <c r="M1237" s="112">
        <v>0</v>
      </c>
      <c r="N1237" s="112">
        <v>0</v>
      </c>
      <c r="O1237" s="112">
        <v>0</v>
      </c>
      <c r="P1237" s="112">
        <v>0</v>
      </c>
      <c r="Q1237" s="288"/>
      <c r="R1237" s="289"/>
    </row>
    <row r="1238" spans="1:18" s="24" customFormat="1" ht="12.75">
      <c r="A1238" s="162"/>
      <c r="B1238" s="165"/>
      <c r="C1238" s="168"/>
      <c r="D1238" s="29"/>
      <c r="E1238" s="81"/>
      <c r="F1238" s="27" t="s">
        <v>23</v>
      </c>
      <c r="G1238" s="112">
        <f t="shared" si="255"/>
        <v>0</v>
      </c>
      <c r="H1238" s="112">
        <f t="shared" si="255"/>
        <v>0</v>
      </c>
      <c r="I1238" s="112">
        <v>0</v>
      </c>
      <c r="J1238" s="112">
        <v>0</v>
      </c>
      <c r="K1238" s="112">
        <v>0</v>
      </c>
      <c r="L1238" s="112">
        <v>0</v>
      </c>
      <c r="M1238" s="112">
        <v>0</v>
      </c>
      <c r="N1238" s="112">
        <v>0</v>
      </c>
      <c r="O1238" s="112">
        <v>0</v>
      </c>
      <c r="P1238" s="112">
        <v>0</v>
      </c>
      <c r="Q1238" s="288"/>
      <c r="R1238" s="289"/>
    </row>
    <row r="1239" spans="1:18" s="24" customFormat="1" ht="12.75">
      <c r="A1239" s="162"/>
      <c r="B1239" s="165"/>
      <c r="C1239" s="168"/>
      <c r="D1239" s="29"/>
      <c r="E1239" s="81"/>
      <c r="F1239" s="27" t="s">
        <v>239</v>
      </c>
      <c r="G1239" s="112">
        <f t="shared" si="255"/>
        <v>0</v>
      </c>
      <c r="H1239" s="112">
        <f t="shared" si="255"/>
        <v>0</v>
      </c>
      <c r="I1239" s="112">
        <v>0</v>
      </c>
      <c r="J1239" s="112">
        <v>0</v>
      </c>
      <c r="K1239" s="112">
        <v>0</v>
      </c>
      <c r="L1239" s="112">
        <v>0</v>
      </c>
      <c r="M1239" s="112">
        <v>0</v>
      </c>
      <c r="N1239" s="112">
        <v>0</v>
      </c>
      <c r="O1239" s="112">
        <v>0</v>
      </c>
      <c r="P1239" s="112">
        <v>0</v>
      </c>
      <c r="Q1239" s="288"/>
      <c r="R1239" s="289"/>
    </row>
    <row r="1240" spans="1:18" s="24" customFormat="1" ht="12.75">
      <c r="A1240" s="162"/>
      <c r="B1240" s="165"/>
      <c r="C1240" s="168"/>
      <c r="D1240" s="29"/>
      <c r="E1240" s="27"/>
      <c r="F1240" s="27" t="s">
        <v>25</v>
      </c>
      <c r="G1240" s="112">
        <f t="shared" si="255"/>
        <v>0</v>
      </c>
      <c r="H1240" s="112">
        <f t="shared" si="255"/>
        <v>0</v>
      </c>
      <c r="I1240" s="28">
        <v>0</v>
      </c>
      <c r="J1240" s="28">
        <v>0</v>
      </c>
      <c r="K1240" s="112">
        <v>0</v>
      </c>
      <c r="L1240" s="112">
        <v>0</v>
      </c>
      <c r="M1240" s="112">
        <v>0</v>
      </c>
      <c r="N1240" s="112">
        <v>0</v>
      </c>
      <c r="O1240" s="112">
        <v>0</v>
      </c>
      <c r="P1240" s="112">
        <v>0</v>
      </c>
      <c r="Q1240" s="288"/>
      <c r="R1240" s="289"/>
    </row>
    <row r="1241" spans="1:18" s="24" customFormat="1" ht="12.75">
      <c r="A1241" s="162"/>
      <c r="B1241" s="165"/>
      <c r="C1241" s="168"/>
      <c r="D1241" s="29"/>
      <c r="E1241" s="27"/>
      <c r="F1241" s="27" t="s">
        <v>220</v>
      </c>
      <c r="G1241" s="112">
        <f t="shared" si="255"/>
        <v>0</v>
      </c>
      <c r="H1241" s="112">
        <f t="shared" si="255"/>
        <v>0</v>
      </c>
      <c r="I1241" s="28">
        <v>0</v>
      </c>
      <c r="J1241" s="28">
        <v>0</v>
      </c>
      <c r="K1241" s="112">
        <v>0</v>
      </c>
      <c r="L1241" s="112">
        <v>0</v>
      </c>
      <c r="M1241" s="112">
        <v>0</v>
      </c>
      <c r="N1241" s="112">
        <v>0</v>
      </c>
      <c r="O1241" s="112">
        <v>0</v>
      </c>
      <c r="P1241" s="112">
        <v>0</v>
      </c>
      <c r="Q1241" s="288"/>
      <c r="R1241" s="289"/>
    </row>
    <row r="1242" spans="1:18" s="24" customFormat="1" ht="12.75">
      <c r="A1242" s="162"/>
      <c r="B1242" s="165"/>
      <c r="C1242" s="168"/>
      <c r="D1242" s="29"/>
      <c r="E1242" s="27"/>
      <c r="F1242" s="27" t="s">
        <v>226</v>
      </c>
      <c r="G1242" s="112">
        <f t="shared" si="255"/>
        <v>0</v>
      </c>
      <c r="H1242" s="112">
        <f t="shared" si="255"/>
        <v>0</v>
      </c>
      <c r="I1242" s="28">
        <v>0</v>
      </c>
      <c r="J1242" s="28">
        <v>0</v>
      </c>
      <c r="K1242" s="28">
        <v>0</v>
      </c>
      <c r="L1242" s="112">
        <v>0</v>
      </c>
      <c r="M1242" s="28">
        <v>0</v>
      </c>
      <c r="N1242" s="28">
        <v>0</v>
      </c>
      <c r="O1242" s="28">
        <v>0</v>
      </c>
      <c r="P1242" s="112">
        <v>0</v>
      </c>
      <c r="Q1242" s="288"/>
      <c r="R1242" s="289"/>
    </row>
    <row r="1243" spans="1:18" s="24" customFormat="1" ht="12.75">
      <c r="A1243" s="162"/>
      <c r="B1243" s="165"/>
      <c r="C1243" s="168"/>
      <c r="D1243" s="29"/>
      <c r="E1243" s="27"/>
      <c r="F1243" s="27" t="s">
        <v>227</v>
      </c>
      <c r="G1243" s="112">
        <f t="shared" si="255"/>
        <v>0</v>
      </c>
      <c r="H1243" s="112">
        <f t="shared" si="255"/>
        <v>0</v>
      </c>
      <c r="I1243" s="28">
        <v>0</v>
      </c>
      <c r="J1243" s="28">
        <v>0</v>
      </c>
      <c r="K1243" s="28">
        <v>0</v>
      </c>
      <c r="L1243" s="112">
        <v>0</v>
      </c>
      <c r="M1243" s="28">
        <v>0</v>
      </c>
      <c r="N1243" s="28">
        <v>0</v>
      </c>
      <c r="O1243" s="28">
        <v>0</v>
      </c>
      <c r="P1243" s="112">
        <v>0</v>
      </c>
      <c r="Q1243" s="288"/>
      <c r="R1243" s="289"/>
    </row>
    <row r="1244" spans="1:18" s="24" customFormat="1" ht="12.75">
      <c r="A1244" s="162"/>
      <c r="B1244" s="165"/>
      <c r="C1244" s="168"/>
      <c r="D1244" s="29"/>
      <c r="E1244" s="27" t="s">
        <v>192</v>
      </c>
      <c r="F1244" s="27" t="s">
        <v>228</v>
      </c>
      <c r="G1244" s="112">
        <f t="shared" si="255"/>
        <v>67</v>
      </c>
      <c r="H1244" s="112">
        <f t="shared" si="255"/>
        <v>0</v>
      </c>
      <c r="I1244" s="28">
        <v>67</v>
      </c>
      <c r="J1244" s="28">
        <v>0</v>
      </c>
      <c r="K1244" s="28">
        <v>0</v>
      </c>
      <c r="L1244" s="112">
        <v>0</v>
      </c>
      <c r="M1244" s="28">
        <v>0</v>
      </c>
      <c r="N1244" s="28">
        <v>0</v>
      </c>
      <c r="O1244" s="28">
        <v>0</v>
      </c>
      <c r="P1244" s="112">
        <v>0</v>
      </c>
      <c r="Q1244" s="288"/>
      <c r="R1244" s="289"/>
    </row>
    <row r="1245" spans="1:18" s="24" customFormat="1" ht="12.75">
      <c r="A1245" s="162"/>
      <c r="B1245" s="165"/>
      <c r="C1245" s="168"/>
      <c r="D1245" s="29"/>
      <c r="E1245" s="27" t="s">
        <v>20</v>
      </c>
      <c r="F1245" s="27" t="s">
        <v>229</v>
      </c>
      <c r="G1245" s="112">
        <f t="shared" si="255"/>
        <v>1339</v>
      </c>
      <c r="H1245" s="112">
        <f t="shared" si="255"/>
        <v>0</v>
      </c>
      <c r="I1245" s="28">
        <v>1339</v>
      </c>
      <c r="J1245" s="28">
        <v>0</v>
      </c>
      <c r="K1245" s="28">
        <v>0</v>
      </c>
      <c r="L1245" s="112">
        <v>0</v>
      </c>
      <c r="M1245" s="28">
        <v>0</v>
      </c>
      <c r="N1245" s="28">
        <v>0</v>
      </c>
      <c r="O1245" s="28">
        <v>0</v>
      </c>
      <c r="P1245" s="112">
        <v>0</v>
      </c>
      <c r="Q1245" s="288"/>
      <c r="R1245" s="289"/>
    </row>
    <row r="1246" spans="1:18" s="24" customFormat="1" ht="13.5" thickBot="1">
      <c r="A1246" s="163"/>
      <c r="B1246" s="166"/>
      <c r="C1246" s="169"/>
      <c r="D1246" s="33"/>
      <c r="E1246" s="82"/>
      <c r="F1246" s="35" t="s">
        <v>230</v>
      </c>
      <c r="G1246" s="113">
        <f t="shared" si="255"/>
        <v>0</v>
      </c>
      <c r="H1246" s="113">
        <f t="shared" si="255"/>
        <v>0</v>
      </c>
      <c r="I1246" s="36">
        <v>0</v>
      </c>
      <c r="J1246" s="36">
        <v>0</v>
      </c>
      <c r="K1246" s="36">
        <v>0</v>
      </c>
      <c r="L1246" s="113">
        <v>0</v>
      </c>
      <c r="M1246" s="36">
        <v>0</v>
      </c>
      <c r="N1246" s="36">
        <v>0</v>
      </c>
      <c r="O1246" s="36">
        <v>0</v>
      </c>
      <c r="P1246" s="113">
        <v>0</v>
      </c>
      <c r="Q1246" s="290"/>
      <c r="R1246" s="291"/>
    </row>
    <row r="1247" spans="1:18" s="24" customFormat="1" ht="12.75">
      <c r="A1247" s="161" t="s">
        <v>341</v>
      </c>
      <c r="B1247" s="164" t="s">
        <v>513</v>
      </c>
      <c r="C1247" s="167">
        <v>100</v>
      </c>
      <c r="D1247" s="21"/>
      <c r="E1247" s="114"/>
      <c r="F1247" s="129" t="s">
        <v>238</v>
      </c>
      <c r="G1247" s="23">
        <f aca="true" t="shared" si="256" ref="G1247:P1247">SUM(G1248:G1258)</f>
        <v>682.5</v>
      </c>
      <c r="H1247" s="23">
        <f t="shared" si="256"/>
        <v>0</v>
      </c>
      <c r="I1247" s="23">
        <f t="shared" si="256"/>
        <v>682.5</v>
      </c>
      <c r="J1247" s="23">
        <f t="shared" si="256"/>
        <v>0</v>
      </c>
      <c r="K1247" s="23">
        <f t="shared" si="256"/>
        <v>0</v>
      </c>
      <c r="L1247" s="23">
        <f t="shared" si="256"/>
        <v>0</v>
      </c>
      <c r="M1247" s="23">
        <f t="shared" si="256"/>
        <v>0</v>
      </c>
      <c r="N1247" s="23">
        <f t="shared" si="256"/>
        <v>0</v>
      </c>
      <c r="O1247" s="23">
        <f t="shared" si="256"/>
        <v>0</v>
      </c>
      <c r="P1247" s="23">
        <f t="shared" si="256"/>
        <v>0</v>
      </c>
      <c r="Q1247" s="286" t="s">
        <v>17</v>
      </c>
      <c r="R1247" s="287"/>
    </row>
    <row r="1248" spans="1:18" s="24" customFormat="1" ht="12.75">
      <c r="A1248" s="162"/>
      <c r="B1248" s="165"/>
      <c r="C1248" s="168"/>
      <c r="D1248" s="29"/>
      <c r="E1248" s="115"/>
      <c r="F1248" s="27" t="s">
        <v>19</v>
      </c>
      <c r="G1248" s="112">
        <f aca="true" t="shared" si="257" ref="G1248:H1258">I1248+K1248+M1248+O1248</f>
        <v>0</v>
      </c>
      <c r="H1248" s="112">
        <f t="shared" si="257"/>
        <v>0</v>
      </c>
      <c r="I1248" s="112">
        <v>0</v>
      </c>
      <c r="J1248" s="112">
        <v>0</v>
      </c>
      <c r="K1248" s="112">
        <v>0</v>
      </c>
      <c r="L1248" s="112">
        <v>0</v>
      </c>
      <c r="M1248" s="112">
        <v>0</v>
      </c>
      <c r="N1248" s="112">
        <v>0</v>
      </c>
      <c r="O1248" s="112">
        <v>0</v>
      </c>
      <c r="P1248" s="112">
        <v>0</v>
      </c>
      <c r="Q1248" s="288"/>
      <c r="R1248" s="289"/>
    </row>
    <row r="1249" spans="1:18" s="24" customFormat="1" ht="12.75">
      <c r="A1249" s="162"/>
      <c r="B1249" s="165"/>
      <c r="C1249" s="168"/>
      <c r="D1249" s="29"/>
      <c r="E1249" s="38"/>
      <c r="F1249" s="27" t="s">
        <v>22</v>
      </c>
      <c r="G1249" s="112">
        <f t="shared" si="257"/>
        <v>0</v>
      </c>
      <c r="H1249" s="112">
        <f t="shared" si="257"/>
        <v>0</v>
      </c>
      <c r="I1249" s="112">
        <v>0</v>
      </c>
      <c r="J1249" s="112">
        <v>0</v>
      </c>
      <c r="K1249" s="112">
        <v>0</v>
      </c>
      <c r="L1249" s="112">
        <v>0</v>
      </c>
      <c r="M1249" s="112">
        <v>0</v>
      </c>
      <c r="N1249" s="112">
        <v>0</v>
      </c>
      <c r="O1249" s="112">
        <v>0</v>
      </c>
      <c r="P1249" s="112">
        <v>0</v>
      </c>
      <c r="Q1249" s="288"/>
      <c r="R1249" s="289"/>
    </row>
    <row r="1250" spans="1:18" s="24" customFormat="1" ht="12.75">
      <c r="A1250" s="162"/>
      <c r="B1250" s="165"/>
      <c r="C1250" s="168"/>
      <c r="D1250" s="29"/>
      <c r="E1250" s="81"/>
      <c r="F1250" s="27" t="s">
        <v>23</v>
      </c>
      <c r="G1250" s="112">
        <f t="shared" si="257"/>
        <v>0</v>
      </c>
      <c r="H1250" s="112">
        <f t="shared" si="257"/>
        <v>0</v>
      </c>
      <c r="I1250" s="112">
        <v>0</v>
      </c>
      <c r="J1250" s="112">
        <v>0</v>
      </c>
      <c r="K1250" s="112">
        <v>0</v>
      </c>
      <c r="L1250" s="112">
        <v>0</v>
      </c>
      <c r="M1250" s="112">
        <v>0</v>
      </c>
      <c r="N1250" s="112">
        <v>0</v>
      </c>
      <c r="O1250" s="112">
        <v>0</v>
      </c>
      <c r="P1250" s="112">
        <v>0</v>
      </c>
      <c r="Q1250" s="288"/>
      <c r="R1250" s="289"/>
    </row>
    <row r="1251" spans="1:18" s="24" customFormat="1" ht="12.75">
      <c r="A1251" s="162"/>
      <c r="B1251" s="165"/>
      <c r="C1251" s="168"/>
      <c r="D1251" s="29"/>
      <c r="E1251" s="81"/>
      <c r="F1251" s="27" t="s">
        <v>239</v>
      </c>
      <c r="G1251" s="112">
        <f t="shared" si="257"/>
        <v>0</v>
      </c>
      <c r="H1251" s="112">
        <f t="shared" si="257"/>
        <v>0</v>
      </c>
      <c r="I1251" s="112">
        <v>0</v>
      </c>
      <c r="J1251" s="112">
        <v>0</v>
      </c>
      <c r="K1251" s="112">
        <v>0</v>
      </c>
      <c r="L1251" s="112">
        <v>0</v>
      </c>
      <c r="M1251" s="112">
        <v>0</v>
      </c>
      <c r="N1251" s="112">
        <v>0</v>
      </c>
      <c r="O1251" s="112">
        <v>0</v>
      </c>
      <c r="P1251" s="112">
        <v>0</v>
      </c>
      <c r="Q1251" s="288"/>
      <c r="R1251" s="289"/>
    </row>
    <row r="1252" spans="1:18" s="24" customFormat="1" ht="12.75">
      <c r="A1252" s="162"/>
      <c r="B1252" s="165"/>
      <c r="C1252" s="168"/>
      <c r="D1252" s="29"/>
      <c r="E1252" s="27"/>
      <c r="F1252" s="27" t="s">
        <v>25</v>
      </c>
      <c r="G1252" s="112">
        <f t="shared" si="257"/>
        <v>0</v>
      </c>
      <c r="H1252" s="112">
        <f t="shared" si="257"/>
        <v>0</v>
      </c>
      <c r="I1252" s="28">
        <v>0</v>
      </c>
      <c r="J1252" s="28">
        <v>0</v>
      </c>
      <c r="K1252" s="112">
        <v>0</v>
      </c>
      <c r="L1252" s="112">
        <v>0</v>
      </c>
      <c r="M1252" s="112">
        <v>0</v>
      </c>
      <c r="N1252" s="112">
        <v>0</v>
      </c>
      <c r="O1252" s="112">
        <v>0</v>
      </c>
      <c r="P1252" s="112">
        <v>0</v>
      </c>
      <c r="Q1252" s="288"/>
      <c r="R1252" s="289"/>
    </row>
    <row r="1253" spans="1:18" s="24" customFormat="1" ht="12.75">
      <c r="A1253" s="162"/>
      <c r="B1253" s="165"/>
      <c r="C1253" s="168"/>
      <c r="D1253" s="29"/>
      <c r="E1253" s="27"/>
      <c r="F1253" s="27" t="s">
        <v>220</v>
      </c>
      <c r="G1253" s="112">
        <f t="shared" si="257"/>
        <v>0</v>
      </c>
      <c r="H1253" s="112">
        <f t="shared" si="257"/>
        <v>0</v>
      </c>
      <c r="I1253" s="28">
        <v>0</v>
      </c>
      <c r="J1253" s="28">
        <v>0</v>
      </c>
      <c r="K1253" s="112">
        <v>0</v>
      </c>
      <c r="L1253" s="112">
        <v>0</v>
      </c>
      <c r="M1253" s="112">
        <v>0</v>
      </c>
      <c r="N1253" s="112">
        <v>0</v>
      </c>
      <c r="O1253" s="112">
        <v>0</v>
      </c>
      <c r="P1253" s="112">
        <v>0</v>
      </c>
      <c r="Q1253" s="288"/>
      <c r="R1253" s="289"/>
    </row>
    <row r="1254" spans="1:18" s="24" customFormat="1" ht="12.75">
      <c r="A1254" s="162"/>
      <c r="B1254" s="165"/>
      <c r="C1254" s="168"/>
      <c r="D1254" s="29"/>
      <c r="E1254" s="38"/>
      <c r="F1254" s="27" t="s">
        <v>226</v>
      </c>
      <c r="G1254" s="112">
        <f t="shared" si="257"/>
        <v>0</v>
      </c>
      <c r="H1254" s="112">
        <f t="shared" si="257"/>
        <v>0</v>
      </c>
      <c r="I1254" s="28">
        <v>0</v>
      </c>
      <c r="J1254" s="28">
        <v>0</v>
      </c>
      <c r="K1254" s="28">
        <v>0</v>
      </c>
      <c r="L1254" s="112">
        <v>0</v>
      </c>
      <c r="M1254" s="28">
        <v>0</v>
      </c>
      <c r="N1254" s="28">
        <v>0</v>
      </c>
      <c r="O1254" s="28">
        <v>0</v>
      </c>
      <c r="P1254" s="112">
        <v>0</v>
      </c>
      <c r="Q1254" s="288"/>
      <c r="R1254" s="289"/>
    </row>
    <row r="1255" spans="1:18" s="24" customFormat="1" ht="12.75">
      <c r="A1255" s="162"/>
      <c r="B1255" s="165"/>
      <c r="C1255" s="168"/>
      <c r="D1255" s="29"/>
      <c r="E1255" s="38"/>
      <c r="F1255" s="27" t="s">
        <v>227</v>
      </c>
      <c r="G1255" s="112">
        <f t="shared" si="257"/>
        <v>0</v>
      </c>
      <c r="H1255" s="112">
        <f t="shared" si="257"/>
        <v>0</v>
      </c>
      <c r="I1255" s="28">
        <v>0</v>
      </c>
      <c r="J1255" s="28">
        <v>0</v>
      </c>
      <c r="K1255" s="28">
        <v>0</v>
      </c>
      <c r="L1255" s="112">
        <v>0</v>
      </c>
      <c r="M1255" s="28">
        <v>0</v>
      </c>
      <c r="N1255" s="28">
        <v>0</v>
      </c>
      <c r="O1255" s="28">
        <v>0</v>
      </c>
      <c r="P1255" s="112">
        <v>0</v>
      </c>
      <c r="Q1255" s="288"/>
      <c r="R1255" s="289"/>
    </row>
    <row r="1256" spans="1:18" s="24" customFormat="1" ht="12.75">
      <c r="A1256" s="162"/>
      <c r="B1256" s="165"/>
      <c r="C1256" s="168"/>
      <c r="D1256" s="29"/>
      <c r="E1256" s="27" t="s">
        <v>192</v>
      </c>
      <c r="F1256" s="27" t="s">
        <v>228</v>
      </c>
      <c r="G1256" s="112">
        <f t="shared" si="257"/>
        <v>32.5</v>
      </c>
      <c r="H1256" s="112">
        <f t="shared" si="257"/>
        <v>0</v>
      </c>
      <c r="I1256" s="28">
        <v>32.5</v>
      </c>
      <c r="J1256" s="28">
        <v>0</v>
      </c>
      <c r="K1256" s="28">
        <v>0</v>
      </c>
      <c r="L1256" s="112">
        <v>0</v>
      </c>
      <c r="M1256" s="28">
        <v>0</v>
      </c>
      <c r="N1256" s="28">
        <v>0</v>
      </c>
      <c r="O1256" s="28">
        <v>0</v>
      </c>
      <c r="P1256" s="112">
        <v>0</v>
      </c>
      <c r="Q1256" s="288"/>
      <c r="R1256" s="289"/>
    </row>
    <row r="1257" spans="1:18" s="24" customFormat="1" ht="12.75">
      <c r="A1257" s="162"/>
      <c r="B1257" s="165"/>
      <c r="C1257" s="168"/>
      <c r="D1257" s="29"/>
      <c r="E1257" s="27" t="s">
        <v>20</v>
      </c>
      <c r="F1257" s="27" t="s">
        <v>229</v>
      </c>
      <c r="G1257" s="112">
        <f t="shared" si="257"/>
        <v>650</v>
      </c>
      <c r="H1257" s="112">
        <f t="shared" si="257"/>
        <v>0</v>
      </c>
      <c r="I1257" s="28">
        <v>650</v>
      </c>
      <c r="J1257" s="28">
        <v>0</v>
      </c>
      <c r="K1257" s="28">
        <v>0</v>
      </c>
      <c r="L1257" s="112">
        <v>0</v>
      </c>
      <c r="M1257" s="28">
        <v>0</v>
      </c>
      <c r="N1257" s="28">
        <v>0</v>
      </c>
      <c r="O1257" s="28">
        <v>0</v>
      </c>
      <c r="P1257" s="112">
        <v>0</v>
      </c>
      <c r="Q1257" s="288"/>
      <c r="R1257" s="289"/>
    </row>
    <row r="1258" spans="1:18" s="24" customFormat="1" ht="13.5" thickBot="1">
      <c r="A1258" s="173"/>
      <c r="B1258" s="174"/>
      <c r="C1258" s="175"/>
      <c r="D1258" s="83"/>
      <c r="E1258" s="84"/>
      <c r="F1258" s="85" t="s">
        <v>230</v>
      </c>
      <c r="G1258" s="117">
        <f t="shared" si="257"/>
        <v>0</v>
      </c>
      <c r="H1258" s="117">
        <f t="shared" si="257"/>
        <v>0</v>
      </c>
      <c r="I1258" s="86">
        <v>0</v>
      </c>
      <c r="J1258" s="86">
        <v>0</v>
      </c>
      <c r="K1258" s="86">
        <v>0</v>
      </c>
      <c r="L1258" s="117">
        <v>0</v>
      </c>
      <c r="M1258" s="86">
        <v>0</v>
      </c>
      <c r="N1258" s="86">
        <v>0</v>
      </c>
      <c r="O1258" s="86">
        <v>0</v>
      </c>
      <c r="P1258" s="117">
        <v>0</v>
      </c>
      <c r="Q1258" s="288"/>
      <c r="R1258" s="289"/>
    </row>
    <row r="1259" spans="1:18" s="24" customFormat="1" ht="12.75">
      <c r="A1259" s="161" t="s">
        <v>342</v>
      </c>
      <c r="B1259" s="164" t="s">
        <v>514</v>
      </c>
      <c r="C1259" s="167">
        <v>180</v>
      </c>
      <c r="D1259" s="21"/>
      <c r="E1259" s="114"/>
      <c r="F1259" s="129" t="s">
        <v>238</v>
      </c>
      <c r="G1259" s="23">
        <f aca="true" t="shared" si="258" ref="G1259:P1259">SUM(G1260:G1270)</f>
        <v>1228.5</v>
      </c>
      <c r="H1259" s="23">
        <f t="shared" si="258"/>
        <v>0</v>
      </c>
      <c r="I1259" s="23">
        <f t="shared" si="258"/>
        <v>1228.5</v>
      </c>
      <c r="J1259" s="23">
        <f t="shared" si="258"/>
        <v>0</v>
      </c>
      <c r="K1259" s="23">
        <f t="shared" si="258"/>
        <v>0</v>
      </c>
      <c r="L1259" s="23">
        <f t="shared" si="258"/>
        <v>0</v>
      </c>
      <c r="M1259" s="23">
        <f t="shared" si="258"/>
        <v>0</v>
      </c>
      <c r="N1259" s="23">
        <f t="shared" si="258"/>
        <v>0</v>
      </c>
      <c r="O1259" s="23">
        <f t="shared" si="258"/>
        <v>0</v>
      </c>
      <c r="P1259" s="23">
        <f t="shared" si="258"/>
        <v>0</v>
      </c>
      <c r="Q1259" s="286" t="s">
        <v>17</v>
      </c>
      <c r="R1259" s="287"/>
    </row>
    <row r="1260" spans="1:18" s="24" customFormat="1" ht="12.75">
      <c r="A1260" s="162"/>
      <c r="B1260" s="165"/>
      <c r="C1260" s="168"/>
      <c r="D1260" s="29"/>
      <c r="E1260" s="115"/>
      <c r="F1260" s="27" t="s">
        <v>19</v>
      </c>
      <c r="G1260" s="112">
        <f aca="true" t="shared" si="259" ref="G1260:H1270">I1260+K1260+M1260+O1260</f>
        <v>0</v>
      </c>
      <c r="H1260" s="112">
        <f t="shared" si="259"/>
        <v>0</v>
      </c>
      <c r="I1260" s="112">
        <v>0</v>
      </c>
      <c r="J1260" s="112">
        <v>0</v>
      </c>
      <c r="K1260" s="112">
        <v>0</v>
      </c>
      <c r="L1260" s="112">
        <v>0</v>
      </c>
      <c r="M1260" s="112">
        <v>0</v>
      </c>
      <c r="N1260" s="112">
        <v>0</v>
      </c>
      <c r="O1260" s="112">
        <v>0</v>
      </c>
      <c r="P1260" s="112">
        <v>0</v>
      </c>
      <c r="Q1260" s="288"/>
      <c r="R1260" s="289"/>
    </row>
    <row r="1261" spans="1:18" s="24" customFormat="1" ht="12.75">
      <c r="A1261" s="162"/>
      <c r="B1261" s="165"/>
      <c r="C1261" s="168"/>
      <c r="D1261" s="29"/>
      <c r="E1261" s="38"/>
      <c r="F1261" s="27" t="s">
        <v>22</v>
      </c>
      <c r="G1261" s="112">
        <f t="shared" si="259"/>
        <v>0</v>
      </c>
      <c r="H1261" s="112">
        <f t="shared" si="259"/>
        <v>0</v>
      </c>
      <c r="I1261" s="112">
        <v>0</v>
      </c>
      <c r="J1261" s="112">
        <v>0</v>
      </c>
      <c r="K1261" s="112">
        <v>0</v>
      </c>
      <c r="L1261" s="112">
        <v>0</v>
      </c>
      <c r="M1261" s="112">
        <v>0</v>
      </c>
      <c r="N1261" s="112">
        <v>0</v>
      </c>
      <c r="O1261" s="112">
        <v>0</v>
      </c>
      <c r="P1261" s="112">
        <v>0</v>
      </c>
      <c r="Q1261" s="288"/>
      <c r="R1261" s="289"/>
    </row>
    <row r="1262" spans="1:18" s="24" customFormat="1" ht="12.75">
      <c r="A1262" s="162"/>
      <c r="B1262" s="165"/>
      <c r="C1262" s="168"/>
      <c r="D1262" s="29"/>
      <c r="E1262" s="81"/>
      <c r="F1262" s="27" t="s">
        <v>23</v>
      </c>
      <c r="G1262" s="112">
        <f t="shared" si="259"/>
        <v>0</v>
      </c>
      <c r="H1262" s="112">
        <f t="shared" si="259"/>
        <v>0</v>
      </c>
      <c r="I1262" s="112">
        <v>0</v>
      </c>
      <c r="J1262" s="112">
        <v>0</v>
      </c>
      <c r="K1262" s="112">
        <v>0</v>
      </c>
      <c r="L1262" s="112">
        <v>0</v>
      </c>
      <c r="M1262" s="112">
        <v>0</v>
      </c>
      <c r="N1262" s="112">
        <v>0</v>
      </c>
      <c r="O1262" s="112">
        <v>0</v>
      </c>
      <c r="P1262" s="112">
        <v>0</v>
      </c>
      <c r="Q1262" s="288"/>
      <c r="R1262" s="289"/>
    </row>
    <row r="1263" spans="1:18" s="24" customFormat="1" ht="12.75">
      <c r="A1263" s="162"/>
      <c r="B1263" s="165"/>
      <c r="C1263" s="168"/>
      <c r="D1263" s="29"/>
      <c r="E1263" s="81"/>
      <c r="F1263" s="27" t="s">
        <v>239</v>
      </c>
      <c r="G1263" s="112">
        <f t="shared" si="259"/>
        <v>0</v>
      </c>
      <c r="H1263" s="112">
        <f t="shared" si="259"/>
        <v>0</v>
      </c>
      <c r="I1263" s="112">
        <v>0</v>
      </c>
      <c r="J1263" s="112">
        <v>0</v>
      </c>
      <c r="K1263" s="112">
        <v>0</v>
      </c>
      <c r="L1263" s="112">
        <v>0</v>
      </c>
      <c r="M1263" s="112">
        <v>0</v>
      </c>
      <c r="N1263" s="112">
        <v>0</v>
      </c>
      <c r="O1263" s="112">
        <v>0</v>
      </c>
      <c r="P1263" s="112">
        <v>0</v>
      </c>
      <c r="Q1263" s="288"/>
      <c r="R1263" s="289"/>
    </row>
    <row r="1264" spans="1:18" s="24" customFormat="1" ht="12.75">
      <c r="A1264" s="162"/>
      <c r="B1264" s="165"/>
      <c r="C1264" s="168"/>
      <c r="D1264" s="29"/>
      <c r="E1264" s="27"/>
      <c r="F1264" s="27" t="s">
        <v>25</v>
      </c>
      <c r="G1264" s="112">
        <f t="shared" si="259"/>
        <v>0</v>
      </c>
      <c r="H1264" s="112">
        <f t="shared" si="259"/>
        <v>0</v>
      </c>
      <c r="I1264" s="28">
        <v>0</v>
      </c>
      <c r="J1264" s="28">
        <v>0</v>
      </c>
      <c r="K1264" s="112">
        <v>0</v>
      </c>
      <c r="L1264" s="112">
        <v>0</v>
      </c>
      <c r="M1264" s="112">
        <v>0</v>
      </c>
      <c r="N1264" s="112">
        <v>0</v>
      </c>
      <c r="O1264" s="112">
        <v>0</v>
      </c>
      <c r="P1264" s="112">
        <v>0</v>
      </c>
      <c r="Q1264" s="288"/>
      <c r="R1264" s="289"/>
    </row>
    <row r="1265" spans="1:18" s="24" customFormat="1" ht="12.75">
      <c r="A1265" s="162"/>
      <c r="B1265" s="165"/>
      <c r="C1265" s="168"/>
      <c r="D1265" s="29"/>
      <c r="E1265" s="27"/>
      <c r="F1265" s="27" t="s">
        <v>220</v>
      </c>
      <c r="G1265" s="112">
        <f t="shared" si="259"/>
        <v>0</v>
      </c>
      <c r="H1265" s="112">
        <f t="shared" si="259"/>
        <v>0</v>
      </c>
      <c r="I1265" s="28">
        <v>0</v>
      </c>
      <c r="J1265" s="28">
        <v>0</v>
      </c>
      <c r="K1265" s="112">
        <v>0</v>
      </c>
      <c r="L1265" s="112">
        <v>0</v>
      </c>
      <c r="M1265" s="112">
        <v>0</v>
      </c>
      <c r="N1265" s="112">
        <v>0</v>
      </c>
      <c r="O1265" s="112">
        <v>0</v>
      </c>
      <c r="P1265" s="112">
        <v>0</v>
      </c>
      <c r="Q1265" s="288"/>
      <c r="R1265" s="289"/>
    </row>
    <row r="1266" spans="1:18" s="24" customFormat="1" ht="12.75">
      <c r="A1266" s="162"/>
      <c r="B1266" s="165"/>
      <c r="C1266" s="168"/>
      <c r="D1266" s="29"/>
      <c r="E1266" s="27"/>
      <c r="F1266" s="27" t="s">
        <v>226</v>
      </c>
      <c r="G1266" s="112">
        <f t="shared" si="259"/>
        <v>0</v>
      </c>
      <c r="H1266" s="112">
        <f t="shared" si="259"/>
        <v>0</v>
      </c>
      <c r="I1266" s="28">
        <v>0</v>
      </c>
      <c r="J1266" s="28">
        <v>0</v>
      </c>
      <c r="K1266" s="28">
        <v>0</v>
      </c>
      <c r="L1266" s="112">
        <v>0</v>
      </c>
      <c r="M1266" s="28">
        <v>0</v>
      </c>
      <c r="N1266" s="28">
        <v>0</v>
      </c>
      <c r="O1266" s="28">
        <v>0</v>
      </c>
      <c r="P1266" s="112">
        <v>0</v>
      </c>
      <c r="Q1266" s="288"/>
      <c r="R1266" s="289"/>
    </row>
    <row r="1267" spans="1:18" s="24" customFormat="1" ht="12.75">
      <c r="A1267" s="162"/>
      <c r="B1267" s="165"/>
      <c r="C1267" s="168"/>
      <c r="D1267" s="29"/>
      <c r="E1267" s="27"/>
      <c r="F1267" s="27" t="s">
        <v>227</v>
      </c>
      <c r="G1267" s="112">
        <f t="shared" si="259"/>
        <v>0</v>
      </c>
      <c r="H1267" s="112">
        <f t="shared" si="259"/>
        <v>0</v>
      </c>
      <c r="I1267" s="28">
        <v>0</v>
      </c>
      <c r="J1267" s="28">
        <v>0</v>
      </c>
      <c r="K1267" s="28">
        <v>0</v>
      </c>
      <c r="L1267" s="112">
        <v>0</v>
      </c>
      <c r="M1267" s="28">
        <v>0</v>
      </c>
      <c r="N1267" s="28">
        <v>0</v>
      </c>
      <c r="O1267" s="28">
        <v>0</v>
      </c>
      <c r="P1267" s="112">
        <v>0</v>
      </c>
      <c r="Q1267" s="288"/>
      <c r="R1267" s="289"/>
    </row>
    <row r="1268" spans="1:18" s="24" customFormat="1" ht="12.75">
      <c r="A1268" s="162"/>
      <c r="B1268" s="165"/>
      <c r="C1268" s="168"/>
      <c r="D1268" s="29"/>
      <c r="E1268" s="27" t="s">
        <v>192</v>
      </c>
      <c r="F1268" s="27" t="s">
        <v>228</v>
      </c>
      <c r="G1268" s="112">
        <f t="shared" si="259"/>
        <v>58.5</v>
      </c>
      <c r="H1268" s="112">
        <f t="shared" si="259"/>
        <v>0</v>
      </c>
      <c r="I1268" s="28">
        <v>58.5</v>
      </c>
      <c r="J1268" s="28">
        <v>0</v>
      </c>
      <c r="K1268" s="28">
        <v>0</v>
      </c>
      <c r="L1268" s="112">
        <v>0</v>
      </c>
      <c r="M1268" s="28">
        <v>0</v>
      </c>
      <c r="N1268" s="28">
        <v>0</v>
      </c>
      <c r="O1268" s="28">
        <v>0</v>
      </c>
      <c r="P1268" s="112">
        <v>0</v>
      </c>
      <c r="Q1268" s="288"/>
      <c r="R1268" s="289"/>
    </row>
    <row r="1269" spans="1:18" s="24" customFormat="1" ht="12.75">
      <c r="A1269" s="162"/>
      <c r="B1269" s="165"/>
      <c r="C1269" s="168"/>
      <c r="D1269" s="29"/>
      <c r="E1269" s="27" t="s">
        <v>20</v>
      </c>
      <c r="F1269" s="27" t="s">
        <v>229</v>
      </c>
      <c r="G1269" s="112">
        <f t="shared" si="259"/>
        <v>1170</v>
      </c>
      <c r="H1269" s="112">
        <f t="shared" si="259"/>
        <v>0</v>
      </c>
      <c r="I1269" s="28">
        <v>1170</v>
      </c>
      <c r="J1269" s="28">
        <v>0</v>
      </c>
      <c r="K1269" s="28">
        <v>0</v>
      </c>
      <c r="L1269" s="112">
        <v>0</v>
      </c>
      <c r="M1269" s="28">
        <v>0</v>
      </c>
      <c r="N1269" s="28">
        <v>0</v>
      </c>
      <c r="O1269" s="28">
        <v>0</v>
      </c>
      <c r="P1269" s="112">
        <v>0</v>
      </c>
      <c r="Q1269" s="288"/>
      <c r="R1269" s="289"/>
    </row>
    <row r="1270" spans="1:18" s="24" customFormat="1" ht="13.5" thickBot="1">
      <c r="A1270" s="163"/>
      <c r="B1270" s="166"/>
      <c r="C1270" s="169"/>
      <c r="D1270" s="33"/>
      <c r="E1270" s="82"/>
      <c r="F1270" s="35" t="s">
        <v>230</v>
      </c>
      <c r="G1270" s="113">
        <f t="shared" si="259"/>
        <v>0</v>
      </c>
      <c r="H1270" s="113">
        <f t="shared" si="259"/>
        <v>0</v>
      </c>
      <c r="I1270" s="36">
        <v>0</v>
      </c>
      <c r="J1270" s="36">
        <v>0</v>
      </c>
      <c r="K1270" s="36">
        <v>0</v>
      </c>
      <c r="L1270" s="113">
        <v>0</v>
      </c>
      <c r="M1270" s="36">
        <v>0</v>
      </c>
      <c r="N1270" s="36">
        <v>0</v>
      </c>
      <c r="O1270" s="36">
        <v>0</v>
      </c>
      <c r="P1270" s="113">
        <v>0</v>
      </c>
      <c r="Q1270" s="290"/>
      <c r="R1270" s="291"/>
    </row>
    <row r="1271" spans="1:18" s="24" customFormat="1" ht="12.75">
      <c r="A1271" s="161" t="s">
        <v>343</v>
      </c>
      <c r="B1271" s="164" t="s">
        <v>515</v>
      </c>
      <c r="C1271" s="167">
        <v>810</v>
      </c>
      <c r="D1271" s="114"/>
      <c r="E1271" s="114"/>
      <c r="F1271" s="129" t="s">
        <v>238</v>
      </c>
      <c r="G1271" s="23">
        <f aca="true" t="shared" si="260" ref="G1271:P1271">SUM(G1272:G1282)</f>
        <v>5528.3</v>
      </c>
      <c r="H1271" s="23">
        <f t="shared" si="260"/>
        <v>0</v>
      </c>
      <c r="I1271" s="23">
        <f t="shared" si="260"/>
        <v>5528.3</v>
      </c>
      <c r="J1271" s="23">
        <f t="shared" si="260"/>
        <v>0</v>
      </c>
      <c r="K1271" s="23">
        <f t="shared" si="260"/>
        <v>0</v>
      </c>
      <c r="L1271" s="23">
        <f t="shared" si="260"/>
        <v>0</v>
      </c>
      <c r="M1271" s="23">
        <f t="shared" si="260"/>
        <v>0</v>
      </c>
      <c r="N1271" s="23">
        <f t="shared" si="260"/>
        <v>0</v>
      </c>
      <c r="O1271" s="23">
        <f t="shared" si="260"/>
        <v>0</v>
      </c>
      <c r="P1271" s="23">
        <f t="shared" si="260"/>
        <v>0</v>
      </c>
      <c r="Q1271" s="286" t="s">
        <v>17</v>
      </c>
      <c r="R1271" s="287"/>
    </row>
    <row r="1272" spans="1:18" s="24" customFormat="1" ht="12.75">
      <c r="A1272" s="162"/>
      <c r="B1272" s="165"/>
      <c r="C1272" s="168"/>
      <c r="D1272" s="79"/>
      <c r="E1272" s="115"/>
      <c r="F1272" s="27" t="s">
        <v>19</v>
      </c>
      <c r="G1272" s="112">
        <f aca="true" t="shared" si="261" ref="G1272:H1282">I1272+K1272+M1272+O1272</f>
        <v>0</v>
      </c>
      <c r="H1272" s="112">
        <f t="shared" si="261"/>
        <v>0</v>
      </c>
      <c r="I1272" s="112">
        <v>0</v>
      </c>
      <c r="J1272" s="112">
        <v>0</v>
      </c>
      <c r="K1272" s="112">
        <v>0</v>
      </c>
      <c r="L1272" s="112">
        <v>0</v>
      </c>
      <c r="M1272" s="112">
        <v>0</v>
      </c>
      <c r="N1272" s="112">
        <v>0</v>
      </c>
      <c r="O1272" s="112">
        <v>0</v>
      </c>
      <c r="P1272" s="112">
        <v>0</v>
      </c>
      <c r="Q1272" s="288"/>
      <c r="R1272" s="289"/>
    </row>
    <row r="1273" spans="1:18" s="24" customFormat="1" ht="12.75">
      <c r="A1273" s="162"/>
      <c r="B1273" s="165"/>
      <c r="C1273" s="168"/>
      <c r="D1273" s="79"/>
      <c r="E1273" s="38"/>
      <c r="F1273" s="27" t="s">
        <v>22</v>
      </c>
      <c r="G1273" s="112">
        <f t="shared" si="261"/>
        <v>0</v>
      </c>
      <c r="H1273" s="112">
        <f t="shared" si="261"/>
        <v>0</v>
      </c>
      <c r="I1273" s="112">
        <v>0</v>
      </c>
      <c r="J1273" s="112">
        <v>0</v>
      </c>
      <c r="K1273" s="112">
        <v>0</v>
      </c>
      <c r="L1273" s="112">
        <v>0</v>
      </c>
      <c r="M1273" s="112">
        <v>0</v>
      </c>
      <c r="N1273" s="112">
        <v>0</v>
      </c>
      <c r="O1273" s="112">
        <v>0</v>
      </c>
      <c r="P1273" s="112">
        <v>0</v>
      </c>
      <c r="Q1273" s="288"/>
      <c r="R1273" s="289"/>
    </row>
    <row r="1274" spans="1:18" s="24" customFormat="1" ht="12.75">
      <c r="A1274" s="162"/>
      <c r="B1274" s="165"/>
      <c r="C1274" s="168"/>
      <c r="D1274" s="79"/>
      <c r="E1274" s="81"/>
      <c r="F1274" s="27" t="s">
        <v>23</v>
      </c>
      <c r="G1274" s="112">
        <f t="shared" si="261"/>
        <v>0</v>
      </c>
      <c r="H1274" s="112">
        <f t="shared" si="261"/>
        <v>0</v>
      </c>
      <c r="I1274" s="112">
        <v>0</v>
      </c>
      <c r="J1274" s="112">
        <v>0</v>
      </c>
      <c r="K1274" s="112">
        <v>0</v>
      </c>
      <c r="L1274" s="112">
        <v>0</v>
      </c>
      <c r="M1274" s="112">
        <v>0</v>
      </c>
      <c r="N1274" s="112">
        <v>0</v>
      </c>
      <c r="O1274" s="112">
        <v>0</v>
      </c>
      <c r="P1274" s="112">
        <v>0</v>
      </c>
      <c r="Q1274" s="288"/>
      <c r="R1274" s="289"/>
    </row>
    <row r="1275" spans="1:18" s="24" customFormat="1" ht="12.75">
      <c r="A1275" s="162"/>
      <c r="B1275" s="165"/>
      <c r="C1275" s="168"/>
      <c r="D1275" s="79"/>
      <c r="E1275" s="81"/>
      <c r="F1275" s="27" t="s">
        <v>239</v>
      </c>
      <c r="G1275" s="112">
        <f t="shared" si="261"/>
        <v>0</v>
      </c>
      <c r="H1275" s="112">
        <f t="shared" si="261"/>
        <v>0</v>
      </c>
      <c r="I1275" s="112">
        <v>0</v>
      </c>
      <c r="J1275" s="112">
        <v>0</v>
      </c>
      <c r="K1275" s="112">
        <v>0</v>
      </c>
      <c r="L1275" s="112">
        <v>0</v>
      </c>
      <c r="M1275" s="112">
        <v>0</v>
      </c>
      <c r="N1275" s="112">
        <v>0</v>
      </c>
      <c r="O1275" s="112">
        <v>0</v>
      </c>
      <c r="P1275" s="112">
        <v>0</v>
      </c>
      <c r="Q1275" s="288"/>
      <c r="R1275" s="289"/>
    </row>
    <row r="1276" spans="1:18" s="24" customFormat="1" ht="12.75">
      <c r="A1276" s="162"/>
      <c r="B1276" s="165"/>
      <c r="C1276" s="168"/>
      <c r="D1276" s="79"/>
      <c r="E1276" s="27"/>
      <c r="F1276" s="27" t="s">
        <v>25</v>
      </c>
      <c r="G1276" s="112">
        <f t="shared" si="261"/>
        <v>0</v>
      </c>
      <c r="H1276" s="112">
        <f t="shared" si="261"/>
        <v>0</v>
      </c>
      <c r="I1276" s="28">
        <v>0</v>
      </c>
      <c r="J1276" s="28">
        <v>0</v>
      </c>
      <c r="K1276" s="112">
        <v>0</v>
      </c>
      <c r="L1276" s="112">
        <v>0</v>
      </c>
      <c r="M1276" s="112">
        <v>0</v>
      </c>
      <c r="N1276" s="112">
        <v>0</v>
      </c>
      <c r="O1276" s="112">
        <v>0</v>
      </c>
      <c r="P1276" s="112">
        <v>0</v>
      </c>
      <c r="Q1276" s="288"/>
      <c r="R1276" s="289"/>
    </row>
    <row r="1277" spans="1:18" s="24" customFormat="1" ht="12.75">
      <c r="A1277" s="162"/>
      <c r="B1277" s="165"/>
      <c r="C1277" s="168"/>
      <c r="D1277" s="79"/>
      <c r="E1277" s="27"/>
      <c r="F1277" s="27" t="s">
        <v>220</v>
      </c>
      <c r="G1277" s="112">
        <f t="shared" si="261"/>
        <v>0</v>
      </c>
      <c r="H1277" s="112">
        <f t="shared" si="261"/>
        <v>0</v>
      </c>
      <c r="I1277" s="28">
        <v>0</v>
      </c>
      <c r="J1277" s="28">
        <v>0</v>
      </c>
      <c r="K1277" s="112">
        <v>0</v>
      </c>
      <c r="L1277" s="112">
        <v>0</v>
      </c>
      <c r="M1277" s="112">
        <v>0</v>
      </c>
      <c r="N1277" s="112">
        <v>0</v>
      </c>
      <c r="O1277" s="112">
        <v>0</v>
      </c>
      <c r="P1277" s="112">
        <v>0</v>
      </c>
      <c r="Q1277" s="288"/>
      <c r="R1277" s="289"/>
    </row>
    <row r="1278" spans="1:18" s="24" customFormat="1" ht="12.75">
      <c r="A1278" s="162"/>
      <c r="B1278" s="165"/>
      <c r="C1278" s="168"/>
      <c r="D1278" s="79"/>
      <c r="E1278" s="38"/>
      <c r="F1278" s="27" t="s">
        <v>226</v>
      </c>
      <c r="G1278" s="112">
        <f t="shared" si="261"/>
        <v>0</v>
      </c>
      <c r="H1278" s="112">
        <f t="shared" si="261"/>
        <v>0</v>
      </c>
      <c r="I1278" s="28">
        <v>0</v>
      </c>
      <c r="J1278" s="28">
        <v>0</v>
      </c>
      <c r="K1278" s="28">
        <v>0</v>
      </c>
      <c r="L1278" s="112">
        <v>0</v>
      </c>
      <c r="M1278" s="28">
        <v>0</v>
      </c>
      <c r="N1278" s="28">
        <v>0</v>
      </c>
      <c r="O1278" s="28">
        <v>0</v>
      </c>
      <c r="P1278" s="112">
        <v>0</v>
      </c>
      <c r="Q1278" s="288"/>
      <c r="R1278" s="289"/>
    </row>
    <row r="1279" spans="1:18" s="24" customFormat="1" ht="12.75">
      <c r="A1279" s="162"/>
      <c r="B1279" s="165"/>
      <c r="C1279" s="168"/>
      <c r="D1279" s="79"/>
      <c r="F1279" s="27" t="s">
        <v>227</v>
      </c>
      <c r="G1279" s="112">
        <f t="shared" si="261"/>
        <v>0</v>
      </c>
      <c r="H1279" s="112">
        <f t="shared" si="261"/>
        <v>0</v>
      </c>
      <c r="I1279" s="28">
        <v>0</v>
      </c>
      <c r="J1279" s="28">
        <v>0</v>
      </c>
      <c r="K1279" s="28">
        <v>0</v>
      </c>
      <c r="L1279" s="112">
        <v>0</v>
      </c>
      <c r="M1279" s="28">
        <v>0</v>
      </c>
      <c r="N1279" s="28">
        <v>0</v>
      </c>
      <c r="O1279" s="28">
        <v>0</v>
      </c>
      <c r="P1279" s="112">
        <v>0</v>
      </c>
      <c r="Q1279" s="288"/>
      <c r="R1279" s="289"/>
    </row>
    <row r="1280" spans="1:18" s="24" customFormat="1" ht="12.75">
      <c r="A1280" s="162"/>
      <c r="B1280" s="165"/>
      <c r="C1280" s="168"/>
      <c r="D1280" s="79"/>
      <c r="E1280" s="27" t="s">
        <v>192</v>
      </c>
      <c r="F1280" s="27" t="s">
        <v>228</v>
      </c>
      <c r="G1280" s="112">
        <f t="shared" si="261"/>
        <v>263.3</v>
      </c>
      <c r="H1280" s="112">
        <f t="shared" si="261"/>
        <v>0</v>
      </c>
      <c r="I1280" s="28">
        <v>263.3</v>
      </c>
      <c r="J1280" s="28">
        <v>0</v>
      </c>
      <c r="K1280" s="28">
        <v>0</v>
      </c>
      <c r="L1280" s="112">
        <v>0</v>
      </c>
      <c r="M1280" s="28">
        <v>0</v>
      </c>
      <c r="N1280" s="28">
        <v>0</v>
      </c>
      <c r="O1280" s="28">
        <v>0</v>
      </c>
      <c r="P1280" s="112">
        <v>0</v>
      </c>
      <c r="Q1280" s="288"/>
      <c r="R1280" s="289"/>
    </row>
    <row r="1281" spans="1:18" s="24" customFormat="1" ht="12.75">
      <c r="A1281" s="162"/>
      <c r="B1281" s="165"/>
      <c r="C1281" s="168"/>
      <c r="D1281" s="79"/>
      <c r="E1281" s="27" t="s">
        <v>20</v>
      </c>
      <c r="F1281" s="27" t="s">
        <v>229</v>
      </c>
      <c r="G1281" s="112">
        <f t="shared" si="261"/>
        <v>5265</v>
      </c>
      <c r="H1281" s="112">
        <f t="shared" si="261"/>
        <v>0</v>
      </c>
      <c r="I1281" s="28">
        <v>5265</v>
      </c>
      <c r="J1281" s="28">
        <v>0</v>
      </c>
      <c r="K1281" s="28">
        <v>0</v>
      </c>
      <c r="L1281" s="112">
        <v>0</v>
      </c>
      <c r="M1281" s="28">
        <v>0</v>
      </c>
      <c r="N1281" s="28">
        <v>0</v>
      </c>
      <c r="O1281" s="28">
        <v>0</v>
      </c>
      <c r="P1281" s="112">
        <v>0</v>
      </c>
      <c r="Q1281" s="288"/>
      <c r="R1281" s="289"/>
    </row>
    <row r="1282" spans="1:18" s="24" customFormat="1" ht="13.5" thickBot="1">
      <c r="A1282" s="163"/>
      <c r="B1282" s="166"/>
      <c r="C1282" s="169"/>
      <c r="D1282" s="80"/>
      <c r="E1282" s="82"/>
      <c r="F1282" s="35" t="s">
        <v>230</v>
      </c>
      <c r="G1282" s="113">
        <f t="shared" si="261"/>
        <v>0</v>
      </c>
      <c r="H1282" s="113">
        <f t="shared" si="261"/>
        <v>0</v>
      </c>
      <c r="I1282" s="36">
        <v>0</v>
      </c>
      <c r="J1282" s="36">
        <v>0</v>
      </c>
      <c r="K1282" s="36">
        <v>0</v>
      </c>
      <c r="L1282" s="113">
        <v>0</v>
      </c>
      <c r="M1282" s="36">
        <v>0</v>
      </c>
      <c r="N1282" s="36">
        <v>0</v>
      </c>
      <c r="O1282" s="36">
        <v>0</v>
      </c>
      <c r="P1282" s="113">
        <v>0</v>
      </c>
      <c r="Q1282" s="290"/>
      <c r="R1282" s="291"/>
    </row>
    <row r="1283" spans="1:18" s="24" customFormat="1" ht="12.75">
      <c r="A1283" s="161" t="s">
        <v>344</v>
      </c>
      <c r="B1283" s="164" t="s">
        <v>516</v>
      </c>
      <c r="C1283" s="167">
        <v>340</v>
      </c>
      <c r="D1283" s="114"/>
      <c r="E1283" s="114"/>
      <c r="F1283" s="129" t="s">
        <v>238</v>
      </c>
      <c r="G1283" s="23">
        <f aca="true" t="shared" si="262" ref="G1283:P1283">SUM(G1284:G1294)</f>
        <v>2320.5</v>
      </c>
      <c r="H1283" s="23">
        <f t="shared" si="262"/>
        <v>0</v>
      </c>
      <c r="I1283" s="23">
        <f t="shared" si="262"/>
        <v>2320.5</v>
      </c>
      <c r="J1283" s="23">
        <f t="shared" si="262"/>
        <v>0</v>
      </c>
      <c r="K1283" s="23">
        <f t="shared" si="262"/>
        <v>0</v>
      </c>
      <c r="L1283" s="23">
        <f t="shared" si="262"/>
        <v>0</v>
      </c>
      <c r="M1283" s="23">
        <f t="shared" si="262"/>
        <v>0</v>
      </c>
      <c r="N1283" s="23">
        <f t="shared" si="262"/>
        <v>0</v>
      </c>
      <c r="O1283" s="23">
        <f t="shared" si="262"/>
        <v>0</v>
      </c>
      <c r="P1283" s="23">
        <f t="shared" si="262"/>
        <v>0</v>
      </c>
      <c r="Q1283" s="286" t="s">
        <v>17</v>
      </c>
      <c r="R1283" s="287"/>
    </row>
    <row r="1284" spans="1:18" s="24" customFormat="1" ht="12.75">
      <c r="A1284" s="162"/>
      <c r="B1284" s="165"/>
      <c r="C1284" s="168"/>
      <c r="D1284" s="79"/>
      <c r="E1284" s="115"/>
      <c r="F1284" s="27" t="s">
        <v>19</v>
      </c>
      <c r="G1284" s="112">
        <f aca="true" t="shared" si="263" ref="G1284:H1294">I1284+K1284+M1284+O1284</f>
        <v>0</v>
      </c>
      <c r="H1284" s="112">
        <f t="shared" si="263"/>
        <v>0</v>
      </c>
      <c r="I1284" s="112">
        <v>0</v>
      </c>
      <c r="J1284" s="112">
        <v>0</v>
      </c>
      <c r="K1284" s="112">
        <v>0</v>
      </c>
      <c r="L1284" s="112">
        <v>0</v>
      </c>
      <c r="M1284" s="112">
        <v>0</v>
      </c>
      <c r="N1284" s="112">
        <v>0</v>
      </c>
      <c r="O1284" s="112">
        <v>0</v>
      </c>
      <c r="P1284" s="112">
        <v>0</v>
      </c>
      <c r="Q1284" s="288"/>
      <c r="R1284" s="289"/>
    </row>
    <row r="1285" spans="1:18" s="24" customFormat="1" ht="12.75">
      <c r="A1285" s="162"/>
      <c r="B1285" s="165"/>
      <c r="C1285" s="168"/>
      <c r="D1285" s="79"/>
      <c r="E1285" s="38"/>
      <c r="F1285" s="27" t="s">
        <v>22</v>
      </c>
      <c r="G1285" s="112">
        <f t="shared" si="263"/>
        <v>0</v>
      </c>
      <c r="H1285" s="112">
        <f t="shared" si="263"/>
        <v>0</v>
      </c>
      <c r="I1285" s="112">
        <v>0</v>
      </c>
      <c r="J1285" s="112">
        <v>0</v>
      </c>
      <c r="K1285" s="112">
        <v>0</v>
      </c>
      <c r="L1285" s="112">
        <v>0</v>
      </c>
      <c r="M1285" s="112">
        <v>0</v>
      </c>
      <c r="N1285" s="112">
        <v>0</v>
      </c>
      <c r="O1285" s="112">
        <v>0</v>
      </c>
      <c r="P1285" s="112">
        <v>0</v>
      </c>
      <c r="Q1285" s="288"/>
      <c r="R1285" s="289"/>
    </row>
    <row r="1286" spans="1:18" s="24" customFormat="1" ht="12.75">
      <c r="A1286" s="162"/>
      <c r="B1286" s="165"/>
      <c r="C1286" s="168"/>
      <c r="D1286" s="79"/>
      <c r="E1286" s="81"/>
      <c r="F1286" s="27" t="s">
        <v>23</v>
      </c>
      <c r="G1286" s="112">
        <f t="shared" si="263"/>
        <v>0</v>
      </c>
      <c r="H1286" s="112">
        <f t="shared" si="263"/>
        <v>0</v>
      </c>
      <c r="I1286" s="112">
        <v>0</v>
      </c>
      <c r="J1286" s="112">
        <v>0</v>
      </c>
      <c r="K1286" s="112">
        <v>0</v>
      </c>
      <c r="L1286" s="112">
        <v>0</v>
      </c>
      <c r="M1286" s="112">
        <v>0</v>
      </c>
      <c r="N1286" s="112">
        <v>0</v>
      </c>
      <c r="O1286" s="112">
        <v>0</v>
      </c>
      <c r="P1286" s="112">
        <v>0</v>
      </c>
      <c r="Q1286" s="288"/>
      <c r="R1286" s="289"/>
    </row>
    <row r="1287" spans="1:18" s="24" customFormat="1" ht="12.75">
      <c r="A1287" s="162"/>
      <c r="B1287" s="165"/>
      <c r="C1287" s="168"/>
      <c r="D1287" s="79"/>
      <c r="E1287" s="81"/>
      <c r="F1287" s="27" t="s">
        <v>239</v>
      </c>
      <c r="G1287" s="112">
        <f t="shared" si="263"/>
        <v>0</v>
      </c>
      <c r="H1287" s="112">
        <f t="shared" si="263"/>
        <v>0</v>
      </c>
      <c r="I1287" s="112">
        <v>0</v>
      </c>
      <c r="J1287" s="112">
        <v>0</v>
      </c>
      <c r="K1287" s="112">
        <v>0</v>
      </c>
      <c r="L1287" s="112">
        <v>0</v>
      </c>
      <c r="M1287" s="112">
        <v>0</v>
      </c>
      <c r="N1287" s="112">
        <v>0</v>
      </c>
      <c r="O1287" s="112">
        <v>0</v>
      </c>
      <c r="P1287" s="112">
        <v>0</v>
      </c>
      <c r="Q1287" s="288"/>
      <c r="R1287" s="289"/>
    </row>
    <row r="1288" spans="1:18" s="24" customFormat="1" ht="12.75">
      <c r="A1288" s="162"/>
      <c r="B1288" s="165"/>
      <c r="C1288" s="168"/>
      <c r="D1288" s="79"/>
      <c r="E1288" s="27"/>
      <c r="F1288" s="27" t="s">
        <v>25</v>
      </c>
      <c r="G1288" s="112">
        <f t="shared" si="263"/>
        <v>0</v>
      </c>
      <c r="H1288" s="112">
        <f t="shared" si="263"/>
        <v>0</v>
      </c>
      <c r="I1288" s="28">
        <v>0</v>
      </c>
      <c r="J1288" s="28">
        <v>0</v>
      </c>
      <c r="K1288" s="112">
        <v>0</v>
      </c>
      <c r="L1288" s="112">
        <v>0</v>
      </c>
      <c r="M1288" s="112">
        <v>0</v>
      </c>
      <c r="N1288" s="112">
        <v>0</v>
      </c>
      <c r="O1288" s="112">
        <v>0</v>
      </c>
      <c r="P1288" s="112">
        <v>0</v>
      </c>
      <c r="Q1288" s="288"/>
      <c r="R1288" s="289"/>
    </row>
    <row r="1289" spans="1:18" s="24" customFormat="1" ht="12.75">
      <c r="A1289" s="162"/>
      <c r="B1289" s="165"/>
      <c r="C1289" s="168"/>
      <c r="D1289" s="79"/>
      <c r="E1289" s="27"/>
      <c r="F1289" s="27" t="s">
        <v>220</v>
      </c>
      <c r="G1289" s="112">
        <f t="shared" si="263"/>
        <v>0</v>
      </c>
      <c r="H1289" s="112">
        <f t="shared" si="263"/>
        <v>0</v>
      </c>
      <c r="I1289" s="28">
        <v>0</v>
      </c>
      <c r="J1289" s="28">
        <v>0</v>
      </c>
      <c r="K1289" s="112">
        <v>0</v>
      </c>
      <c r="L1289" s="112">
        <v>0</v>
      </c>
      <c r="M1289" s="112">
        <v>0</v>
      </c>
      <c r="N1289" s="112">
        <v>0</v>
      </c>
      <c r="O1289" s="112">
        <v>0</v>
      </c>
      <c r="P1289" s="112">
        <v>0</v>
      </c>
      <c r="Q1289" s="288"/>
      <c r="R1289" s="289"/>
    </row>
    <row r="1290" spans="1:18" s="24" customFormat="1" ht="12.75">
      <c r="A1290" s="162"/>
      <c r="B1290" s="165"/>
      <c r="C1290" s="168"/>
      <c r="D1290" s="79"/>
      <c r="E1290" s="27"/>
      <c r="F1290" s="27" t="s">
        <v>226</v>
      </c>
      <c r="G1290" s="112">
        <f t="shared" si="263"/>
        <v>0</v>
      </c>
      <c r="H1290" s="112">
        <f t="shared" si="263"/>
        <v>0</v>
      </c>
      <c r="I1290" s="28">
        <v>0</v>
      </c>
      <c r="J1290" s="28">
        <v>0</v>
      </c>
      <c r="K1290" s="28">
        <v>0</v>
      </c>
      <c r="L1290" s="112">
        <v>0</v>
      </c>
      <c r="M1290" s="28">
        <v>0</v>
      </c>
      <c r="N1290" s="28">
        <v>0</v>
      </c>
      <c r="O1290" s="28">
        <v>0</v>
      </c>
      <c r="P1290" s="112">
        <v>0</v>
      </c>
      <c r="Q1290" s="288"/>
      <c r="R1290" s="289"/>
    </row>
    <row r="1291" spans="1:18" s="24" customFormat="1" ht="12.75">
      <c r="A1291" s="162"/>
      <c r="B1291" s="165"/>
      <c r="C1291" s="168"/>
      <c r="D1291" s="79"/>
      <c r="E1291" s="27"/>
      <c r="F1291" s="27" t="s">
        <v>227</v>
      </c>
      <c r="G1291" s="112">
        <f t="shared" si="263"/>
        <v>0</v>
      </c>
      <c r="H1291" s="112">
        <f t="shared" si="263"/>
        <v>0</v>
      </c>
      <c r="I1291" s="28">
        <v>0</v>
      </c>
      <c r="J1291" s="28">
        <v>0</v>
      </c>
      <c r="K1291" s="28">
        <v>0</v>
      </c>
      <c r="L1291" s="112">
        <v>0</v>
      </c>
      <c r="M1291" s="28">
        <v>0</v>
      </c>
      <c r="N1291" s="28">
        <v>0</v>
      </c>
      <c r="O1291" s="28">
        <v>0</v>
      </c>
      <c r="P1291" s="112">
        <v>0</v>
      </c>
      <c r="Q1291" s="288"/>
      <c r="R1291" s="289"/>
    </row>
    <row r="1292" spans="1:18" s="24" customFormat="1" ht="12.75">
      <c r="A1292" s="162"/>
      <c r="B1292" s="165"/>
      <c r="C1292" s="168"/>
      <c r="D1292" s="79"/>
      <c r="E1292" s="27" t="s">
        <v>192</v>
      </c>
      <c r="F1292" s="27" t="s">
        <v>228</v>
      </c>
      <c r="G1292" s="112">
        <f t="shared" si="263"/>
        <v>110.5</v>
      </c>
      <c r="H1292" s="112">
        <f t="shared" si="263"/>
        <v>0</v>
      </c>
      <c r="I1292" s="28">
        <v>110.5</v>
      </c>
      <c r="J1292" s="28">
        <v>0</v>
      </c>
      <c r="K1292" s="28">
        <v>0</v>
      </c>
      <c r="L1292" s="112">
        <v>0</v>
      </c>
      <c r="M1292" s="28">
        <v>0</v>
      </c>
      <c r="N1292" s="28">
        <v>0</v>
      </c>
      <c r="O1292" s="28">
        <v>0</v>
      </c>
      <c r="P1292" s="112">
        <v>0</v>
      </c>
      <c r="Q1292" s="288"/>
      <c r="R1292" s="289"/>
    </row>
    <row r="1293" spans="1:18" s="24" customFormat="1" ht="12.75">
      <c r="A1293" s="162"/>
      <c r="B1293" s="165"/>
      <c r="C1293" s="168"/>
      <c r="D1293" s="79"/>
      <c r="E1293" s="27" t="s">
        <v>20</v>
      </c>
      <c r="F1293" s="27" t="s">
        <v>229</v>
      </c>
      <c r="G1293" s="112">
        <f t="shared" si="263"/>
        <v>2210</v>
      </c>
      <c r="H1293" s="112">
        <f t="shared" si="263"/>
        <v>0</v>
      </c>
      <c r="I1293" s="28">
        <v>2210</v>
      </c>
      <c r="J1293" s="28">
        <v>0</v>
      </c>
      <c r="K1293" s="28">
        <v>0</v>
      </c>
      <c r="L1293" s="112">
        <v>0</v>
      </c>
      <c r="M1293" s="28">
        <v>0</v>
      </c>
      <c r="N1293" s="28">
        <v>0</v>
      </c>
      <c r="O1293" s="28">
        <v>0</v>
      </c>
      <c r="P1293" s="112">
        <v>0</v>
      </c>
      <c r="Q1293" s="288"/>
      <c r="R1293" s="289"/>
    </row>
    <row r="1294" spans="1:18" s="24" customFormat="1" ht="13.5" thickBot="1">
      <c r="A1294" s="163"/>
      <c r="B1294" s="166"/>
      <c r="C1294" s="169"/>
      <c r="D1294" s="33"/>
      <c r="E1294" s="82"/>
      <c r="F1294" s="35" t="s">
        <v>230</v>
      </c>
      <c r="G1294" s="113">
        <f t="shared" si="263"/>
        <v>0</v>
      </c>
      <c r="H1294" s="113">
        <f t="shared" si="263"/>
        <v>0</v>
      </c>
      <c r="I1294" s="36">
        <v>0</v>
      </c>
      <c r="J1294" s="36">
        <v>0</v>
      </c>
      <c r="K1294" s="36">
        <v>0</v>
      </c>
      <c r="L1294" s="113">
        <v>0</v>
      </c>
      <c r="M1294" s="36">
        <v>0</v>
      </c>
      <c r="N1294" s="36">
        <v>0</v>
      </c>
      <c r="O1294" s="36">
        <v>0</v>
      </c>
      <c r="P1294" s="113">
        <v>0</v>
      </c>
      <c r="Q1294" s="290"/>
      <c r="R1294" s="291"/>
    </row>
    <row r="1295" spans="1:18" s="24" customFormat="1" ht="12.75">
      <c r="A1295" s="161" t="s">
        <v>345</v>
      </c>
      <c r="B1295" s="164" t="s">
        <v>517</v>
      </c>
      <c r="C1295" s="167">
        <v>670</v>
      </c>
      <c r="D1295" s="114"/>
      <c r="E1295" s="114"/>
      <c r="F1295" s="129" t="s">
        <v>238</v>
      </c>
      <c r="G1295" s="23">
        <f aca="true" t="shared" si="264" ref="G1295:P1295">SUM(G1296:G1306)</f>
        <v>4572.8</v>
      </c>
      <c r="H1295" s="23">
        <f t="shared" si="264"/>
        <v>0</v>
      </c>
      <c r="I1295" s="23">
        <f t="shared" si="264"/>
        <v>4572.8</v>
      </c>
      <c r="J1295" s="23">
        <f t="shared" si="264"/>
        <v>0</v>
      </c>
      <c r="K1295" s="23">
        <f t="shared" si="264"/>
        <v>0</v>
      </c>
      <c r="L1295" s="23">
        <f t="shared" si="264"/>
        <v>0</v>
      </c>
      <c r="M1295" s="23">
        <f t="shared" si="264"/>
        <v>0</v>
      </c>
      <c r="N1295" s="23">
        <f t="shared" si="264"/>
        <v>0</v>
      </c>
      <c r="O1295" s="23">
        <f t="shared" si="264"/>
        <v>0</v>
      </c>
      <c r="P1295" s="23">
        <f t="shared" si="264"/>
        <v>0</v>
      </c>
      <c r="Q1295" s="286" t="s">
        <v>17</v>
      </c>
      <c r="R1295" s="287"/>
    </row>
    <row r="1296" spans="1:18" s="24" customFormat="1" ht="12.75">
      <c r="A1296" s="162"/>
      <c r="B1296" s="165"/>
      <c r="C1296" s="168"/>
      <c r="D1296" s="38"/>
      <c r="E1296" s="115"/>
      <c r="F1296" s="27" t="s">
        <v>19</v>
      </c>
      <c r="G1296" s="112">
        <f aca="true" t="shared" si="265" ref="G1296:H1306">I1296+K1296+M1296+O1296</f>
        <v>0</v>
      </c>
      <c r="H1296" s="112">
        <f t="shared" si="265"/>
        <v>0</v>
      </c>
      <c r="I1296" s="112">
        <v>0</v>
      </c>
      <c r="J1296" s="112">
        <v>0</v>
      </c>
      <c r="K1296" s="112">
        <v>0</v>
      </c>
      <c r="L1296" s="112">
        <v>0</v>
      </c>
      <c r="M1296" s="112">
        <v>0</v>
      </c>
      <c r="N1296" s="112">
        <v>0</v>
      </c>
      <c r="O1296" s="112">
        <v>0</v>
      </c>
      <c r="P1296" s="112">
        <v>0</v>
      </c>
      <c r="Q1296" s="288"/>
      <c r="R1296" s="289"/>
    </row>
    <row r="1297" spans="1:18" s="24" customFormat="1" ht="12.75">
      <c r="A1297" s="162"/>
      <c r="B1297" s="165"/>
      <c r="C1297" s="168"/>
      <c r="D1297" s="79"/>
      <c r="E1297" s="38"/>
      <c r="F1297" s="27" t="s">
        <v>22</v>
      </c>
      <c r="G1297" s="112">
        <f t="shared" si="265"/>
        <v>0</v>
      </c>
      <c r="H1297" s="112">
        <f t="shared" si="265"/>
        <v>0</v>
      </c>
      <c r="I1297" s="112">
        <v>0</v>
      </c>
      <c r="J1297" s="112">
        <v>0</v>
      </c>
      <c r="K1297" s="112">
        <v>0</v>
      </c>
      <c r="L1297" s="112">
        <v>0</v>
      </c>
      <c r="M1297" s="112">
        <v>0</v>
      </c>
      <c r="N1297" s="112">
        <v>0</v>
      </c>
      <c r="O1297" s="112">
        <v>0</v>
      </c>
      <c r="P1297" s="112">
        <v>0</v>
      </c>
      <c r="Q1297" s="288"/>
      <c r="R1297" s="289"/>
    </row>
    <row r="1298" spans="1:18" s="24" customFormat="1" ht="12.75">
      <c r="A1298" s="162"/>
      <c r="B1298" s="165"/>
      <c r="C1298" s="168"/>
      <c r="D1298" s="79"/>
      <c r="E1298" s="81"/>
      <c r="F1298" s="27" t="s">
        <v>23</v>
      </c>
      <c r="G1298" s="112">
        <f t="shared" si="265"/>
        <v>0</v>
      </c>
      <c r="H1298" s="112">
        <f t="shared" si="265"/>
        <v>0</v>
      </c>
      <c r="I1298" s="112">
        <v>0</v>
      </c>
      <c r="J1298" s="112">
        <v>0</v>
      </c>
      <c r="K1298" s="112">
        <v>0</v>
      </c>
      <c r="L1298" s="112">
        <v>0</v>
      </c>
      <c r="M1298" s="112">
        <v>0</v>
      </c>
      <c r="N1298" s="112">
        <v>0</v>
      </c>
      <c r="O1298" s="112">
        <v>0</v>
      </c>
      <c r="P1298" s="112">
        <v>0</v>
      </c>
      <c r="Q1298" s="288"/>
      <c r="R1298" s="289"/>
    </row>
    <row r="1299" spans="1:18" s="24" customFormat="1" ht="12.75">
      <c r="A1299" s="162"/>
      <c r="B1299" s="165"/>
      <c r="C1299" s="168"/>
      <c r="D1299" s="79"/>
      <c r="E1299" s="81"/>
      <c r="F1299" s="27" t="s">
        <v>239</v>
      </c>
      <c r="G1299" s="112">
        <f t="shared" si="265"/>
        <v>0</v>
      </c>
      <c r="H1299" s="112">
        <f t="shared" si="265"/>
        <v>0</v>
      </c>
      <c r="I1299" s="112">
        <v>0</v>
      </c>
      <c r="J1299" s="112">
        <v>0</v>
      </c>
      <c r="K1299" s="112">
        <v>0</v>
      </c>
      <c r="L1299" s="112">
        <v>0</v>
      </c>
      <c r="M1299" s="112">
        <v>0</v>
      </c>
      <c r="N1299" s="112">
        <v>0</v>
      </c>
      <c r="O1299" s="112">
        <v>0</v>
      </c>
      <c r="P1299" s="112">
        <v>0</v>
      </c>
      <c r="Q1299" s="288"/>
      <c r="R1299" s="289"/>
    </row>
    <row r="1300" spans="1:18" s="24" customFormat="1" ht="12.75">
      <c r="A1300" s="162"/>
      <c r="B1300" s="165"/>
      <c r="C1300" s="168"/>
      <c r="D1300" s="79"/>
      <c r="E1300" s="27"/>
      <c r="F1300" s="27" t="s">
        <v>25</v>
      </c>
      <c r="G1300" s="112">
        <f t="shared" si="265"/>
        <v>0</v>
      </c>
      <c r="H1300" s="112">
        <f t="shared" si="265"/>
        <v>0</v>
      </c>
      <c r="I1300" s="28">
        <v>0</v>
      </c>
      <c r="J1300" s="28">
        <v>0</v>
      </c>
      <c r="K1300" s="112">
        <v>0</v>
      </c>
      <c r="L1300" s="112">
        <v>0</v>
      </c>
      <c r="M1300" s="112">
        <v>0</v>
      </c>
      <c r="N1300" s="112">
        <v>0</v>
      </c>
      <c r="O1300" s="112">
        <v>0</v>
      </c>
      <c r="P1300" s="112">
        <v>0</v>
      </c>
      <c r="Q1300" s="288"/>
      <c r="R1300" s="289"/>
    </row>
    <row r="1301" spans="1:18" s="24" customFormat="1" ht="12.75">
      <c r="A1301" s="162"/>
      <c r="B1301" s="165"/>
      <c r="C1301" s="168"/>
      <c r="D1301" s="79"/>
      <c r="E1301" s="27"/>
      <c r="F1301" s="27" t="s">
        <v>220</v>
      </c>
      <c r="G1301" s="112">
        <f t="shared" si="265"/>
        <v>0</v>
      </c>
      <c r="H1301" s="112">
        <f t="shared" si="265"/>
        <v>0</v>
      </c>
      <c r="I1301" s="28">
        <v>0</v>
      </c>
      <c r="J1301" s="28">
        <v>0</v>
      </c>
      <c r="K1301" s="112">
        <v>0</v>
      </c>
      <c r="L1301" s="112">
        <v>0</v>
      </c>
      <c r="M1301" s="112">
        <v>0</v>
      </c>
      <c r="N1301" s="112">
        <v>0</v>
      </c>
      <c r="O1301" s="112">
        <v>0</v>
      </c>
      <c r="P1301" s="112">
        <v>0</v>
      </c>
      <c r="Q1301" s="288"/>
      <c r="R1301" s="289"/>
    </row>
    <row r="1302" spans="1:18" s="24" customFormat="1" ht="12.75">
      <c r="A1302" s="162"/>
      <c r="B1302" s="165"/>
      <c r="C1302" s="168"/>
      <c r="D1302" s="79"/>
      <c r="E1302" s="27"/>
      <c r="F1302" s="27" t="s">
        <v>226</v>
      </c>
      <c r="G1302" s="112">
        <f t="shared" si="265"/>
        <v>0</v>
      </c>
      <c r="H1302" s="112">
        <f t="shared" si="265"/>
        <v>0</v>
      </c>
      <c r="I1302" s="28">
        <v>0</v>
      </c>
      <c r="J1302" s="28">
        <v>0</v>
      </c>
      <c r="K1302" s="28">
        <v>0</v>
      </c>
      <c r="L1302" s="112">
        <v>0</v>
      </c>
      <c r="M1302" s="28">
        <v>0</v>
      </c>
      <c r="N1302" s="28">
        <v>0</v>
      </c>
      <c r="O1302" s="28">
        <v>0</v>
      </c>
      <c r="P1302" s="112">
        <v>0</v>
      </c>
      <c r="Q1302" s="288"/>
      <c r="R1302" s="289"/>
    </row>
    <row r="1303" spans="1:18" s="24" customFormat="1" ht="12.75">
      <c r="A1303" s="162"/>
      <c r="B1303" s="165"/>
      <c r="C1303" s="168"/>
      <c r="D1303" s="79"/>
      <c r="E1303" s="27"/>
      <c r="F1303" s="27" t="s">
        <v>227</v>
      </c>
      <c r="G1303" s="112">
        <f t="shared" si="265"/>
        <v>0</v>
      </c>
      <c r="H1303" s="112">
        <f t="shared" si="265"/>
        <v>0</v>
      </c>
      <c r="I1303" s="28">
        <v>0</v>
      </c>
      <c r="J1303" s="28">
        <v>0</v>
      </c>
      <c r="K1303" s="28">
        <v>0</v>
      </c>
      <c r="L1303" s="112">
        <v>0</v>
      </c>
      <c r="M1303" s="28">
        <v>0</v>
      </c>
      <c r="N1303" s="28">
        <v>0</v>
      </c>
      <c r="O1303" s="28">
        <v>0</v>
      </c>
      <c r="P1303" s="112">
        <v>0</v>
      </c>
      <c r="Q1303" s="288"/>
      <c r="R1303" s="289"/>
    </row>
    <row r="1304" spans="1:18" s="24" customFormat="1" ht="12.75">
      <c r="A1304" s="162"/>
      <c r="B1304" s="165"/>
      <c r="C1304" s="168"/>
      <c r="D1304" s="79"/>
      <c r="E1304" s="27" t="s">
        <v>192</v>
      </c>
      <c r="F1304" s="27" t="s">
        <v>228</v>
      </c>
      <c r="G1304" s="112">
        <f t="shared" si="265"/>
        <v>217.8</v>
      </c>
      <c r="H1304" s="112">
        <f t="shared" si="265"/>
        <v>0</v>
      </c>
      <c r="I1304" s="28">
        <v>217.8</v>
      </c>
      <c r="J1304" s="28">
        <v>0</v>
      </c>
      <c r="K1304" s="28">
        <v>0</v>
      </c>
      <c r="L1304" s="112">
        <v>0</v>
      </c>
      <c r="M1304" s="28">
        <v>0</v>
      </c>
      <c r="N1304" s="28">
        <v>0</v>
      </c>
      <c r="O1304" s="28">
        <v>0</v>
      </c>
      <c r="P1304" s="112">
        <v>0</v>
      </c>
      <c r="Q1304" s="288"/>
      <c r="R1304" s="289"/>
    </row>
    <row r="1305" spans="1:18" s="24" customFormat="1" ht="12.75">
      <c r="A1305" s="162"/>
      <c r="B1305" s="165"/>
      <c r="C1305" s="168"/>
      <c r="D1305" s="79"/>
      <c r="E1305" s="27" t="s">
        <v>20</v>
      </c>
      <c r="F1305" s="27" t="s">
        <v>229</v>
      </c>
      <c r="G1305" s="112">
        <f t="shared" si="265"/>
        <v>4355</v>
      </c>
      <c r="H1305" s="112">
        <f t="shared" si="265"/>
        <v>0</v>
      </c>
      <c r="I1305" s="28">
        <v>4355</v>
      </c>
      <c r="J1305" s="28">
        <v>0</v>
      </c>
      <c r="K1305" s="28">
        <v>0</v>
      </c>
      <c r="L1305" s="112">
        <v>0</v>
      </c>
      <c r="M1305" s="28">
        <v>0</v>
      </c>
      <c r="N1305" s="28">
        <v>0</v>
      </c>
      <c r="O1305" s="28">
        <v>0</v>
      </c>
      <c r="P1305" s="112">
        <v>0</v>
      </c>
      <c r="Q1305" s="288"/>
      <c r="R1305" s="289"/>
    </row>
    <row r="1306" spans="1:18" s="24" customFormat="1" ht="13.5" thickBot="1">
      <c r="A1306" s="163"/>
      <c r="B1306" s="166"/>
      <c r="C1306" s="169"/>
      <c r="D1306" s="80"/>
      <c r="E1306" s="82"/>
      <c r="F1306" s="35" t="s">
        <v>230</v>
      </c>
      <c r="G1306" s="113">
        <f t="shared" si="265"/>
        <v>0</v>
      </c>
      <c r="H1306" s="113">
        <f t="shared" si="265"/>
        <v>0</v>
      </c>
      <c r="I1306" s="36">
        <v>0</v>
      </c>
      <c r="J1306" s="36">
        <v>0</v>
      </c>
      <c r="K1306" s="36">
        <v>0</v>
      </c>
      <c r="L1306" s="113">
        <v>0</v>
      </c>
      <c r="M1306" s="36">
        <v>0</v>
      </c>
      <c r="N1306" s="36">
        <v>0</v>
      </c>
      <c r="O1306" s="36">
        <v>0</v>
      </c>
      <c r="P1306" s="113">
        <v>0</v>
      </c>
      <c r="Q1306" s="290"/>
      <c r="R1306" s="291"/>
    </row>
    <row r="1307" spans="1:18" s="24" customFormat="1" ht="12.75">
      <c r="A1307" s="161" t="s">
        <v>346</v>
      </c>
      <c r="B1307" s="164" t="s">
        <v>518</v>
      </c>
      <c r="C1307" s="167">
        <v>320</v>
      </c>
      <c r="D1307" s="114"/>
      <c r="E1307" s="114"/>
      <c r="F1307" s="129" t="s">
        <v>238</v>
      </c>
      <c r="G1307" s="23">
        <f aca="true" t="shared" si="266" ref="G1307:P1307">SUM(G1308:G1318)</f>
        <v>2184</v>
      </c>
      <c r="H1307" s="23">
        <f t="shared" si="266"/>
        <v>0</v>
      </c>
      <c r="I1307" s="23">
        <f t="shared" si="266"/>
        <v>2184</v>
      </c>
      <c r="J1307" s="23">
        <f t="shared" si="266"/>
        <v>0</v>
      </c>
      <c r="K1307" s="23">
        <f t="shared" si="266"/>
        <v>0</v>
      </c>
      <c r="L1307" s="23">
        <f t="shared" si="266"/>
        <v>0</v>
      </c>
      <c r="M1307" s="23">
        <f t="shared" si="266"/>
        <v>0</v>
      </c>
      <c r="N1307" s="23">
        <f t="shared" si="266"/>
        <v>0</v>
      </c>
      <c r="O1307" s="23">
        <f t="shared" si="266"/>
        <v>0</v>
      </c>
      <c r="P1307" s="23">
        <f t="shared" si="266"/>
        <v>0</v>
      </c>
      <c r="Q1307" s="286" t="s">
        <v>17</v>
      </c>
      <c r="R1307" s="287"/>
    </row>
    <row r="1308" spans="1:18" s="24" customFormat="1" ht="12.75">
      <c r="A1308" s="162"/>
      <c r="B1308" s="165"/>
      <c r="C1308" s="168"/>
      <c r="D1308" s="79"/>
      <c r="E1308" s="115"/>
      <c r="F1308" s="27" t="s">
        <v>19</v>
      </c>
      <c r="G1308" s="112">
        <f aca="true" t="shared" si="267" ref="G1308:H1318">I1308+K1308+M1308+O1308</f>
        <v>0</v>
      </c>
      <c r="H1308" s="112">
        <f t="shared" si="267"/>
        <v>0</v>
      </c>
      <c r="I1308" s="112">
        <v>0</v>
      </c>
      <c r="J1308" s="112">
        <v>0</v>
      </c>
      <c r="K1308" s="112">
        <v>0</v>
      </c>
      <c r="L1308" s="112">
        <v>0</v>
      </c>
      <c r="M1308" s="112">
        <v>0</v>
      </c>
      <c r="N1308" s="112">
        <v>0</v>
      </c>
      <c r="O1308" s="112">
        <v>0</v>
      </c>
      <c r="P1308" s="112">
        <v>0</v>
      </c>
      <c r="Q1308" s="288"/>
      <c r="R1308" s="289"/>
    </row>
    <row r="1309" spans="1:18" s="24" customFormat="1" ht="12.75">
      <c r="A1309" s="162"/>
      <c r="B1309" s="165"/>
      <c r="C1309" s="168"/>
      <c r="D1309" s="79"/>
      <c r="E1309" s="38"/>
      <c r="F1309" s="27" t="s">
        <v>22</v>
      </c>
      <c r="G1309" s="112">
        <f t="shared" si="267"/>
        <v>0</v>
      </c>
      <c r="H1309" s="112">
        <f t="shared" si="267"/>
        <v>0</v>
      </c>
      <c r="I1309" s="112">
        <v>0</v>
      </c>
      <c r="J1309" s="112">
        <v>0</v>
      </c>
      <c r="K1309" s="112">
        <v>0</v>
      </c>
      <c r="L1309" s="112">
        <v>0</v>
      </c>
      <c r="M1309" s="112">
        <v>0</v>
      </c>
      <c r="N1309" s="112">
        <v>0</v>
      </c>
      <c r="O1309" s="112">
        <v>0</v>
      </c>
      <c r="P1309" s="112">
        <v>0</v>
      </c>
      <c r="Q1309" s="288"/>
      <c r="R1309" s="289"/>
    </row>
    <row r="1310" spans="1:18" s="24" customFormat="1" ht="12.75">
      <c r="A1310" s="162"/>
      <c r="B1310" s="165"/>
      <c r="C1310" s="168"/>
      <c r="D1310" s="79"/>
      <c r="E1310" s="81"/>
      <c r="F1310" s="27" t="s">
        <v>23</v>
      </c>
      <c r="G1310" s="112">
        <f t="shared" si="267"/>
        <v>0</v>
      </c>
      <c r="H1310" s="112">
        <f t="shared" si="267"/>
        <v>0</v>
      </c>
      <c r="I1310" s="112">
        <v>0</v>
      </c>
      <c r="J1310" s="112">
        <v>0</v>
      </c>
      <c r="K1310" s="112">
        <v>0</v>
      </c>
      <c r="L1310" s="112">
        <v>0</v>
      </c>
      <c r="M1310" s="112">
        <v>0</v>
      </c>
      <c r="N1310" s="112">
        <v>0</v>
      </c>
      <c r="O1310" s="112">
        <v>0</v>
      </c>
      <c r="P1310" s="112">
        <v>0</v>
      </c>
      <c r="Q1310" s="288"/>
      <c r="R1310" s="289"/>
    </row>
    <row r="1311" spans="1:18" s="24" customFormat="1" ht="12.75">
      <c r="A1311" s="162"/>
      <c r="B1311" s="165"/>
      <c r="C1311" s="168"/>
      <c r="D1311" s="79"/>
      <c r="E1311" s="81"/>
      <c r="F1311" s="27" t="s">
        <v>239</v>
      </c>
      <c r="G1311" s="112">
        <f t="shared" si="267"/>
        <v>0</v>
      </c>
      <c r="H1311" s="112">
        <f t="shared" si="267"/>
        <v>0</v>
      </c>
      <c r="I1311" s="112">
        <v>0</v>
      </c>
      <c r="J1311" s="112">
        <v>0</v>
      </c>
      <c r="K1311" s="112">
        <v>0</v>
      </c>
      <c r="L1311" s="112">
        <v>0</v>
      </c>
      <c r="M1311" s="112">
        <v>0</v>
      </c>
      <c r="N1311" s="112">
        <v>0</v>
      </c>
      <c r="O1311" s="112">
        <v>0</v>
      </c>
      <c r="P1311" s="112">
        <v>0</v>
      </c>
      <c r="Q1311" s="288"/>
      <c r="R1311" s="289"/>
    </row>
    <row r="1312" spans="1:18" s="24" customFormat="1" ht="12.75">
      <c r="A1312" s="162"/>
      <c r="B1312" s="165"/>
      <c r="C1312" s="168"/>
      <c r="D1312" s="79"/>
      <c r="E1312" s="27"/>
      <c r="F1312" s="27" t="s">
        <v>25</v>
      </c>
      <c r="G1312" s="112">
        <f t="shared" si="267"/>
        <v>0</v>
      </c>
      <c r="H1312" s="112">
        <f t="shared" si="267"/>
        <v>0</v>
      </c>
      <c r="I1312" s="28">
        <v>0</v>
      </c>
      <c r="J1312" s="28">
        <v>0</v>
      </c>
      <c r="K1312" s="112">
        <v>0</v>
      </c>
      <c r="L1312" s="112">
        <v>0</v>
      </c>
      <c r="M1312" s="112">
        <v>0</v>
      </c>
      <c r="N1312" s="112">
        <v>0</v>
      </c>
      <c r="O1312" s="112">
        <v>0</v>
      </c>
      <c r="P1312" s="112">
        <v>0</v>
      </c>
      <c r="Q1312" s="288"/>
      <c r="R1312" s="289"/>
    </row>
    <row r="1313" spans="1:18" s="24" customFormat="1" ht="12.75">
      <c r="A1313" s="162"/>
      <c r="B1313" s="165"/>
      <c r="C1313" s="168"/>
      <c r="D1313" s="79"/>
      <c r="E1313" s="27"/>
      <c r="F1313" s="27" t="s">
        <v>220</v>
      </c>
      <c r="G1313" s="112">
        <f t="shared" si="267"/>
        <v>0</v>
      </c>
      <c r="H1313" s="112">
        <f t="shared" si="267"/>
        <v>0</v>
      </c>
      <c r="I1313" s="28">
        <v>0</v>
      </c>
      <c r="J1313" s="28">
        <v>0</v>
      </c>
      <c r="K1313" s="112">
        <v>0</v>
      </c>
      <c r="L1313" s="112">
        <v>0</v>
      </c>
      <c r="M1313" s="112">
        <v>0</v>
      </c>
      <c r="N1313" s="112">
        <v>0</v>
      </c>
      <c r="O1313" s="112">
        <v>0</v>
      </c>
      <c r="P1313" s="112">
        <v>0</v>
      </c>
      <c r="Q1313" s="288"/>
      <c r="R1313" s="289"/>
    </row>
    <row r="1314" spans="1:18" s="24" customFormat="1" ht="12.75">
      <c r="A1314" s="162"/>
      <c r="B1314" s="165"/>
      <c r="C1314" s="168"/>
      <c r="D1314" s="79"/>
      <c r="E1314" s="27"/>
      <c r="F1314" s="27" t="s">
        <v>226</v>
      </c>
      <c r="G1314" s="112">
        <f t="shared" si="267"/>
        <v>0</v>
      </c>
      <c r="H1314" s="112">
        <f t="shared" si="267"/>
        <v>0</v>
      </c>
      <c r="I1314" s="28">
        <v>0</v>
      </c>
      <c r="J1314" s="28">
        <v>0</v>
      </c>
      <c r="K1314" s="28">
        <v>0</v>
      </c>
      <c r="L1314" s="112">
        <v>0</v>
      </c>
      <c r="M1314" s="28">
        <v>0</v>
      </c>
      <c r="N1314" s="28">
        <v>0</v>
      </c>
      <c r="O1314" s="28">
        <v>0</v>
      </c>
      <c r="P1314" s="112">
        <v>0</v>
      </c>
      <c r="Q1314" s="288"/>
      <c r="R1314" s="289"/>
    </row>
    <row r="1315" spans="1:18" s="24" customFormat="1" ht="12.75">
      <c r="A1315" s="162"/>
      <c r="B1315" s="165"/>
      <c r="C1315" s="168"/>
      <c r="D1315" s="79"/>
      <c r="E1315" s="27"/>
      <c r="F1315" s="27" t="s">
        <v>227</v>
      </c>
      <c r="G1315" s="112">
        <f t="shared" si="267"/>
        <v>0</v>
      </c>
      <c r="H1315" s="112">
        <f t="shared" si="267"/>
        <v>0</v>
      </c>
      <c r="I1315" s="28">
        <v>0</v>
      </c>
      <c r="J1315" s="28">
        <v>0</v>
      </c>
      <c r="K1315" s="28">
        <v>0</v>
      </c>
      <c r="L1315" s="112">
        <v>0</v>
      </c>
      <c r="M1315" s="28">
        <v>0</v>
      </c>
      <c r="N1315" s="28">
        <v>0</v>
      </c>
      <c r="O1315" s="28">
        <v>0</v>
      </c>
      <c r="P1315" s="112">
        <v>0</v>
      </c>
      <c r="Q1315" s="288"/>
      <c r="R1315" s="289"/>
    </row>
    <row r="1316" spans="1:18" s="24" customFormat="1" ht="12.75">
      <c r="A1316" s="162"/>
      <c r="B1316" s="165"/>
      <c r="C1316" s="168"/>
      <c r="D1316" s="79"/>
      <c r="E1316" s="27" t="s">
        <v>192</v>
      </c>
      <c r="F1316" s="27" t="s">
        <v>228</v>
      </c>
      <c r="G1316" s="112">
        <f t="shared" si="267"/>
        <v>104</v>
      </c>
      <c r="H1316" s="112">
        <f t="shared" si="267"/>
        <v>0</v>
      </c>
      <c r="I1316" s="28">
        <v>104</v>
      </c>
      <c r="J1316" s="28">
        <v>0</v>
      </c>
      <c r="K1316" s="28">
        <v>0</v>
      </c>
      <c r="L1316" s="112">
        <v>0</v>
      </c>
      <c r="M1316" s="28">
        <v>0</v>
      </c>
      <c r="N1316" s="28">
        <v>0</v>
      </c>
      <c r="O1316" s="28">
        <v>0</v>
      </c>
      <c r="P1316" s="112">
        <v>0</v>
      </c>
      <c r="Q1316" s="288"/>
      <c r="R1316" s="289"/>
    </row>
    <row r="1317" spans="1:18" s="24" customFormat="1" ht="12.75">
      <c r="A1317" s="162"/>
      <c r="B1317" s="165"/>
      <c r="C1317" s="168"/>
      <c r="D1317" s="79"/>
      <c r="E1317" s="27" t="s">
        <v>20</v>
      </c>
      <c r="F1317" s="27" t="s">
        <v>229</v>
      </c>
      <c r="G1317" s="112">
        <f t="shared" si="267"/>
        <v>2080</v>
      </c>
      <c r="H1317" s="112">
        <f t="shared" si="267"/>
        <v>0</v>
      </c>
      <c r="I1317" s="28">
        <v>2080</v>
      </c>
      <c r="J1317" s="28">
        <v>0</v>
      </c>
      <c r="K1317" s="28">
        <v>0</v>
      </c>
      <c r="L1317" s="112">
        <v>0</v>
      </c>
      <c r="M1317" s="28">
        <v>0</v>
      </c>
      <c r="N1317" s="28">
        <v>0</v>
      </c>
      <c r="O1317" s="28">
        <v>0</v>
      </c>
      <c r="P1317" s="112">
        <v>0</v>
      </c>
      <c r="Q1317" s="288"/>
      <c r="R1317" s="289"/>
    </row>
    <row r="1318" spans="1:18" s="24" customFormat="1" ht="13.5" thickBot="1">
      <c r="A1318" s="163"/>
      <c r="B1318" s="166"/>
      <c r="C1318" s="169"/>
      <c r="D1318" s="80"/>
      <c r="E1318" s="82"/>
      <c r="F1318" s="35" t="s">
        <v>230</v>
      </c>
      <c r="G1318" s="113">
        <f t="shared" si="267"/>
        <v>0</v>
      </c>
      <c r="H1318" s="113">
        <f t="shared" si="267"/>
        <v>0</v>
      </c>
      <c r="I1318" s="36">
        <v>0</v>
      </c>
      <c r="J1318" s="36">
        <v>0</v>
      </c>
      <c r="K1318" s="36">
        <v>0</v>
      </c>
      <c r="L1318" s="113">
        <v>0</v>
      </c>
      <c r="M1318" s="36">
        <v>0</v>
      </c>
      <c r="N1318" s="36">
        <v>0</v>
      </c>
      <c r="O1318" s="36">
        <v>0</v>
      </c>
      <c r="P1318" s="113">
        <v>0</v>
      </c>
      <c r="Q1318" s="290"/>
      <c r="R1318" s="291"/>
    </row>
    <row r="1319" spans="1:18" s="24" customFormat="1" ht="12.75">
      <c r="A1319" s="161" t="s">
        <v>347</v>
      </c>
      <c r="B1319" s="164" t="s">
        <v>519</v>
      </c>
      <c r="C1319" s="167">
        <v>550</v>
      </c>
      <c r="D1319" s="21"/>
      <c r="E1319" s="114"/>
      <c r="F1319" s="129" t="s">
        <v>238</v>
      </c>
      <c r="G1319" s="23">
        <f aca="true" t="shared" si="268" ref="G1319:P1319">SUM(G1320:G1330)</f>
        <v>3753.8</v>
      </c>
      <c r="H1319" s="23">
        <f t="shared" si="268"/>
        <v>0</v>
      </c>
      <c r="I1319" s="23">
        <f t="shared" si="268"/>
        <v>3753.8</v>
      </c>
      <c r="J1319" s="23">
        <f t="shared" si="268"/>
        <v>0</v>
      </c>
      <c r="K1319" s="23">
        <f t="shared" si="268"/>
        <v>0</v>
      </c>
      <c r="L1319" s="23">
        <f t="shared" si="268"/>
        <v>0</v>
      </c>
      <c r="M1319" s="23">
        <f t="shared" si="268"/>
        <v>0</v>
      </c>
      <c r="N1319" s="23">
        <f t="shared" si="268"/>
        <v>0</v>
      </c>
      <c r="O1319" s="23">
        <f t="shared" si="268"/>
        <v>0</v>
      </c>
      <c r="P1319" s="23">
        <f t="shared" si="268"/>
        <v>0</v>
      </c>
      <c r="Q1319" s="286" t="s">
        <v>17</v>
      </c>
      <c r="R1319" s="287"/>
    </row>
    <row r="1320" spans="1:18" s="24" customFormat="1" ht="12.75">
      <c r="A1320" s="162"/>
      <c r="B1320" s="165"/>
      <c r="C1320" s="168"/>
      <c r="D1320" s="29"/>
      <c r="E1320" s="115"/>
      <c r="F1320" s="27" t="s">
        <v>19</v>
      </c>
      <c r="G1320" s="112">
        <f aca="true" t="shared" si="269" ref="G1320:H1330">I1320+K1320+M1320+O1320</f>
        <v>0</v>
      </c>
      <c r="H1320" s="112">
        <f t="shared" si="269"/>
        <v>0</v>
      </c>
      <c r="I1320" s="112">
        <v>0</v>
      </c>
      <c r="J1320" s="112">
        <v>0</v>
      </c>
      <c r="K1320" s="112">
        <v>0</v>
      </c>
      <c r="L1320" s="112">
        <v>0</v>
      </c>
      <c r="M1320" s="112">
        <v>0</v>
      </c>
      <c r="N1320" s="112">
        <v>0</v>
      </c>
      <c r="O1320" s="112">
        <v>0</v>
      </c>
      <c r="P1320" s="112">
        <v>0</v>
      </c>
      <c r="Q1320" s="288"/>
      <c r="R1320" s="289"/>
    </row>
    <row r="1321" spans="1:18" s="24" customFormat="1" ht="12.75">
      <c r="A1321" s="162"/>
      <c r="B1321" s="165"/>
      <c r="C1321" s="168"/>
      <c r="D1321" s="29"/>
      <c r="E1321" s="38"/>
      <c r="F1321" s="27" t="s">
        <v>22</v>
      </c>
      <c r="G1321" s="112">
        <f t="shared" si="269"/>
        <v>0</v>
      </c>
      <c r="H1321" s="112">
        <f t="shared" si="269"/>
        <v>0</v>
      </c>
      <c r="I1321" s="112">
        <v>0</v>
      </c>
      <c r="J1321" s="112">
        <v>0</v>
      </c>
      <c r="K1321" s="112">
        <v>0</v>
      </c>
      <c r="L1321" s="112">
        <v>0</v>
      </c>
      <c r="M1321" s="112">
        <v>0</v>
      </c>
      <c r="N1321" s="112">
        <v>0</v>
      </c>
      <c r="O1321" s="112">
        <v>0</v>
      </c>
      <c r="P1321" s="112">
        <v>0</v>
      </c>
      <c r="Q1321" s="288"/>
      <c r="R1321" s="289"/>
    </row>
    <row r="1322" spans="1:18" s="24" customFormat="1" ht="12.75">
      <c r="A1322" s="162"/>
      <c r="B1322" s="165"/>
      <c r="C1322" s="168"/>
      <c r="D1322" s="29"/>
      <c r="E1322" s="81"/>
      <c r="F1322" s="27" t="s">
        <v>23</v>
      </c>
      <c r="G1322" s="112">
        <f t="shared" si="269"/>
        <v>0</v>
      </c>
      <c r="H1322" s="112">
        <f t="shared" si="269"/>
        <v>0</v>
      </c>
      <c r="I1322" s="112">
        <v>0</v>
      </c>
      <c r="J1322" s="112">
        <v>0</v>
      </c>
      <c r="K1322" s="112">
        <v>0</v>
      </c>
      <c r="L1322" s="112">
        <v>0</v>
      </c>
      <c r="M1322" s="112">
        <v>0</v>
      </c>
      <c r="N1322" s="112">
        <v>0</v>
      </c>
      <c r="O1322" s="112">
        <v>0</v>
      </c>
      <c r="P1322" s="112">
        <v>0</v>
      </c>
      <c r="Q1322" s="288"/>
      <c r="R1322" s="289"/>
    </row>
    <row r="1323" spans="1:18" s="24" customFormat="1" ht="12.75">
      <c r="A1323" s="162"/>
      <c r="B1323" s="165"/>
      <c r="C1323" s="168"/>
      <c r="D1323" s="29"/>
      <c r="E1323" s="81"/>
      <c r="F1323" s="27" t="s">
        <v>239</v>
      </c>
      <c r="G1323" s="112">
        <f t="shared" si="269"/>
        <v>0</v>
      </c>
      <c r="H1323" s="112">
        <f t="shared" si="269"/>
        <v>0</v>
      </c>
      <c r="I1323" s="112">
        <v>0</v>
      </c>
      <c r="J1323" s="112">
        <v>0</v>
      </c>
      <c r="K1323" s="112">
        <v>0</v>
      </c>
      <c r="L1323" s="112">
        <v>0</v>
      </c>
      <c r="M1323" s="112">
        <v>0</v>
      </c>
      <c r="N1323" s="112">
        <v>0</v>
      </c>
      <c r="O1323" s="112">
        <v>0</v>
      </c>
      <c r="P1323" s="112">
        <v>0</v>
      </c>
      <c r="Q1323" s="288"/>
      <c r="R1323" s="289"/>
    </row>
    <row r="1324" spans="1:18" s="24" customFormat="1" ht="12.75">
      <c r="A1324" s="162"/>
      <c r="B1324" s="165"/>
      <c r="C1324" s="168"/>
      <c r="D1324" s="29"/>
      <c r="E1324" s="27"/>
      <c r="F1324" s="27" t="s">
        <v>25</v>
      </c>
      <c r="G1324" s="112">
        <f t="shared" si="269"/>
        <v>0</v>
      </c>
      <c r="H1324" s="112">
        <f t="shared" si="269"/>
        <v>0</v>
      </c>
      <c r="I1324" s="28">
        <v>0</v>
      </c>
      <c r="J1324" s="28">
        <v>0</v>
      </c>
      <c r="K1324" s="112">
        <v>0</v>
      </c>
      <c r="L1324" s="112">
        <v>0</v>
      </c>
      <c r="M1324" s="112">
        <v>0</v>
      </c>
      <c r="N1324" s="112">
        <v>0</v>
      </c>
      <c r="O1324" s="112">
        <v>0</v>
      </c>
      <c r="P1324" s="112">
        <v>0</v>
      </c>
      <c r="Q1324" s="288"/>
      <c r="R1324" s="289"/>
    </row>
    <row r="1325" spans="1:18" s="24" customFormat="1" ht="12.75">
      <c r="A1325" s="162"/>
      <c r="B1325" s="165"/>
      <c r="C1325" s="168"/>
      <c r="D1325" s="29"/>
      <c r="E1325" s="27"/>
      <c r="F1325" s="27" t="s">
        <v>220</v>
      </c>
      <c r="G1325" s="112">
        <f t="shared" si="269"/>
        <v>0</v>
      </c>
      <c r="H1325" s="112">
        <f t="shared" si="269"/>
        <v>0</v>
      </c>
      <c r="I1325" s="28">
        <v>0</v>
      </c>
      <c r="J1325" s="28">
        <v>0</v>
      </c>
      <c r="K1325" s="112">
        <v>0</v>
      </c>
      <c r="L1325" s="112">
        <v>0</v>
      </c>
      <c r="M1325" s="112">
        <v>0</v>
      </c>
      <c r="N1325" s="112">
        <v>0</v>
      </c>
      <c r="O1325" s="112">
        <v>0</v>
      </c>
      <c r="P1325" s="112">
        <v>0</v>
      </c>
      <c r="Q1325" s="288"/>
      <c r="R1325" s="289"/>
    </row>
    <row r="1326" spans="1:18" s="24" customFormat="1" ht="12.75">
      <c r="A1326" s="162"/>
      <c r="B1326" s="165"/>
      <c r="C1326" s="168"/>
      <c r="D1326" s="29"/>
      <c r="E1326" s="38"/>
      <c r="F1326" s="27" t="s">
        <v>226</v>
      </c>
      <c r="G1326" s="112">
        <f t="shared" si="269"/>
        <v>0</v>
      </c>
      <c r="H1326" s="112">
        <f t="shared" si="269"/>
        <v>0</v>
      </c>
      <c r="I1326" s="28">
        <v>0</v>
      </c>
      <c r="J1326" s="28">
        <v>0</v>
      </c>
      <c r="K1326" s="28">
        <v>0</v>
      </c>
      <c r="L1326" s="112">
        <v>0</v>
      </c>
      <c r="M1326" s="28">
        <v>0</v>
      </c>
      <c r="N1326" s="28">
        <v>0</v>
      </c>
      <c r="O1326" s="28">
        <v>0</v>
      </c>
      <c r="P1326" s="112">
        <v>0</v>
      </c>
      <c r="Q1326" s="288"/>
      <c r="R1326" s="289"/>
    </row>
    <row r="1327" spans="1:18" s="24" customFormat="1" ht="12.75">
      <c r="A1327" s="162"/>
      <c r="B1327" s="165"/>
      <c r="C1327" s="168"/>
      <c r="D1327" s="29"/>
      <c r="E1327" s="38"/>
      <c r="F1327" s="27" t="s">
        <v>227</v>
      </c>
      <c r="G1327" s="112">
        <f t="shared" si="269"/>
        <v>0</v>
      </c>
      <c r="H1327" s="112">
        <f t="shared" si="269"/>
        <v>0</v>
      </c>
      <c r="I1327" s="28">
        <v>0</v>
      </c>
      <c r="J1327" s="28">
        <v>0</v>
      </c>
      <c r="K1327" s="28">
        <v>0</v>
      </c>
      <c r="L1327" s="112">
        <v>0</v>
      </c>
      <c r="M1327" s="28">
        <v>0</v>
      </c>
      <c r="N1327" s="28">
        <v>0</v>
      </c>
      <c r="O1327" s="28">
        <v>0</v>
      </c>
      <c r="P1327" s="112">
        <v>0</v>
      </c>
      <c r="Q1327" s="288"/>
      <c r="R1327" s="289"/>
    </row>
    <row r="1328" spans="1:18" s="24" customFormat="1" ht="12.75">
      <c r="A1328" s="162"/>
      <c r="B1328" s="165"/>
      <c r="C1328" s="168"/>
      <c r="D1328" s="29"/>
      <c r="E1328" s="27" t="s">
        <v>192</v>
      </c>
      <c r="F1328" s="27" t="s">
        <v>228</v>
      </c>
      <c r="G1328" s="112">
        <f t="shared" si="269"/>
        <v>178.8</v>
      </c>
      <c r="H1328" s="112">
        <f t="shared" si="269"/>
        <v>0</v>
      </c>
      <c r="I1328" s="28">
        <v>178.8</v>
      </c>
      <c r="J1328" s="28">
        <v>0</v>
      </c>
      <c r="K1328" s="28">
        <v>0</v>
      </c>
      <c r="L1328" s="112">
        <v>0</v>
      </c>
      <c r="M1328" s="28">
        <v>0</v>
      </c>
      <c r="N1328" s="28">
        <v>0</v>
      </c>
      <c r="O1328" s="28">
        <v>0</v>
      </c>
      <c r="P1328" s="112">
        <v>0</v>
      </c>
      <c r="Q1328" s="288"/>
      <c r="R1328" s="289"/>
    </row>
    <row r="1329" spans="1:18" s="24" customFormat="1" ht="12.75">
      <c r="A1329" s="162"/>
      <c r="B1329" s="165"/>
      <c r="C1329" s="168"/>
      <c r="D1329" s="29"/>
      <c r="E1329" s="27" t="s">
        <v>20</v>
      </c>
      <c r="F1329" s="27" t="s">
        <v>229</v>
      </c>
      <c r="G1329" s="112">
        <f t="shared" si="269"/>
        <v>3575</v>
      </c>
      <c r="H1329" s="112">
        <f t="shared" si="269"/>
        <v>0</v>
      </c>
      <c r="I1329" s="28">
        <v>3575</v>
      </c>
      <c r="J1329" s="28">
        <v>0</v>
      </c>
      <c r="K1329" s="28">
        <v>0</v>
      </c>
      <c r="L1329" s="112">
        <v>0</v>
      </c>
      <c r="M1329" s="28">
        <v>0</v>
      </c>
      <c r="N1329" s="28">
        <v>0</v>
      </c>
      <c r="O1329" s="28">
        <v>0</v>
      </c>
      <c r="P1329" s="112">
        <v>0</v>
      </c>
      <c r="Q1329" s="288"/>
      <c r="R1329" s="289"/>
    </row>
    <row r="1330" spans="1:18" s="24" customFormat="1" ht="13.5" thickBot="1">
      <c r="A1330" s="163"/>
      <c r="B1330" s="166"/>
      <c r="C1330" s="169"/>
      <c r="D1330" s="33"/>
      <c r="E1330" s="82"/>
      <c r="F1330" s="35" t="s">
        <v>230</v>
      </c>
      <c r="G1330" s="113">
        <f t="shared" si="269"/>
        <v>0</v>
      </c>
      <c r="H1330" s="113">
        <f t="shared" si="269"/>
        <v>0</v>
      </c>
      <c r="I1330" s="36">
        <v>0</v>
      </c>
      <c r="J1330" s="36">
        <v>0</v>
      </c>
      <c r="K1330" s="36">
        <v>0</v>
      </c>
      <c r="L1330" s="113">
        <v>0</v>
      </c>
      <c r="M1330" s="36">
        <v>0</v>
      </c>
      <c r="N1330" s="36">
        <v>0</v>
      </c>
      <c r="O1330" s="36">
        <v>0</v>
      </c>
      <c r="P1330" s="113">
        <v>0</v>
      </c>
      <c r="Q1330" s="290"/>
      <c r="R1330" s="291"/>
    </row>
    <row r="1331" spans="1:18" s="24" customFormat="1" ht="12.75">
      <c r="A1331" s="161" t="s">
        <v>348</v>
      </c>
      <c r="B1331" s="164" t="s">
        <v>520</v>
      </c>
      <c r="C1331" s="167">
        <v>200</v>
      </c>
      <c r="D1331" s="21"/>
      <c r="E1331" s="114"/>
      <c r="F1331" s="129" t="s">
        <v>238</v>
      </c>
      <c r="G1331" s="23">
        <f aca="true" t="shared" si="270" ref="G1331:P1331">SUM(G1332:G1342)</f>
        <v>1365</v>
      </c>
      <c r="H1331" s="23">
        <f t="shared" si="270"/>
        <v>0</v>
      </c>
      <c r="I1331" s="23">
        <f t="shared" si="270"/>
        <v>1365</v>
      </c>
      <c r="J1331" s="23">
        <f t="shared" si="270"/>
        <v>0</v>
      </c>
      <c r="K1331" s="23">
        <f t="shared" si="270"/>
        <v>0</v>
      </c>
      <c r="L1331" s="23">
        <f t="shared" si="270"/>
        <v>0</v>
      </c>
      <c r="M1331" s="23">
        <f t="shared" si="270"/>
        <v>0</v>
      </c>
      <c r="N1331" s="23">
        <f t="shared" si="270"/>
        <v>0</v>
      </c>
      <c r="O1331" s="23">
        <f t="shared" si="270"/>
        <v>0</v>
      </c>
      <c r="P1331" s="23">
        <f t="shared" si="270"/>
        <v>0</v>
      </c>
      <c r="Q1331" s="286" t="s">
        <v>17</v>
      </c>
      <c r="R1331" s="287"/>
    </row>
    <row r="1332" spans="1:18" s="24" customFormat="1" ht="12.75">
      <c r="A1332" s="162"/>
      <c r="B1332" s="165"/>
      <c r="C1332" s="168"/>
      <c r="D1332" s="29"/>
      <c r="E1332" s="115"/>
      <c r="F1332" s="27" t="s">
        <v>19</v>
      </c>
      <c r="G1332" s="112">
        <f aca="true" t="shared" si="271" ref="G1332:H1342">I1332+K1332+M1332+O1332</f>
        <v>0</v>
      </c>
      <c r="H1332" s="112">
        <f t="shared" si="271"/>
        <v>0</v>
      </c>
      <c r="I1332" s="112">
        <v>0</v>
      </c>
      <c r="J1332" s="112">
        <v>0</v>
      </c>
      <c r="K1332" s="112">
        <v>0</v>
      </c>
      <c r="L1332" s="112">
        <v>0</v>
      </c>
      <c r="M1332" s="112">
        <v>0</v>
      </c>
      <c r="N1332" s="112">
        <v>0</v>
      </c>
      <c r="O1332" s="112">
        <v>0</v>
      </c>
      <c r="P1332" s="112">
        <v>0</v>
      </c>
      <c r="Q1332" s="288"/>
      <c r="R1332" s="289"/>
    </row>
    <row r="1333" spans="1:18" s="24" customFormat="1" ht="12.75">
      <c r="A1333" s="162"/>
      <c r="B1333" s="165"/>
      <c r="C1333" s="168"/>
      <c r="D1333" s="29"/>
      <c r="E1333" s="38"/>
      <c r="F1333" s="27" t="s">
        <v>22</v>
      </c>
      <c r="G1333" s="112">
        <f t="shared" si="271"/>
        <v>0</v>
      </c>
      <c r="H1333" s="112">
        <f t="shared" si="271"/>
        <v>0</v>
      </c>
      <c r="I1333" s="112">
        <v>0</v>
      </c>
      <c r="J1333" s="112">
        <v>0</v>
      </c>
      <c r="K1333" s="112">
        <v>0</v>
      </c>
      <c r="L1333" s="112">
        <v>0</v>
      </c>
      <c r="M1333" s="112">
        <v>0</v>
      </c>
      <c r="N1333" s="112">
        <v>0</v>
      </c>
      <c r="O1333" s="112">
        <v>0</v>
      </c>
      <c r="P1333" s="112">
        <v>0</v>
      </c>
      <c r="Q1333" s="288"/>
      <c r="R1333" s="289"/>
    </row>
    <row r="1334" spans="1:18" s="24" customFormat="1" ht="12.75">
      <c r="A1334" s="162"/>
      <c r="B1334" s="165"/>
      <c r="C1334" s="168"/>
      <c r="D1334" s="29"/>
      <c r="E1334" s="81"/>
      <c r="F1334" s="27" t="s">
        <v>23</v>
      </c>
      <c r="G1334" s="112">
        <f t="shared" si="271"/>
        <v>0</v>
      </c>
      <c r="H1334" s="112">
        <f t="shared" si="271"/>
        <v>0</v>
      </c>
      <c r="I1334" s="112">
        <v>0</v>
      </c>
      <c r="J1334" s="112">
        <v>0</v>
      </c>
      <c r="K1334" s="112">
        <v>0</v>
      </c>
      <c r="L1334" s="112">
        <v>0</v>
      </c>
      <c r="M1334" s="112">
        <v>0</v>
      </c>
      <c r="N1334" s="112">
        <v>0</v>
      </c>
      <c r="O1334" s="112">
        <v>0</v>
      </c>
      <c r="P1334" s="112">
        <v>0</v>
      </c>
      <c r="Q1334" s="288"/>
      <c r="R1334" s="289"/>
    </row>
    <row r="1335" spans="1:18" s="24" customFormat="1" ht="12.75">
      <c r="A1335" s="162"/>
      <c r="B1335" s="165"/>
      <c r="C1335" s="168"/>
      <c r="D1335" s="29"/>
      <c r="E1335" s="81"/>
      <c r="F1335" s="27" t="s">
        <v>239</v>
      </c>
      <c r="G1335" s="112">
        <f t="shared" si="271"/>
        <v>0</v>
      </c>
      <c r="H1335" s="112">
        <f t="shared" si="271"/>
        <v>0</v>
      </c>
      <c r="I1335" s="112">
        <v>0</v>
      </c>
      <c r="J1335" s="112">
        <v>0</v>
      </c>
      <c r="K1335" s="112">
        <v>0</v>
      </c>
      <c r="L1335" s="112">
        <v>0</v>
      </c>
      <c r="M1335" s="112">
        <v>0</v>
      </c>
      <c r="N1335" s="112">
        <v>0</v>
      </c>
      <c r="O1335" s="112">
        <v>0</v>
      </c>
      <c r="P1335" s="112">
        <v>0</v>
      </c>
      <c r="Q1335" s="288"/>
      <c r="R1335" s="289"/>
    </row>
    <row r="1336" spans="1:18" s="24" customFormat="1" ht="12.75">
      <c r="A1336" s="162"/>
      <c r="B1336" s="165"/>
      <c r="C1336" s="168"/>
      <c r="D1336" s="29"/>
      <c r="E1336" s="27"/>
      <c r="F1336" s="27" t="s">
        <v>25</v>
      </c>
      <c r="G1336" s="112">
        <f t="shared" si="271"/>
        <v>0</v>
      </c>
      <c r="H1336" s="112">
        <f t="shared" si="271"/>
        <v>0</v>
      </c>
      <c r="I1336" s="28">
        <v>0</v>
      </c>
      <c r="J1336" s="28">
        <v>0</v>
      </c>
      <c r="K1336" s="112">
        <v>0</v>
      </c>
      <c r="L1336" s="112">
        <v>0</v>
      </c>
      <c r="M1336" s="112">
        <v>0</v>
      </c>
      <c r="N1336" s="112">
        <v>0</v>
      </c>
      <c r="O1336" s="112">
        <v>0</v>
      </c>
      <c r="P1336" s="112">
        <v>0</v>
      </c>
      <c r="Q1336" s="288"/>
      <c r="R1336" s="289"/>
    </row>
    <row r="1337" spans="1:18" s="24" customFormat="1" ht="12.75">
      <c r="A1337" s="162"/>
      <c r="B1337" s="165"/>
      <c r="C1337" s="168"/>
      <c r="D1337" s="29"/>
      <c r="E1337" s="27"/>
      <c r="F1337" s="27" t="s">
        <v>220</v>
      </c>
      <c r="G1337" s="112">
        <f t="shared" si="271"/>
        <v>0</v>
      </c>
      <c r="H1337" s="112">
        <f t="shared" si="271"/>
        <v>0</v>
      </c>
      <c r="I1337" s="28">
        <v>0</v>
      </c>
      <c r="J1337" s="28">
        <v>0</v>
      </c>
      <c r="K1337" s="112">
        <v>0</v>
      </c>
      <c r="L1337" s="112">
        <v>0</v>
      </c>
      <c r="M1337" s="112">
        <v>0</v>
      </c>
      <c r="N1337" s="112">
        <v>0</v>
      </c>
      <c r="O1337" s="112">
        <v>0</v>
      </c>
      <c r="P1337" s="112">
        <v>0</v>
      </c>
      <c r="Q1337" s="288"/>
      <c r="R1337" s="289"/>
    </row>
    <row r="1338" spans="1:18" s="24" customFormat="1" ht="12.75">
      <c r="A1338" s="162"/>
      <c r="B1338" s="165"/>
      <c r="C1338" s="168"/>
      <c r="D1338" s="29"/>
      <c r="E1338" s="38"/>
      <c r="F1338" s="27" t="s">
        <v>226</v>
      </c>
      <c r="G1338" s="112">
        <f t="shared" si="271"/>
        <v>0</v>
      </c>
      <c r="H1338" s="112">
        <f t="shared" si="271"/>
        <v>0</v>
      </c>
      <c r="I1338" s="28">
        <v>0</v>
      </c>
      <c r="J1338" s="28">
        <v>0</v>
      </c>
      <c r="K1338" s="28">
        <v>0</v>
      </c>
      <c r="L1338" s="112">
        <v>0</v>
      </c>
      <c r="M1338" s="28">
        <v>0</v>
      </c>
      <c r="N1338" s="28">
        <v>0</v>
      </c>
      <c r="O1338" s="28">
        <v>0</v>
      </c>
      <c r="P1338" s="112">
        <v>0</v>
      </c>
      <c r="Q1338" s="288"/>
      <c r="R1338" s="289"/>
    </row>
    <row r="1339" spans="1:18" s="24" customFormat="1" ht="12.75">
      <c r="A1339" s="162"/>
      <c r="B1339" s="165"/>
      <c r="C1339" s="168"/>
      <c r="D1339" s="29"/>
      <c r="E1339" s="27"/>
      <c r="F1339" s="27" t="s">
        <v>227</v>
      </c>
      <c r="G1339" s="112">
        <f t="shared" si="271"/>
        <v>0</v>
      </c>
      <c r="H1339" s="112">
        <f t="shared" si="271"/>
        <v>0</v>
      </c>
      <c r="I1339" s="28">
        <v>0</v>
      </c>
      <c r="J1339" s="28">
        <v>0</v>
      </c>
      <c r="K1339" s="28">
        <v>0</v>
      </c>
      <c r="L1339" s="112">
        <v>0</v>
      </c>
      <c r="M1339" s="28">
        <v>0</v>
      </c>
      <c r="N1339" s="28">
        <v>0</v>
      </c>
      <c r="O1339" s="28">
        <v>0</v>
      </c>
      <c r="P1339" s="112">
        <v>0</v>
      </c>
      <c r="Q1339" s="288"/>
      <c r="R1339" s="289"/>
    </row>
    <row r="1340" spans="1:18" s="24" customFormat="1" ht="12.75">
      <c r="A1340" s="162"/>
      <c r="B1340" s="165"/>
      <c r="C1340" s="168"/>
      <c r="D1340" s="29"/>
      <c r="E1340" s="27" t="s">
        <v>192</v>
      </c>
      <c r="F1340" s="27" t="s">
        <v>228</v>
      </c>
      <c r="G1340" s="112">
        <f t="shared" si="271"/>
        <v>65</v>
      </c>
      <c r="H1340" s="112">
        <f t="shared" si="271"/>
        <v>0</v>
      </c>
      <c r="I1340" s="28">
        <v>65</v>
      </c>
      <c r="J1340" s="28">
        <v>0</v>
      </c>
      <c r="K1340" s="28">
        <v>0</v>
      </c>
      <c r="L1340" s="112">
        <v>0</v>
      </c>
      <c r="M1340" s="28">
        <v>0</v>
      </c>
      <c r="N1340" s="28">
        <v>0</v>
      </c>
      <c r="O1340" s="28">
        <v>0</v>
      </c>
      <c r="P1340" s="112">
        <v>0</v>
      </c>
      <c r="Q1340" s="288"/>
      <c r="R1340" s="289"/>
    </row>
    <row r="1341" spans="1:18" s="24" customFormat="1" ht="12.75">
      <c r="A1341" s="162"/>
      <c r="B1341" s="165"/>
      <c r="C1341" s="168"/>
      <c r="D1341" s="29"/>
      <c r="E1341" s="27" t="s">
        <v>20</v>
      </c>
      <c r="F1341" s="27" t="s">
        <v>229</v>
      </c>
      <c r="G1341" s="112">
        <f t="shared" si="271"/>
        <v>1300</v>
      </c>
      <c r="H1341" s="112">
        <f t="shared" si="271"/>
        <v>0</v>
      </c>
      <c r="I1341" s="28">
        <v>1300</v>
      </c>
      <c r="J1341" s="28">
        <v>0</v>
      </c>
      <c r="K1341" s="28">
        <v>0</v>
      </c>
      <c r="L1341" s="112">
        <v>0</v>
      </c>
      <c r="M1341" s="28">
        <v>0</v>
      </c>
      <c r="N1341" s="28">
        <v>0</v>
      </c>
      <c r="O1341" s="28">
        <v>0</v>
      </c>
      <c r="P1341" s="112">
        <v>0</v>
      </c>
      <c r="Q1341" s="288"/>
      <c r="R1341" s="289"/>
    </row>
    <row r="1342" spans="1:18" s="24" customFormat="1" ht="13.5" thickBot="1">
      <c r="A1342" s="163"/>
      <c r="B1342" s="166"/>
      <c r="C1342" s="169"/>
      <c r="D1342" s="33"/>
      <c r="E1342" s="82"/>
      <c r="F1342" s="35" t="s">
        <v>230</v>
      </c>
      <c r="G1342" s="113">
        <f t="shared" si="271"/>
        <v>0</v>
      </c>
      <c r="H1342" s="113">
        <f t="shared" si="271"/>
        <v>0</v>
      </c>
      <c r="I1342" s="36">
        <v>0</v>
      </c>
      <c r="J1342" s="36">
        <v>0</v>
      </c>
      <c r="K1342" s="36">
        <v>0</v>
      </c>
      <c r="L1342" s="113">
        <v>0</v>
      </c>
      <c r="M1342" s="36">
        <v>0</v>
      </c>
      <c r="N1342" s="36">
        <v>0</v>
      </c>
      <c r="O1342" s="36">
        <v>0</v>
      </c>
      <c r="P1342" s="113">
        <v>0</v>
      </c>
      <c r="Q1342" s="290"/>
      <c r="R1342" s="291"/>
    </row>
    <row r="1343" spans="1:18" s="24" customFormat="1" ht="12.75">
      <c r="A1343" s="161" t="s">
        <v>349</v>
      </c>
      <c r="B1343" s="164" t="s">
        <v>521</v>
      </c>
      <c r="C1343" s="167">
        <v>220</v>
      </c>
      <c r="D1343" s="170"/>
      <c r="E1343" s="114"/>
      <c r="F1343" s="129" t="s">
        <v>238</v>
      </c>
      <c r="G1343" s="23">
        <f aca="true" t="shared" si="272" ref="G1343:P1343">SUM(G1344:G1354)</f>
        <v>1501.5</v>
      </c>
      <c r="H1343" s="23">
        <f t="shared" si="272"/>
        <v>0</v>
      </c>
      <c r="I1343" s="23">
        <f t="shared" si="272"/>
        <v>1501.5</v>
      </c>
      <c r="J1343" s="23">
        <f t="shared" si="272"/>
        <v>0</v>
      </c>
      <c r="K1343" s="23">
        <f t="shared" si="272"/>
        <v>0</v>
      </c>
      <c r="L1343" s="23">
        <f t="shared" si="272"/>
        <v>0</v>
      </c>
      <c r="M1343" s="23">
        <f t="shared" si="272"/>
        <v>0</v>
      </c>
      <c r="N1343" s="23">
        <f t="shared" si="272"/>
        <v>0</v>
      </c>
      <c r="O1343" s="23">
        <f t="shared" si="272"/>
        <v>0</v>
      </c>
      <c r="P1343" s="23">
        <f t="shared" si="272"/>
        <v>0</v>
      </c>
      <c r="Q1343" s="286" t="s">
        <v>17</v>
      </c>
      <c r="R1343" s="287"/>
    </row>
    <row r="1344" spans="1:18" s="24" customFormat="1" ht="12.75">
      <c r="A1344" s="162"/>
      <c r="B1344" s="165"/>
      <c r="C1344" s="168"/>
      <c r="D1344" s="171"/>
      <c r="E1344" s="115"/>
      <c r="F1344" s="27" t="s">
        <v>19</v>
      </c>
      <c r="G1344" s="112">
        <f aca="true" t="shared" si="273" ref="G1344:H1354">I1344+K1344+M1344+O1344</f>
        <v>0</v>
      </c>
      <c r="H1344" s="112">
        <f t="shared" si="273"/>
        <v>0</v>
      </c>
      <c r="I1344" s="112">
        <v>0</v>
      </c>
      <c r="J1344" s="112">
        <v>0</v>
      </c>
      <c r="K1344" s="112">
        <v>0</v>
      </c>
      <c r="L1344" s="112">
        <v>0</v>
      </c>
      <c r="M1344" s="112">
        <v>0</v>
      </c>
      <c r="N1344" s="112">
        <v>0</v>
      </c>
      <c r="O1344" s="112">
        <v>0</v>
      </c>
      <c r="P1344" s="112">
        <v>0</v>
      </c>
      <c r="Q1344" s="288"/>
      <c r="R1344" s="289"/>
    </row>
    <row r="1345" spans="1:18" s="24" customFormat="1" ht="12.75">
      <c r="A1345" s="162"/>
      <c r="B1345" s="165"/>
      <c r="C1345" s="168"/>
      <c r="D1345" s="171"/>
      <c r="E1345" s="38"/>
      <c r="F1345" s="27" t="s">
        <v>22</v>
      </c>
      <c r="G1345" s="112">
        <f t="shared" si="273"/>
        <v>0</v>
      </c>
      <c r="H1345" s="112">
        <f t="shared" si="273"/>
        <v>0</v>
      </c>
      <c r="I1345" s="112">
        <v>0</v>
      </c>
      <c r="J1345" s="112">
        <v>0</v>
      </c>
      <c r="K1345" s="112">
        <v>0</v>
      </c>
      <c r="L1345" s="112">
        <v>0</v>
      </c>
      <c r="M1345" s="112">
        <v>0</v>
      </c>
      <c r="N1345" s="112">
        <v>0</v>
      </c>
      <c r="O1345" s="112">
        <v>0</v>
      </c>
      <c r="P1345" s="112">
        <v>0</v>
      </c>
      <c r="Q1345" s="288"/>
      <c r="R1345" s="289"/>
    </row>
    <row r="1346" spans="1:18" s="24" customFormat="1" ht="12.75">
      <c r="A1346" s="162"/>
      <c r="B1346" s="165"/>
      <c r="C1346" s="168"/>
      <c r="D1346" s="171"/>
      <c r="E1346" s="81"/>
      <c r="F1346" s="27" t="s">
        <v>23</v>
      </c>
      <c r="G1346" s="112">
        <f t="shared" si="273"/>
        <v>0</v>
      </c>
      <c r="H1346" s="112">
        <f t="shared" si="273"/>
        <v>0</v>
      </c>
      <c r="I1346" s="112">
        <v>0</v>
      </c>
      <c r="J1346" s="112">
        <v>0</v>
      </c>
      <c r="K1346" s="112">
        <v>0</v>
      </c>
      <c r="L1346" s="112">
        <v>0</v>
      </c>
      <c r="M1346" s="112">
        <v>0</v>
      </c>
      <c r="N1346" s="112">
        <v>0</v>
      </c>
      <c r="O1346" s="112">
        <v>0</v>
      </c>
      <c r="P1346" s="112">
        <v>0</v>
      </c>
      <c r="Q1346" s="288"/>
      <c r="R1346" s="289"/>
    </row>
    <row r="1347" spans="1:18" s="24" customFormat="1" ht="12.75">
      <c r="A1347" s="162"/>
      <c r="B1347" s="165"/>
      <c r="C1347" s="168"/>
      <c r="D1347" s="171"/>
      <c r="E1347" s="81"/>
      <c r="F1347" s="27" t="s">
        <v>239</v>
      </c>
      <c r="G1347" s="112">
        <f t="shared" si="273"/>
        <v>0</v>
      </c>
      <c r="H1347" s="112">
        <f t="shared" si="273"/>
        <v>0</v>
      </c>
      <c r="I1347" s="112">
        <v>0</v>
      </c>
      <c r="J1347" s="112">
        <v>0</v>
      </c>
      <c r="K1347" s="112">
        <v>0</v>
      </c>
      <c r="L1347" s="112">
        <v>0</v>
      </c>
      <c r="M1347" s="112">
        <v>0</v>
      </c>
      <c r="N1347" s="112">
        <v>0</v>
      </c>
      <c r="O1347" s="112">
        <v>0</v>
      </c>
      <c r="P1347" s="112">
        <v>0</v>
      </c>
      <c r="Q1347" s="288"/>
      <c r="R1347" s="289"/>
    </row>
    <row r="1348" spans="1:18" s="24" customFormat="1" ht="12.75">
      <c r="A1348" s="162"/>
      <c r="B1348" s="165"/>
      <c r="C1348" s="168"/>
      <c r="D1348" s="171"/>
      <c r="E1348" s="27"/>
      <c r="F1348" s="27" t="s">
        <v>25</v>
      </c>
      <c r="G1348" s="112">
        <f t="shared" si="273"/>
        <v>0</v>
      </c>
      <c r="H1348" s="112">
        <f t="shared" si="273"/>
        <v>0</v>
      </c>
      <c r="I1348" s="28">
        <v>0</v>
      </c>
      <c r="J1348" s="28">
        <v>0</v>
      </c>
      <c r="K1348" s="112">
        <v>0</v>
      </c>
      <c r="L1348" s="112">
        <v>0</v>
      </c>
      <c r="M1348" s="112">
        <v>0</v>
      </c>
      <c r="N1348" s="112">
        <v>0</v>
      </c>
      <c r="O1348" s="112">
        <v>0</v>
      </c>
      <c r="P1348" s="112">
        <v>0</v>
      </c>
      <c r="Q1348" s="288"/>
      <c r="R1348" s="289"/>
    </row>
    <row r="1349" spans="1:18" s="24" customFormat="1" ht="12.75">
      <c r="A1349" s="162"/>
      <c r="B1349" s="165"/>
      <c r="C1349" s="168"/>
      <c r="D1349" s="171"/>
      <c r="E1349" s="27"/>
      <c r="F1349" s="27" t="s">
        <v>220</v>
      </c>
      <c r="G1349" s="112">
        <f t="shared" si="273"/>
        <v>0</v>
      </c>
      <c r="H1349" s="112">
        <f t="shared" si="273"/>
        <v>0</v>
      </c>
      <c r="I1349" s="28">
        <v>0</v>
      </c>
      <c r="J1349" s="28">
        <v>0</v>
      </c>
      <c r="K1349" s="112">
        <v>0</v>
      </c>
      <c r="L1349" s="112">
        <v>0</v>
      </c>
      <c r="M1349" s="112">
        <v>0</v>
      </c>
      <c r="N1349" s="112">
        <v>0</v>
      </c>
      <c r="O1349" s="112">
        <v>0</v>
      </c>
      <c r="P1349" s="112">
        <v>0</v>
      </c>
      <c r="Q1349" s="288"/>
      <c r="R1349" s="289"/>
    </row>
    <row r="1350" spans="1:18" s="24" customFormat="1" ht="12.75">
      <c r="A1350" s="162"/>
      <c r="B1350" s="165"/>
      <c r="C1350" s="168"/>
      <c r="D1350" s="171"/>
      <c r="E1350" s="38"/>
      <c r="F1350" s="27" t="s">
        <v>226</v>
      </c>
      <c r="G1350" s="112">
        <f t="shared" si="273"/>
        <v>0</v>
      </c>
      <c r="H1350" s="112">
        <f t="shared" si="273"/>
        <v>0</v>
      </c>
      <c r="I1350" s="28">
        <v>0</v>
      </c>
      <c r="J1350" s="28">
        <v>0</v>
      </c>
      <c r="K1350" s="28">
        <v>0</v>
      </c>
      <c r="L1350" s="112">
        <v>0</v>
      </c>
      <c r="M1350" s="28">
        <v>0</v>
      </c>
      <c r="N1350" s="28">
        <v>0</v>
      </c>
      <c r="O1350" s="28">
        <v>0</v>
      </c>
      <c r="P1350" s="112">
        <v>0</v>
      </c>
      <c r="Q1350" s="288"/>
      <c r="R1350" s="289"/>
    </row>
    <row r="1351" spans="1:18" s="24" customFormat="1" ht="12.75">
      <c r="A1351" s="162"/>
      <c r="B1351" s="165"/>
      <c r="C1351" s="168"/>
      <c r="D1351" s="171"/>
      <c r="E1351" s="38"/>
      <c r="F1351" s="27" t="s">
        <v>227</v>
      </c>
      <c r="G1351" s="112">
        <f t="shared" si="273"/>
        <v>0</v>
      </c>
      <c r="H1351" s="112">
        <f t="shared" si="273"/>
        <v>0</v>
      </c>
      <c r="I1351" s="28">
        <v>0</v>
      </c>
      <c r="J1351" s="28">
        <v>0</v>
      </c>
      <c r="K1351" s="28">
        <v>0</v>
      </c>
      <c r="L1351" s="112">
        <v>0</v>
      </c>
      <c r="M1351" s="28">
        <v>0</v>
      </c>
      <c r="N1351" s="28">
        <v>0</v>
      </c>
      <c r="O1351" s="28">
        <v>0</v>
      </c>
      <c r="P1351" s="112">
        <v>0</v>
      </c>
      <c r="Q1351" s="288"/>
      <c r="R1351" s="289"/>
    </row>
    <row r="1352" spans="1:18" s="24" customFormat="1" ht="12.75">
      <c r="A1352" s="162"/>
      <c r="B1352" s="165"/>
      <c r="C1352" s="168"/>
      <c r="D1352" s="171"/>
      <c r="E1352" s="38"/>
      <c r="F1352" s="27" t="s">
        <v>228</v>
      </c>
      <c r="G1352" s="112">
        <f t="shared" si="273"/>
        <v>0</v>
      </c>
      <c r="H1352" s="112">
        <f t="shared" si="273"/>
        <v>0</v>
      </c>
      <c r="I1352" s="28">
        <v>0</v>
      </c>
      <c r="J1352" s="28">
        <v>0</v>
      </c>
      <c r="K1352" s="28">
        <v>0</v>
      </c>
      <c r="L1352" s="112">
        <v>0</v>
      </c>
      <c r="M1352" s="28">
        <v>0</v>
      </c>
      <c r="N1352" s="28">
        <v>0</v>
      </c>
      <c r="O1352" s="28">
        <v>0</v>
      </c>
      <c r="P1352" s="112">
        <v>0</v>
      </c>
      <c r="Q1352" s="288"/>
      <c r="R1352" s="289"/>
    </row>
    <row r="1353" spans="1:18" s="24" customFormat="1" ht="12.75">
      <c r="A1353" s="162"/>
      <c r="B1353" s="165"/>
      <c r="C1353" s="168"/>
      <c r="D1353" s="171"/>
      <c r="E1353" s="27" t="s">
        <v>192</v>
      </c>
      <c r="F1353" s="27" t="s">
        <v>229</v>
      </c>
      <c r="G1353" s="112">
        <f t="shared" si="273"/>
        <v>71.5</v>
      </c>
      <c r="H1353" s="112">
        <f t="shared" si="273"/>
        <v>0</v>
      </c>
      <c r="I1353" s="28">
        <v>71.5</v>
      </c>
      <c r="J1353" s="28">
        <v>0</v>
      </c>
      <c r="K1353" s="28">
        <v>0</v>
      </c>
      <c r="L1353" s="112">
        <v>0</v>
      </c>
      <c r="M1353" s="28">
        <v>0</v>
      </c>
      <c r="N1353" s="28">
        <v>0</v>
      </c>
      <c r="O1353" s="28">
        <v>0</v>
      </c>
      <c r="P1353" s="112">
        <v>0</v>
      </c>
      <c r="Q1353" s="288"/>
      <c r="R1353" s="289"/>
    </row>
    <row r="1354" spans="1:18" s="24" customFormat="1" ht="13.5" thickBot="1">
      <c r="A1354" s="163"/>
      <c r="B1354" s="166"/>
      <c r="C1354" s="169"/>
      <c r="D1354" s="172"/>
      <c r="E1354" s="35" t="s">
        <v>20</v>
      </c>
      <c r="F1354" s="35" t="s">
        <v>230</v>
      </c>
      <c r="G1354" s="113">
        <f t="shared" si="273"/>
        <v>1430</v>
      </c>
      <c r="H1354" s="113">
        <f t="shared" si="273"/>
        <v>0</v>
      </c>
      <c r="I1354" s="36">
        <v>1430</v>
      </c>
      <c r="J1354" s="36">
        <v>0</v>
      </c>
      <c r="K1354" s="36">
        <v>0</v>
      </c>
      <c r="L1354" s="113">
        <v>0</v>
      </c>
      <c r="M1354" s="36">
        <v>0</v>
      </c>
      <c r="N1354" s="36">
        <v>0</v>
      </c>
      <c r="O1354" s="36">
        <v>0</v>
      </c>
      <c r="P1354" s="113">
        <v>0</v>
      </c>
      <c r="Q1354" s="290"/>
      <c r="R1354" s="291"/>
    </row>
    <row r="1355" spans="1:18" s="24" customFormat="1" ht="12.75">
      <c r="A1355" s="161" t="s">
        <v>350</v>
      </c>
      <c r="B1355" s="164" t="s">
        <v>522</v>
      </c>
      <c r="C1355" s="167">
        <v>400</v>
      </c>
      <c r="D1355" s="114"/>
      <c r="E1355" s="114"/>
      <c r="F1355" s="129" t="s">
        <v>238</v>
      </c>
      <c r="G1355" s="23">
        <f aca="true" t="shared" si="274" ref="G1355:P1355">SUM(G1356:G1366)</f>
        <v>2730</v>
      </c>
      <c r="H1355" s="23">
        <f t="shared" si="274"/>
        <v>0</v>
      </c>
      <c r="I1355" s="23">
        <f t="shared" si="274"/>
        <v>2730</v>
      </c>
      <c r="J1355" s="23">
        <f t="shared" si="274"/>
        <v>0</v>
      </c>
      <c r="K1355" s="23">
        <f t="shared" si="274"/>
        <v>0</v>
      </c>
      <c r="L1355" s="23">
        <f t="shared" si="274"/>
        <v>0</v>
      </c>
      <c r="M1355" s="23">
        <f t="shared" si="274"/>
        <v>0</v>
      </c>
      <c r="N1355" s="23">
        <f t="shared" si="274"/>
        <v>0</v>
      </c>
      <c r="O1355" s="23">
        <f t="shared" si="274"/>
        <v>0</v>
      </c>
      <c r="P1355" s="23">
        <f t="shared" si="274"/>
        <v>0</v>
      </c>
      <c r="Q1355" s="286" t="s">
        <v>17</v>
      </c>
      <c r="R1355" s="287"/>
    </row>
    <row r="1356" spans="1:18" s="24" customFormat="1" ht="12.75">
      <c r="A1356" s="162"/>
      <c r="B1356" s="165"/>
      <c r="C1356" s="168"/>
      <c r="D1356" s="79"/>
      <c r="E1356" s="115"/>
      <c r="F1356" s="27" t="s">
        <v>19</v>
      </c>
      <c r="G1356" s="112">
        <f aca="true" t="shared" si="275" ref="G1356:H1366">I1356+K1356+M1356+O1356</f>
        <v>0</v>
      </c>
      <c r="H1356" s="112">
        <f t="shared" si="275"/>
        <v>0</v>
      </c>
      <c r="I1356" s="112">
        <v>0</v>
      </c>
      <c r="J1356" s="112">
        <v>0</v>
      </c>
      <c r="K1356" s="112">
        <v>0</v>
      </c>
      <c r="L1356" s="112">
        <v>0</v>
      </c>
      <c r="M1356" s="112">
        <v>0</v>
      </c>
      <c r="N1356" s="112">
        <v>0</v>
      </c>
      <c r="O1356" s="112">
        <v>0</v>
      </c>
      <c r="P1356" s="112">
        <v>0</v>
      </c>
      <c r="Q1356" s="288"/>
      <c r="R1356" s="289"/>
    </row>
    <row r="1357" spans="1:18" s="24" customFormat="1" ht="12.75">
      <c r="A1357" s="162"/>
      <c r="B1357" s="165"/>
      <c r="C1357" s="168"/>
      <c r="D1357" s="79"/>
      <c r="E1357" s="38"/>
      <c r="F1357" s="27" t="s">
        <v>22</v>
      </c>
      <c r="G1357" s="112">
        <f t="shared" si="275"/>
        <v>0</v>
      </c>
      <c r="H1357" s="112">
        <f t="shared" si="275"/>
        <v>0</v>
      </c>
      <c r="I1357" s="112">
        <v>0</v>
      </c>
      <c r="J1357" s="112">
        <v>0</v>
      </c>
      <c r="K1357" s="112">
        <v>0</v>
      </c>
      <c r="L1357" s="112">
        <v>0</v>
      </c>
      <c r="M1357" s="112">
        <v>0</v>
      </c>
      <c r="N1357" s="112">
        <v>0</v>
      </c>
      <c r="O1357" s="112">
        <v>0</v>
      </c>
      <c r="P1357" s="112">
        <v>0</v>
      </c>
      <c r="Q1357" s="288"/>
      <c r="R1357" s="289"/>
    </row>
    <row r="1358" spans="1:18" s="24" customFormat="1" ht="12.75">
      <c r="A1358" s="162"/>
      <c r="B1358" s="165"/>
      <c r="C1358" s="168"/>
      <c r="D1358" s="79"/>
      <c r="E1358" s="81"/>
      <c r="F1358" s="27" t="s">
        <v>23</v>
      </c>
      <c r="G1358" s="112">
        <f t="shared" si="275"/>
        <v>0</v>
      </c>
      <c r="H1358" s="112">
        <f t="shared" si="275"/>
        <v>0</v>
      </c>
      <c r="I1358" s="112">
        <v>0</v>
      </c>
      <c r="J1358" s="112">
        <v>0</v>
      </c>
      <c r="K1358" s="112">
        <v>0</v>
      </c>
      <c r="L1358" s="112">
        <v>0</v>
      </c>
      <c r="M1358" s="112">
        <v>0</v>
      </c>
      <c r="N1358" s="112">
        <v>0</v>
      </c>
      <c r="O1358" s="112">
        <v>0</v>
      </c>
      <c r="P1358" s="112">
        <v>0</v>
      </c>
      <c r="Q1358" s="288"/>
      <c r="R1358" s="289"/>
    </row>
    <row r="1359" spans="1:18" s="24" customFormat="1" ht="12.75">
      <c r="A1359" s="162"/>
      <c r="B1359" s="165"/>
      <c r="C1359" s="168"/>
      <c r="D1359" s="79"/>
      <c r="E1359" s="81"/>
      <c r="F1359" s="27" t="s">
        <v>239</v>
      </c>
      <c r="G1359" s="112">
        <f t="shared" si="275"/>
        <v>0</v>
      </c>
      <c r="H1359" s="112">
        <f t="shared" si="275"/>
        <v>0</v>
      </c>
      <c r="I1359" s="112">
        <v>0</v>
      </c>
      <c r="J1359" s="112">
        <v>0</v>
      </c>
      <c r="K1359" s="112">
        <v>0</v>
      </c>
      <c r="L1359" s="112">
        <v>0</v>
      </c>
      <c r="M1359" s="112">
        <v>0</v>
      </c>
      <c r="N1359" s="112">
        <v>0</v>
      </c>
      <c r="O1359" s="112">
        <v>0</v>
      </c>
      <c r="P1359" s="112">
        <v>0</v>
      </c>
      <c r="Q1359" s="288"/>
      <c r="R1359" s="289"/>
    </row>
    <row r="1360" spans="1:18" s="24" customFormat="1" ht="12.75">
      <c r="A1360" s="162"/>
      <c r="B1360" s="165"/>
      <c r="C1360" s="168"/>
      <c r="D1360" s="79"/>
      <c r="E1360" s="27"/>
      <c r="F1360" s="27" t="s">
        <v>25</v>
      </c>
      <c r="G1360" s="112">
        <f t="shared" si="275"/>
        <v>0</v>
      </c>
      <c r="H1360" s="112">
        <f t="shared" si="275"/>
        <v>0</v>
      </c>
      <c r="I1360" s="28">
        <v>0</v>
      </c>
      <c r="J1360" s="28">
        <v>0</v>
      </c>
      <c r="K1360" s="112">
        <v>0</v>
      </c>
      <c r="L1360" s="112">
        <v>0</v>
      </c>
      <c r="M1360" s="112">
        <v>0</v>
      </c>
      <c r="N1360" s="112">
        <v>0</v>
      </c>
      <c r="O1360" s="112">
        <v>0</v>
      </c>
      <c r="P1360" s="112">
        <v>0</v>
      </c>
      <c r="Q1360" s="288"/>
      <c r="R1360" s="289"/>
    </row>
    <row r="1361" spans="1:18" s="24" customFormat="1" ht="12.75">
      <c r="A1361" s="162"/>
      <c r="B1361" s="165"/>
      <c r="C1361" s="168"/>
      <c r="D1361" s="79"/>
      <c r="E1361" s="27"/>
      <c r="F1361" s="27" t="s">
        <v>220</v>
      </c>
      <c r="G1361" s="112">
        <f t="shared" si="275"/>
        <v>0</v>
      </c>
      <c r="H1361" s="112">
        <f t="shared" si="275"/>
        <v>0</v>
      </c>
      <c r="I1361" s="28">
        <v>0</v>
      </c>
      <c r="J1361" s="28">
        <v>0</v>
      </c>
      <c r="K1361" s="112">
        <v>0</v>
      </c>
      <c r="L1361" s="112">
        <v>0</v>
      </c>
      <c r="M1361" s="112">
        <v>0</v>
      </c>
      <c r="N1361" s="112">
        <v>0</v>
      </c>
      <c r="O1361" s="112">
        <v>0</v>
      </c>
      <c r="P1361" s="112">
        <v>0</v>
      </c>
      <c r="Q1361" s="288"/>
      <c r="R1361" s="289"/>
    </row>
    <row r="1362" spans="1:18" s="24" customFormat="1" ht="12.75">
      <c r="A1362" s="162"/>
      <c r="B1362" s="165"/>
      <c r="C1362" s="168"/>
      <c r="D1362" s="79"/>
      <c r="E1362" s="38"/>
      <c r="F1362" s="27" t="s">
        <v>226</v>
      </c>
      <c r="G1362" s="112">
        <f t="shared" si="275"/>
        <v>0</v>
      </c>
      <c r="H1362" s="112">
        <f t="shared" si="275"/>
        <v>0</v>
      </c>
      <c r="I1362" s="28">
        <v>0</v>
      </c>
      <c r="J1362" s="28">
        <v>0</v>
      </c>
      <c r="K1362" s="28">
        <v>0</v>
      </c>
      <c r="L1362" s="112">
        <v>0</v>
      </c>
      <c r="M1362" s="28">
        <v>0</v>
      </c>
      <c r="N1362" s="28">
        <v>0</v>
      </c>
      <c r="O1362" s="28">
        <v>0</v>
      </c>
      <c r="P1362" s="112">
        <v>0</v>
      </c>
      <c r="Q1362" s="288"/>
      <c r="R1362" s="289"/>
    </row>
    <row r="1363" spans="1:18" s="24" customFormat="1" ht="12.75">
      <c r="A1363" s="162"/>
      <c r="B1363" s="165"/>
      <c r="C1363" s="168"/>
      <c r="D1363" s="79"/>
      <c r="E1363" s="38"/>
      <c r="F1363" s="27" t="s">
        <v>227</v>
      </c>
      <c r="G1363" s="112">
        <f t="shared" si="275"/>
        <v>0</v>
      </c>
      <c r="H1363" s="112">
        <f t="shared" si="275"/>
        <v>0</v>
      </c>
      <c r="I1363" s="28">
        <v>0</v>
      </c>
      <c r="J1363" s="28">
        <v>0</v>
      </c>
      <c r="K1363" s="28">
        <v>0</v>
      </c>
      <c r="L1363" s="112">
        <v>0</v>
      </c>
      <c r="M1363" s="28">
        <v>0</v>
      </c>
      <c r="N1363" s="28">
        <v>0</v>
      </c>
      <c r="O1363" s="28">
        <v>0</v>
      </c>
      <c r="P1363" s="112">
        <v>0</v>
      </c>
      <c r="Q1363" s="288"/>
      <c r="R1363" s="289"/>
    </row>
    <row r="1364" spans="1:18" s="24" customFormat="1" ht="12.75">
      <c r="A1364" s="162"/>
      <c r="B1364" s="165"/>
      <c r="C1364" s="168"/>
      <c r="D1364" s="79"/>
      <c r="E1364" s="27" t="s">
        <v>192</v>
      </c>
      <c r="F1364" s="27" t="s">
        <v>228</v>
      </c>
      <c r="G1364" s="112">
        <f t="shared" si="275"/>
        <v>130</v>
      </c>
      <c r="H1364" s="112">
        <f t="shared" si="275"/>
        <v>0</v>
      </c>
      <c r="I1364" s="28">
        <v>130</v>
      </c>
      <c r="J1364" s="28">
        <v>0</v>
      </c>
      <c r="K1364" s="28">
        <v>0</v>
      </c>
      <c r="L1364" s="112">
        <v>0</v>
      </c>
      <c r="M1364" s="28">
        <v>0</v>
      </c>
      <c r="N1364" s="28">
        <v>0</v>
      </c>
      <c r="O1364" s="28">
        <v>0</v>
      </c>
      <c r="P1364" s="112">
        <v>0</v>
      </c>
      <c r="Q1364" s="288"/>
      <c r="R1364" s="289"/>
    </row>
    <row r="1365" spans="1:18" s="24" customFormat="1" ht="12.75">
      <c r="A1365" s="162"/>
      <c r="B1365" s="165"/>
      <c r="C1365" s="168"/>
      <c r="D1365" s="79"/>
      <c r="E1365" s="27" t="s">
        <v>20</v>
      </c>
      <c r="F1365" s="27" t="s">
        <v>229</v>
      </c>
      <c r="G1365" s="112">
        <f t="shared" si="275"/>
        <v>2600</v>
      </c>
      <c r="H1365" s="112">
        <f t="shared" si="275"/>
        <v>0</v>
      </c>
      <c r="I1365" s="28">
        <v>2600</v>
      </c>
      <c r="J1365" s="28">
        <v>0</v>
      </c>
      <c r="K1365" s="28">
        <v>0</v>
      </c>
      <c r="L1365" s="112">
        <v>0</v>
      </c>
      <c r="M1365" s="28">
        <v>0</v>
      </c>
      <c r="N1365" s="28">
        <v>0</v>
      </c>
      <c r="O1365" s="28">
        <v>0</v>
      </c>
      <c r="P1365" s="112">
        <v>0</v>
      </c>
      <c r="Q1365" s="288"/>
      <c r="R1365" s="289"/>
    </row>
    <row r="1366" spans="1:18" s="24" customFormat="1" ht="13.5" thickBot="1">
      <c r="A1366" s="163"/>
      <c r="B1366" s="166"/>
      <c r="C1366" s="169"/>
      <c r="D1366" s="80"/>
      <c r="E1366" s="82"/>
      <c r="F1366" s="35" t="s">
        <v>230</v>
      </c>
      <c r="G1366" s="113">
        <f t="shared" si="275"/>
        <v>0</v>
      </c>
      <c r="H1366" s="113">
        <f t="shared" si="275"/>
        <v>0</v>
      </c>
      <c r="I1366" s="36">
        <v>0</v>
      </c>
      <c r="J1366" s="36">
        <v>0</v>
      </c>
      <c r="K1366" s="36">
        <v>0</v>
      </c>
      <c r="L1366" s="113">
        <v>0</v>
      </c>
      <c r="M1366" s="36">
        <v>0</v>
      </c>
      <c r="N1366" s="36">
        <v>0</v>
      </c>
      <c r="O1366" s="36">
        <v>0</v>
      </c>
      <c r="P1366" s="113">
        <v>0</v>
      </c>
      <c r="Q1366" s="290"/>
      <c r="R1366" s="291"/>
    </row>
    <row r="1367" spans="1:18" s="24" customFormat="1" ht="12.75">
      <c r="A1367" s="161" t="s">
        <v>351</v>
      </c>
      <c r="B1367" s="164" t="s">
        <v>523</v>
      </c>
      <c r="C1367" s="167">
        <v>350</v>
      </c>
      <c r="D1367" s="21"/>
      <c r="E1367" s="114"/>
      <c r="F1367" s="129" t="s">
        <v>238</v>
      </c>
      <c r="G1367" s="23">
        <f aca="true" t="shared" si="276" ref="G1367:P1367">SUM(G1368:G1378)</f>
        <v>2388.8</v>
      </c>
      <c r="H1367" s="23">
        <f t="shared" si="276"/>
        <v>0</v>
      </c>
      <c r="I1367" s="23">
        <f t="shared" si="276"/>
        <v>2388.8</v>
      </c>
      <c r="J1367" s="23">
        <f t="shared" si="276"/>
        <v>0</v>
      </c>
      <c r="K1367" s="23">
        <f t="shared" si="276"/>
        <v>0</v>
      </c>
      <c r="L1367" s="23">
        <f t="shared" si="276"/>
        <v>0</v>
      </c>
      <c r="M1367" s="23">
        <f t="shared" si="276"/>
        <v>0</v>
      </c>
      <c r="N1367" s="23">
        <f t="shared" si="276"/>
        <v>0</v>
      </c>
      <c r="O1367" s="23">
        <f t="shared" si="276"/>
        <v>0</v>
      </c>
      <c r="P1367" s="23">
        <f t="shared" si="276"/>
        <v>0</v>
      </c>
      <c r="Q1367" s="286" t="s">
        <v>17</v>
      </c>
      <c r="R1367" s="287"/>
    </row>
    <row r="1368" spans="1:18" s="24" customFormat="1" ht="12.75">
      <c r="A1368" s="162"/>
      <c r="B1368" s="165"/>
      <c r="C1368" s="168"/>
      <c r="D1368" s="29"/>
      <c r="E1368" s="115"/>
      <c r="F1368" s="27" t="s">
        <v>19</v>
      </c>
      <c r="G1368" s="112">
        <f aca="true" t="shared" si="277" ref="G1368:H1378">I1368+K1368+M1368+O1368</f>
        <v>0</v>
      </c>
      <c r="H1368" s="112">
        <f t="shared" si="277"/>
        <v>0</v>
      </c>
      <c r="I1368" s="112">
        <v>0</v>
      </c>
      <c r="J1368" s="112">
        <v>0</v>
      </c>
      <c r="K1368" s="112">
        <v>0</v>
      </c>
      <c r="L1368" s="112">
        <v>0</v>
      </c>
      <c r="M1368" s="112">
        <v>0</v>
      </c>
      <c r="N1368" s="112">
        <v>0</v>
      </c>
      <c r="O1368" s="112">
        <v>0</v>
      </c>
      <c r="P1368" s="112">
        <v>0</v>
      </c>
      <c r="Q1368" s="288"/>
      <c r="R1368" s="289"/>
    </row>
    <row r="1369" spans="1:18" s="24" customFormat="1" ht="12.75">
      <c r="A1369" s="162"/>
      <c r="B1369" s="165"/>
      <c r="C1369" s="168"/>
      <c r="D1369" s="29"/>
      <c r="E1369" s="38"/>
      <c r="F1369" s="27" t="s">
        <v>22</v>
      </c>
      <c r="G1369" s="112">
        <f t="shared" si="277"/>
        <v>0</v>
      </c>
      <c r="H1369" s="112">
        <f t="shared" si="277"/>
        <v>0</v>
      </c>
      <c r="I1369" s="112">
        <v>0</v>
      </c>
      <c r="J1369" s="112">
        <v>0</v>
      </c>
      <c r="K1369" s="112">
        <v>0</v>
      </c>
      <c r="L1369" s="112">
        <v>0</v>
      </c>
      <c r="M1369" s="112">
        <v>0</v>
      </c>
      <c r="N1369" s="112">
        <v>0</v>
      </c>
      <c r="O1369" s="112">
        <v>0</v>
      </c>
      <c r="P1369" s="112">
        <v>0</v>
      </c>
      <c r="Q1369" s="288"/>
      <c r="R1369" s="289"/>
    </row>
    <row r="1370" spans="1:18" s="24" customFormat="1" ht="12.75">
      <c r="A1370" s="162"/>
      <c r="B1370" s="165"/>
      <c r="C1370" s="168"/>
      <c r="D1370" s="29"/>
      <c r="E1370" s="81"/>
      <c r="F1370" s="27" t="s">
        <v>23</v>
      </c>
      <c r="G1370" s="112">
        <f t="shared" si="277"/>
        <v>0</v>
      </c>
      <c r="H1370" s="112">
        <f t="shared" si="277"/>
        <v>0</v>
      </c>
      <c r="I1370" s="112">
        <v>0</v>
      </c>
      <c r="J1370" s="112">
        <v>0</v>
      </c>
      <c r="K1370" s="112">
        <v>0</v>
      </c>
      <c r="L1370" s="112">
        <v>0</v>
      </c>
      <c r="M1370" s="112">
        <v>0</v>
      </c>
      <c r="N1370" s="112">
        <v>0</v>
      </c>
      <c r="O1370" s="112">
        <v>0</v>
      </c>
      <c r="P1370" s="112">
        <v>0</v>
      </c>
      <c r="Q1370" s="288"/>
      <c r="R1370" s="289"/>
    </row>
    <row r="1371" spans="1:18" s="24" customFormat="1" ht="12.75">
      <c r="A1371" s="162"/>
      <c r="B1371" s="165"/>
      <c r="C1371" s="168"/>
      <c r="D1371" s="29"/>
      <c r="E1371" s="81"/>
      <c r="F1371" s="27" t="s">
        <v>239</v>
      </c>
      <c r="G1371" s="112">
        <f t="shared" si="277"/>
        <v>0</v>
      </c>
      <c r="H1371" s="112">
        <f t="shared" si="277"/>
        <v>0</v>
      </c>
      <c r="I1371" s="112">
        <v>0</v>
      </c>
      <c r="J1371" s="112">
        <v>0</v>
      </c>
      <c r="K1371" s="112">
        <v>0</v>
      </c>
      <c r="L1371" s="112">
        <v>0</v>
      </c>
      <c r="M1371" s="112">
        <v>0</v>
      </c>
      <c r="N1371" s="112">
        <v>0</v>
      </c>
      <c r="O1371" s="112">
        <v>0</v>
      </c>
      <c r="P1371" s="112">
        <v>0</v>
      </c>
      <c r="Q1371" s="288"/>
      <c r="R1371" s="289"/>
    </row>
    <row r="1372" spans="1:18" s="24" customFormat="1" ht="12.75">
      <c r="A1372" s="162"/>
      <c r="B1372" s="165"/>
      <c r="C1372" s="168"/>
      <c r="D1372" s="29"/>
      <c r="E1372" s="27"/>
      <c r="F1372" s="27" t="s">
        <v>25</v>
      </c>
      <c r="G1372" s="112">
        <f t="shared" si="277"/>
        <v>0</v>
      </c>
      <c r="H1372" s="112">
        <f t="shared" si="277"/>
        <v>0</v>
      </c>
      <c r="I1372" s="28">
        <v>0</v>
      </c>
      <c r="J1372" s="28">
        <v>0</v>
      </c>
      <c r="K1372" s="112">
        <v>0</v>
      </c>
      <c r="L1372" s="112">
        <v>0</v>
      </c>
      <c r="M1372" s="112">
        <v>0</v>
      </c>
      <c r="N1372" s="112">
        <v>0</v>
      </c>
      <c r="O1372" s="112">
        <v>0</v>
      </c>
      <c r="P1372" s="112">
        <v>0</v>
      </c>
      <c r="Q1372" s="288"/>
      <c r="R1372" s="289"/>
    </row>
    <row r="1373" spans="1:18" s="24" customFormat="1" ht="12.75">
      <c r="A1373" s="162"/>
      <c r="B1373" s="165"/>
      <c r="C1373" s="168"/>
      <c r="D1373" s="29"/>
      <c r="E1373" s="27"/>
      <c r="F1373" s="27" t="s">
        <v>220</v>
      </c>
      <c r="G1373" s="112">
        <f t="shared" si="277"/>
        <v>0</v>
      </c>
      <c r="H1373" s="112">
        <f t="shared" si="277"/>
        <v>0</v>
      </c>
      <c r="I1373" s="28">
        <v>0</v>
      </c>
      <c r="J1373" s="28">
        <v>0</v>
      </c>
      <c r="K1373" s="112">
        <v>0</v>
      </c>
      <c r="L1373" s="112">
        <v>0</v>
      </c>
      <c r="M1373" s="112">
        <v>0</v>
      </c>
      <c r="N1373" s="112">
        <v>0</v>
      </c>
      <c r="O1373" s="112">
        <v>0</v>
      </c>
      <c r="P1373" s="112">
        <v>0</v>
      </c>
      <c r="Q1373" s="288"/>
      <c r="R1373" s="289"/>
    </row>
    <row r="1374" spans="1:18" s="24" customFormat="1" ht="12.75">
      <c r="A1374" s="162"/>
      <c r="B1374" s="165"/>
      <c r="C1374" s="168"/>
      <c r="D1374" s="29"/>
      <c r="E1374" s="38"/>
      <c r="F1374" s="27" t="s">
        <v>226</v>
      </c>
      <c r="G1374" s="112">
        <f t="shared" si="277"/>
        <v>0</v>
      </c>
      <c r="H1374" s="112">
        <f t="shared" si="277"/>
        <v>0</v>
      </c>
      <c r="I1374" s="28">
        <v>0</v>
      </c>
      <c r="J1374" s="28">
        <v>0</v>
      </c>
      <c r="K1374" s="28">
        <v>0</v>
      </c>
      <c r="L1374" s="112">
        <v>0</v>
      </c>
      <c r="M1374" s="28">
        <v>0</v>
      </c>
      <c r="N1374" s="28">
        <v>0</v>
      </c>
      <c r="O1374" s="28">
        <v>0</v>
      </c>
      <c r="P1374" s="112">
        <v>0</v>
      </c>
      <c r="Q1374" s="288"/>
      <c r="R1374" s="289"/>
    </row>
    <row r="1375" spans="1:18" s="24" customFormat="1" ht="12.75">
      <c r="A1375" s="162"/>
      <c r="B1375" s="165"/>
      <c r="C1375" s="168"/>
      <c r="D1375" s="29"/>
      <c r="E1375" s="27"/>
      <c r="F1375" s="27" t="s">
        <v>227</v>
      </c>
      <c r="G1375" s="112">
        <f t="shared" si="277"/>
        <v>0</v>
      </c>
      <c r="H1375" s="112">
        <f t="shared" si="277"/>
        <v>0</v>
      </c>
      <c r="I1375" s="28">
        <v>0</v>
      </c>
      <c r="J1375" s="28">
        <v>0</v>
      </c>
      <c r="K1375" s="28">
        <v>0</v>
      </c>
      <c r="L1375" s="112">
        <v>0</v>
      </c>
      <c r="M1375" s="28">
        <v>0</v>
      </c>
      <c r="N1375" s="28">
        <v>0</v>
      </c>
      <c r="O1375" s="28">
        <v>0</v>
      </c>
      <c r="P1375" s="112">
        <v>0</v>
      </c>
      <c r="Q1375" s="288"/>
      <c r="R1375" s="289"/>
    </row>
    <row r="1376" spans="1:18" s="24" customFormat="1" ht="12.75">
      <c r="A1376" s="162"/>
      <c r="B1376" s="165"/>
      <c r="C1376" s="168"/>
      <c r="D1376" s="29"/>
      <c r="E1376" s="27" t="s">
        <v>192</v>
      </c>
      <c r="F1376" s="27" t="s">
        <v>228</v>
      </c>
      <c r="G1376" s="112">
        <f t="shared" si="277"/>
        <v>113.8</v>
      </c>
      <c r="H1376" s="112">
        <f t="shared" si="277"/>
        <v>0</v>
      </c>
      <c r="I1376" s="28">
        <v>113.8</v>
      </c>
      <c r="J1376" s="28">
        <v>0</v>
      </c>
      <c r="K1376" s="28">
        <v>0</v>
      </c>
      <c r="L1376" s="112">
        <v>0</v>
      </c>
      <c r="M1376" s="28">
        <v>0</v>
      </c>
      <c r="N1376" s="28">
        <v>0</v>
      </c>
      <c r="O1376" s="28">
        <v>0</v>
      </c>
      <c r="P1376" s="112">
        <v>0</v>
      </c>
      <c r="Q1376" s="288"/>
      <c r="R1376" s="289"/>
    </row>
    <row r="1377" spans="1:18" s="24" customFormat="1" ht="12.75">
      <c r="A1377" s="162"/>
      <c r="B1377" s="165"/>
      <c r="C1377" s="168"/>
      <c r="D1377" s="29"/>
      <c r="E1377" s="27" t="s">
        <v>20</v>
      </c>
      <c r="F1377" s="27" t="s">
        <v>229</v>
      </c>
      <c r="G1377" s="112">
        <f t="shared" si="277"/>
        <v>2275</v>
      </c>
      <c r="H1377" s="112">
        <f t="shared" si="277"/>
        <v>0</v>
      </c>
      <c r="I1377" s="28">
        <v>2275</v>
      </c>
      <c r="J1377" s="28">
        <v>0</v>
      </c>
      <c r="K1377" s="28">
        <v>0</v>
      </c>
      <c r="L1377" s="112">
        <v>0</v>
      </c>
      <c r="M1377" s="28">
        <v>0</v>
      </c>
      <c r="N1377" s="28">
        <v>0</v>
      </c>
      <c r="O1377" s="28">
        <v>0</v>
      </c>
      <c r="P1377" s="112">
        <v>0</v>
      </c>
      <c r="Q1377" s="288"/>
      <c r="R1377" s="289"/>
    </row>
    <row r="1378" spans="1:18" s="24" customFormat="1" ht="13.5" thickBot="1">
      <c r="A1378" s="163"/>
      <c r="B1378" s="166"/>
      <c r="C1378" s="169"/>
      <c r="D1378" s="33"/>
      <c r="E1378" s="82"/>
      <c r="F1378" s="35" t="s">
        <v>230</v>
      </c>
      <c r="G1378" s="113">
        <f t="shared" si="277"/>
        <v>0</v>
      </c>
      <c r="H1378" s="113">
        <f t="shared" si="277"/>
        <v>0</v>
      </c>
      <c r="I1378" s="36">
        <v>0</v>
      </c>
      <c r="J1378" s="36">
        <v>0</v>
      </c>
      <c r="K1378" s="36">
        <v>0</v>
      </c>
      <c r="L1378" s="113">
        <v>0</v>
      </c>
      <c r="M1378" s="36">
        <v>0</v>
      </c>
      <c r="N1378" s="36">
        <v>0</v>
      </c>
      <c r="O1378" s="36">
        <v>0</v>
      </c>
      <c r="P1378" s="113">
        <v>0</v>
      </c>
      <c r="Q1378" s="290"/>
      <c r="R1378" s="291"/>
    </row>
    <row r="1379" spans="1:18" s="24" customFormat="1" ht="12.75">
      <c r="A1379" s="161" t="s">
        <v>352</v>
      </c>
      <c r="B1379" s="164" t="s">
        <v>524</v>
      </c>
      <c r="C1379" s="167">
        <v>850</v>
      </c>
      <c r="D1379" s="21"/>
      <c r="E1379" s="114"/>
      <c r="F1379" s="129" t="s">
        <v>238</v>
      </c>
      <c r="G1379" s="23">
        <f aca="true" t="shared" si="278" ref="G1379:P1379">SUM(G1380:G1390)</f>
        <v>9592.7</v>
      </c>
      <c r="H1379" s="23">
        <f t="shared" si="278"/>
        <v>0</v>
      </c>
      <c r="I1379" s="23">
        <f t="shared" si="278"/>
        <v>9592.7</v>
      </c>
      <c r="J1379" s="23">
        <f t="shared" si="278"/>
        <v>0</v>
      </c>
      <c r="K1379" s="23">
        <f t="shared" si="278"/>
        <v>0</v>
      </c>
      <c r="L1379" s="23">
        <f t="shared" si="278"/>
        <v>0</v>
      </c>
      <c r="M1379" s="23">
        <f t="shared" si="278"/>
        <v>0</v>
      </c>
      <c r="N1379" s="23">
        <f t="shared" si="278"/>
        <v>0</v>
      </c>
      <c r="O1379" s="23">
        <f t="shared" si="278"/>
        <v>0</v>
      </c>
      <c r="P1379" s="23">
        <f t="shared" si="278"/>
        <v>0</v>
      </c>
      <c r="Q1379" s="286" t="s">
        <v>17</v>
      </c>
      <c r="R1379" s="287"/>
    </row>
    <row r="1380" spans="1:18" s="24" customFormat="1" ht="12.75">
      <c r="A1380" s="162"/>
      <c r="B1380" s="165"/>
      <c r="C1380" s="168"/>
      <c r="D1380" s="29"/>
      <c r="E1380" s="115"/>
      <c r="F1380" s="27" t="s">
        <v>19</v>
      </c>
      <c r="G1380" s="112">
        <f aca="true" t="shared" si="279" ref="G1380:H1390">I1380+K1380+M1380+O1380</f>
        <v>0</v>
      </c>
      <c r="H1380" s="112">
        <f t="shared" si="279"/>
        <v>0</v>
      </c>
      <c r="I1380" s="112">
        <v>0</v>
      </c>
      <c r="J1380" s="112">
        <v>0</v>
      </c>
      <c r="K1380" s="112">
        <v>0</v>
      </c>
      <c r="L1380" s="112">
        <v>0</v>
      </c>
      <c r="M1380" s="112">
        <v>0</v>
      </c>
      <c r="N1380" s="112">
        <v>0</v>
      </c>
      <c r="O1380" s="112">
        <v>0</v>
      </c>
      <c r="P1380" s="112">
        <v>0</v>
      </c>
      <c r="Q1380" s="288"/>
      <c r="R1380" s="289"/>
    </row>
    <row r="1381" spans="1:18" s="24" customFormat="1" ht="12.75">
      <c r="A1381" s="162"/>
      <c r="B1381" s="165"/>
      <c r="C1381" s="168"/>
      <c r="D1381" s="29"/>
      <c r="E1381" s="38"/>
      <c r="F1381" s="27" t="s">
        <v>22</v>
      </c>
      <c r="G1381" s="112">
        <f t="shared" si="279"/>
        <v>0</v>
      </c>
      <c r="H1381" s="112">
        <f t="shared" si="279"/>
        <v>0</v>
      </c>
      <c r="I1381" s="112">
        <v>0</v>
      </c>
      <c r="J1381" s="112">
        <v>0</v>
      </c>
      <c r="K1381" s="112">
        <v>0</v>
      </c>
      <c r="L1381" s="112">
        <v>0</v>
      </c>
      <c r="M1381" s="112">
        <v>0</v>
      </c>
      <c r="N1381" s="112">
        <v>0</v>
      </c>
      <c r="O1381" s="112">
        <v>0</v>
      </c>
      <c r="P1381" s="112">
        <v>0</v>
      </c>
      <c r="Q1381" s="288"/>
      <c r="R1381" s="289"/>
    </row>
    <row r="1382" spans="1:18" s="24" customFormat="1" ht="12.75">
      <c r="A1382" s="162"/>
      <c r="B1382" s="165"/>
      <c r="C1382" s="168"/>
      <c r="D1382" s="29"/>
      <c r="E1382" s="81"/>
      <c r="F1382" s="27" t="s">
        <v>23</v>
      </c>
      <c r="G1382" s="112">
        <f t="shared" si="279"/>
        <v>0</v>
      </c>
      <c r="H1382" s="112">
        <f t="shared" si="279"/>
        <v>0</v>
      </c>
      <c r="I1382" s="112">
        <v>0</v>
      </c>
      <c r="J1382" s="112">
        <v>0</v>
      </c>
      <c r="K1382" s="112">
        <v>0</v>
      </c>
      <c r="L1382" s="112">
        <v>0</v>
      </c>
      <c r="M1382" s="112">
        <v>0</v>
      </c>
      <c r="N1382" s="112">
        <v>0</v>
      </c>
      <c r="O1382" s="112">
        <v>0</v>
      </c>
      <c r="P1382" s="112">
        <v>0</v>
      </c>
      <c r="Q1382" s="288"/>
      <c r="R1382" s="289"/>
    </row>
    <row r="1383" spans="1:18" s="24" customFormat="1" ht="12.75">
      <c r="A1383" s="162"/>
      <c r="B1383" s="165"/>
      <c r="C1383" s="168"/>
      <c r="D1383" s="29"/>
      <c r="E1383" s="38"/>
      <c r="F1383" s="27" t="s">
        <v>239</v>
      </c>
      <c r="G1383" s="112">
        <f t="shared" si="279"/>
        <v>0</v>
      </c>
      <c r="H1383" s="112">
        <f t="shared" si="279"/>
        <v>0</v>
      </c>
      <c r="I1383" s="112">
        <v>0</v>
      </c>
      <c r="J1383" s="112">
        <v>0</v>
      </c>
      <c r="K1383" s="112">
        <v>0</v>
      </c>
      <c r="L1383" s="112">
        <v>0</v>
      </c>
      <c r="M1383" s="112">
        <v>0</v>
      </c>
      <c r="N1383" s="112">
        <v>0</v>
      </c>
      <c r="O1383" s="112">
        <v>0</v>
      </c>
      <c r="P1383" s="112">
        <v>0</v>
      </c>
      <c r="Q1383" s="288"/>
      <c r="R1383" s="289"/>
    </row>
    <row r="1384" spans="1:18" s="24" customFormat="1" ht="12.75">
      <c r="A1384" s="162"/>
      <c r="B1384" s="165"/>
      <c r="C1384" s="168"/>
      <c r="D1384" s="29"/>
      <c r="E1384" s="27"/>
      <c r="F1384" s="27" t="s">
        <v>25</v>
      </c>
      <c r="G1384" s="112">
        <f t="shared" si="279"/>
        <v>0</v>
      </c>
      <c r="H1384" s="112">
        <f t="shared" si="279"/>
        <v>0</v>
      </c>
      <c r="I1384" s="28">
        <v>0</v>
      </c>
      <c r="J1384" s="28">
        <v>0</v>
      </c>
      <c r="K1384" s="112">
        <v>0</v>
      </c>
      <c r="L1384" s="112">
        <v>0</v>
      </c>
      <c r="M1384" s="112">
        <v>0</v>
      </c>
      <c r="N1384" s="112">
        <v>0</v>
      </c>
      <c r="O1384" s="112">
        <v>0</v>
      </c>
      <c r="P1384" s="112">
        <v>0</v>
      </c>
      <c r="Q1384" s="288"/>
      <c r="R1384" s="289"/>
    </row>
    <row r="1385" spans="1:18" s="24" customFormat="1" ht="12.75">
      <c r="A1385" s="162"/>
      <c r="B1385" s="165"/>
      <c r="C1385" s="168"/>
      <c r="D1385" s="29"/>
      <c r="E1385" s="27"/>
      <c r="F1385" s="27" t="s">
        <v>220</v>
      </c>
      <c r="G1385" s="112">
        <f t="shared" si="279"/>
        <v>0</v>
      </c>
      <c r="H1385" s="112">
        <f t="shared" si="279"/>
        <v>0</v>
      </c>
      <c r="I1385" s="28">
        <v>0</v>
      </c>
      <c r="J1385" s="28">
        <v>0</v>
      </c>
      <c r="K1385" s="112">
        <v>0</v>
      </c>
      <c r="L1385" s="112">
        <v>0</v>
      </c>
      <c r="M1385" s="112">
        <v>0</v>
      </c>
      <c r="N1385" s="112">
        <v>0</v>
      </c>
      <c r="O1385" s="112">
        <v>0</v>
      </c>
      <c r="P1385" s="112">
        <v>0</v>
      </c>
      <c r="Q1385" s="288"/>
      <c r="R1385" s="289"/>
    </row>
    <row r="1386" spans="1:18" s="24" customFormat="1" ht="12.75">
      <c r="A1386" s="162"/>
      <c r="B1386" s="165"/>
      <c r="C1386" s="168"/>
      <c r="D1386" s="29"/>
      <c r="E1386" s="38"/>
      <c r="F1386" s="27" t="s">
        <v>226</v>
      </c>
      <c r="G1386" s="112">
        <f t="shared" si="279"/>
        <v>0</v>
      </c>
      <c r="H1386" s="112">
        <f t="shared" si="279"/>
        <v>0</v>
      </c>
      <c r="I1386" s="28">
        <v>0</v>
      </c>
      <c r="J1386" s="28">
        <v>0</v>
      </c>
      <c r="K1386" s="28">
        <v>0</v>
      </c>
      <c r="L1386" s="112">
        <v>0</v>
      </c>
      <c r="M1386" s="28">
        <v>0</v>
      </c>
      <c r="N1386" s="28">
        <v>0</v>
      </c>
      <c r="O1386" s="28">
        <v>0</v>
      </c>
      <c r="P1386" s="112">
        <v>0</v>
      </c>
      <c r="Q1386" s="288"/>
      <c r="R1386" s="289"/>
    </row>
    <row r="1387" spans="1:18" s="24" customFormat="1" ht="12.75">
      <c r="A1387" s="162"/>
      <c r="B1387" s="165"/>
      <c r="C1387" s="168"/>
      <c r="D1387" s="29"/>
      <c r="E1387" s="27"/>
      <c r="F1387" s="27" t="s">
        <v>227</v>
      </c>
      <c r="G1387" s="112">
        <f t="shared" si="279"/>
        <v>0</v>
      </c>
      <c r="H1387" s="112">
        <f t="shared" si="279"/>
        <v>0</v>
      </c>
      <c r="I1387" s="28">
        <v>0</v>
      </c>
      <c r="J1387" s="28">
        <v>0</v>
      </c>
      <c r="K1387" s="28">
        <v>0</v>
      </c>
      <c r="L1387" s="112">
        <v>0</v>
      </c>
      <c r="M1387" s="28">
        <v>0</v>
      </c>
      <c r="N1387" s="28">
        <v>0</v>
      </c>
      <c r="O1387" s="28">
        <v>0</v>
      </c>
      <c r="P1387" s="112">
        <v>0</v>
      </c>
      <c r="Q1387" s="288"/>
      <c r="R1387" s="289"/>
    </row>
    <row r="1388" spans="1:18" s="24" customFormat="1" ht="12.75">
      <c r="A1388" s="162"/>
      <c r="B1388" s="165"/>
      <c r="C1388" s="168"/>
      <c r="D1388" s="29"/>
      <c r="E1388" s="27" t="s">
        <v>192</v>
      </c>
      <c r="F1388" s="27" t="s">
        <v>228</v>
      </c>
      <c r="G1388" s="112">
        <f t="shared" si="279"/>
        <v>1592.7</v>
      </c>
      <c r="H1388" s="112">
        <f t="shared" si="279"/>
        <v>0</v>
      </c>
      <c r="I1388" s="28">
        <v>1592.7</v>
      </c>
      <c r="J1388" s="28">
        <v>0</v>
      </c>
      <c r="K1388" s="28">
        <v>0</v>
      </c>
      <c r="L1388" s="112">
        <v>0</v>
      </c>
      <c r="M1388" s="28">
        <v>0</v>
      </c>
      <c r="N1388" s="28">
        <v>0</v>
      </c>
      <c r="O1388" s="28">
        <v>0</v>
      </c>
      <c r="P1388" s="112">
        <v>0</v>
      </c>
      <c r="Q1388" s="288"/>
      <c r="R1388" s="289"/>
    </row>
    <row r="1389" spans="1:18" s="24" customFormat="1" ht="12.75">
      <c r="A1389" s="162"/>
      <c r="B1389" s="165"/>
      <c r="C1389" s="168"/>
      <c r="D1389" s="29"/>
      <c r="E1389" s="27" t="s">
        <v>20</v>
      </c>
      <c r="F1389" s="27" t="s">
        <v>229</v>
      </c>
      <c r="G1389" s="112">
        <f t="shared" si="279"/>
        <v>8000</v>
      </c>
      <c r="H1389" s="112">
        <f t="shared" si="279"/>
        <v>0</v>
      </c>
      <c r="I1389" s="28">
        <v>8000</v>
      </c>
      <c r="J1389" s="28">
        <v>0</v>
      </c>
      <c r="K1389" s="28">
        <v>0</v>
      </c>
      <c r="L1389" s="112">
        <v>0</v>
      </c>
      <c r="M1389" s="28">
        <v>0</v>
      </c>
      <c r="N1389" s="28">
        <v>0</v>
      </c>
      <c r="O1389" s="28">
        <v>0</v>
      </c>
      <c r="P1389" s="112">
        <v>0</v>
      </c>
      <c r="Q1389" s="288"/>
      <c r="R1389" s="289"/>
    </row>
    <row r="1390" spans="1:18" s="24" customFormat="1" ht="13.5" thickBot="1">
      <c r="A1390" s="163"/>
      <c r="B1390" s="166"/>
      <c r="C1390" s="169"/>
      <c r="D1390" s="33"/>
      <c r="E1390" s="82"/>
      <c r="F1390" s="35" t="s">
        <v>230</v>
      </c>
      <c r="G1390" s="113">
        <f t="shared" si="279"/>
        <v>0</v>
      </c>
      <c r="H1390" s="113">
        <f t="shared" si="279"/>
        <v>0</v>
      </c>
      <c r="I1390" s="36">
        <v>0</v>
      </c>
      <c r="J1390" s="36">
        <v>0</v>
      </c>
      <c r="K1390" s="36">
        <v>0</v>
      </c>
      <c r="L1390" s="113">
        <v>0</v>
      </c>
      <c r="M1390" s="36">
        <v>0</v>
      </c>
      <c r="N1390" s="36">
        <v>0</v>
      </c>
      <c r="O1390" s="36">
        <v>0</v>
      </c>
      <c r="P1390" s="113">
        <v>0</v>
      </c>
      <c r="Q1390" s="290"/>
      <c r="R1390" s="291"/>
    </row>
    <row r="1391" spans="1:18" s="24" customFormat="1" ht="12.75">
      <c r="A1391" s="161" t="s">
        <v>353</v>
      </c>
      <c r="B1391" s="164" t="s">
        <v>543</v>
      </c>
      <c r="C1391" s="167">
        <v>4017</v>
      </c>
      <c r="D1391" s="21"/>
      <c r="E1391" s="114"/>
      <c r="F1391" s="129" t="s">
        <v>238</v>
      </c>
      <c r="G1391" s="23">
        <f aca="true" t="shared" si="280" ref="G1391:P1391">SUM(G1392:G1402)</f>
        <v>78</v>
      </c>
      <c r="H1391" s="23">
        <f t="shared" si="280"/>
        <v>78</v>
      </c>
      <c r="I1391" s="23">
        <f t="shared" si="280"/>
        <v>78</v>
      </c>
      <c r="J1391" s="23">
        <f t="shared" si="280"/>
        <v>78</v>
      </c>
      <c r="K1391" s="23">
        <f t="shared" si="280"/>
        <v>0</v>
      </c>
      <c r="L1391" s="23">
        <f t="shared" si="280"/>
        <v>0</v>
      </c>
      <c r="M1391" s="23">
        <f t="shared" si="280"/>
        <v>0</v>
      </c>
      <c r="N1391" s="23">
        <f t="shared" si="280"/>
        <v>0</v>
      </c>
      <c r="O1391" s="23">
        <f t="shared" si="280"/>
        <v>0</v>
      </c>
      <c r="P1391" s="23">
        <f t="shared" si="280"/>
        <v>0</v>
      </c>
      <c r="Q1391" s="286" t="s">
        <v>17</v>
      </c>
      <c r="R1391" s="287"/>
    </row>
    <row r="1392" spans="1:18" s="24" customFormat="1" ht="12.75">
      <c r="A1392" s="162"/>
      <c r="B1392" s="165"/>
      <c r="C1392" s="168"/>
      <c r="D1392" s="29"/>
      <c r="E1392" s="115"/>
      <c r="F1392" s="27" t="s">
        <v>19</v>
      </c>
      <c r="G1392" s="112">
        <f aca="true" t="shared" si="281" ref="G1392:H1402">I1392+K1392+M1392+O1392</f>
        <v>0</v>
      </c>
      <c r="H1392" s="112">
        <f t="shared" si="281"/>
        <v>0</v>
      </c>
      <c r="I1392" s="112">
        <v>0</v>
      </c>
      <c r="J1392" s="112">
        <v>0</v>
      </c>
      <c r="K1392" s="112">
        <v>0</v>
      </c>
      <c r="L1392" s="112">
        <v>0</v>
      </c>
      <c r="M1392" s="112">
        <v>0</v>
      </c>
      <c r="N1392" s="112">
        <v>0</v>
      </c>
      <c r="O1392" s="112">
        <v>0</v>
      </c>
      <c r="P1392" s="112">
        <v>0</v>
      </c>
      <c r="Q1392" s="288"/>
      <c r="R1392" s="289"/>
    </row>
    <row r="1393" spans="1:18" s="24" customFormat="1" ht="12.75">
      <c r="A1393" s="162"/>
      <c r="B1393" s="165"/>
      <c r="C1393" s="168"/>
      <c r="D1393" s="29"/>
      <c r="E1393" s="38"/>
      <c r="F1393" s="27" t="s">
        <v>22</v>
      </c>
      <c r="G1393" s="112">
        <f t="shared" si="281"/>
        <v>0</v>
      </c>
      <c r="H1393" s="112">
        <f t="shared" si="281"/>
        <v>0</v>
      </c>
      <c r="I1393" s="112">
        <v>0</v>
      </c>
      <c r="J1393" s="112">
        <v>0</v>
      </c>
      <c r="K1393" s="112">
        <v>0</v>
      </c>
      <c r="L1393" s="112">
        <v>0</v>
      </c>
      <c r="M1393" s="112">
        <v>0</v>
      </c>
      <c r="N1393" s="112">
        <v>0</v>
      </c>
      <c r="O1393" s="112">
        <v>0</v>
      </c>
      <c r="P1393" s="112">
        <v>0</v>
      </c>
      <c r="Q1393" s="288"/>
      <c r="R1393" s="289"/>
    </row>
    <row r="1394" spans="1:18" s="24" customFormat="1" ht="12.75">
      <c r="A1394" s="162"/>
      <c r="B1394" s="165"/>
      <c r="C1394" s="168"/>
      <c r="D1394" s="29" t="s">
        <v>204</v>
      </c>
      <c r="E1394" s="27" t="s">
        <v>192</v>
      </c>
      <c r="F1394" s="27" t="s">
        <v>23</v>
      </c>
      <c r="G1394" s="112">
        <f t="shared" si="281"/>
        <v>78</v>
      </c>
      <c r="H1394" s="112">
        <f t="shared" si="281"/>
        <v>78</v>
      </c>
      <c r="I1394" s="112">
        <v>78</v>
      </c>
      <c r="J1394" s="112">
        <v>78</v>
      </c>
      <c r="K1394" s="112">
        <v>0</v>
      </c>
      <c r="L1394" s="112">
        <v>0</v>
      </c>
      <c r="M1394" s="112">
        <v>0</v>
      </c>
      <c r="N1394" s="112">
        <v>0</v>
      </c>
      <c r="O1394" s="112">
        <v>0</v>
      </c>
      <c r="P1394" s="112">
        <v>0</v>
      </c>
      <c r="Q1394" s="288"/>
      <c r="R1394" s="289"/>
    </row>
    <row r="1395" spans="1:18" s="24" customFormat="1" ht="12.75">
      <c r="A1395" s="162"/>
      <c r="B1395" s="165"/>
      <c r="C1395" s="168"/>
      <c r="D1395" s="29"/>
      <c r="E1395" s="27"/>
      <c r="F1395" s="27" t="s">
        <v>239</v>
      </c>
      <c r="G1395" s="112">
        <f t="shared" si="281"/>
        <v>0</v>
      </c>
      <c r="H1395" s="112">
        <f t="shared" si="281"/>
        <v>0</v>
      </c>
      <c r="I1395" s="112">
        <v>0</v>
      </c>
      <c r="J1395" s="112">
        <v>0</v>
      </c>
      <c r="K1395" s="112">
        <v>0</v>
      </c>
      <c r="L1395" s="112">
        <v>0</v>
      </c>
      <c r="M1395" s="112">
        <v>0</v>
      </c>
      <c r="N1395" s="112">
        <v>0</v>
      </c>
      <c r="O1395" s="112">
        <v>0</v>
      </c>
      <c r="P1395" s="112">
        <v>0</v>
      </c>
      <c r="Q1395" s="288"/>
      <c r="R1395" s="289"/>
    </row>
    <row r="1396" spans="1:18" s="24" customFormat="1" ht="12.75">
      <c r="A1396" s="162"/>
      <c r="B1396" s="165"/>
      <c r="C1396" s="168"/>
      <c r="D1396" s="29"/>
      <c r="E1396" s="27"/>
      <c r="F1396" s="27" t="s">
        <v>25</v>
      </c>
      <c r="G1396" s="112">
        <f t="shared" si="281"/>
        <v>0</v>
      </c>
      <c r="H1396" s="112">
        <f t="shared" si="281"/>
        <v>0</v>
      </c>
      <c r="I1396" s="28">
        <v>0</v>
      </c>
      <c r="J1396" s="28">
        <v>0</v>
      </c>
      <c r="K1396" s="112">
        <v>0</v>
      </c>
      <c r="L1396" s="112">
        <v>0</v>
      </c>
      <c r="M1396" s="112">
        <v>0</v>
      </c>
      <c r="N1396" s="112">
        <v>0</v>
      </c>
      <c r="O1396" s="112">
        <v>0</v>
      </c>
      <c r="P1396" s="112">
        <v>0</v>
      </c>
      <c r="Q1396" s="288"/>
      <c r="R1396" s="289"/>
    </row>
    <row r="1397" spans="1:18" s="24" customFormat="1" ht="12.75">
      <c r="A1397" s="162"/>
      <c r="B1397" s="165"/>
      <c r="C1397" s="168"/>
      <c r="D1397" s="29"/>
      <c r="E1397" s="27"/>
      <c r="F1397" s="27" t="s">
        <v>220</v>
      </c>
      <c r="G1397" s="112">
        <f t="shared" si="281"/>
        <v>0</v>
      </c>
      <c r="H1397" s="112">
        <f t="shared" si="281"/>
        <v>0</v>
      </c>
      <c r="I1397" s="28">
        <v>0</v>
      </c>
      <c r="J1397" s="28">
        <v>0</v>
      </c>
      <c r="K1397" s="112">
        <v>0</v>
      </c>
      <c r="L1397" s="112">
        <v>0</v>
      </c>
      <c r="M1397" s="112">
        <v>0</v>
      </c>
      <c r="N1397" s="112">
        <v>0</v>
      </c>
      <c r="O1397" s="112">
        <v>0</v>
      </c>
      <c r="P1397" s="112">
        <v>0</v>
      </c>
      <c r="Q1397" s="288"/>
      <c r="R1397" s="289"/>
    </row>
    <row r="1398" spans="1:18" s="24" customFormat="1" ht="12.75">
      <c r="A1398" s="162"/>
      <c r="B1398" s="165"/>
      <c r="C1398" s="168"/>
      <c r="D1398" s="29"/>
      <c r="E1398" s="38"/>
      <c r="F1398" s="27" t="s">
        <v>226</v>
      </c>
      <c r="G1398" s="112">
        <f t="shared" si="281"/>
        <v>0</v>
      </c>
      <c r="H1398" s="112">
        <f t="shared" si="281"/>
        <v>0</v>
      </c>
      <c r="I1398" s="28">
        <v>0</v>
      </c>
      <c r="J1398" s="28">
        <v>0</v>
      </c>
      <c r="K1398" s="28">
        <v>0</v>
      </c>
      <c r="L1398" s="112">
        <v>0</v>
      </c>
      <c r="M1398" s="28">
        <v>0</v>
      </c>
      <c r="N1398" s="28">
        <v>0</v>
      </c>
      <c r="O1398" s="28">
        <v>0</v>
      </c>
      <c r="P1398" s="112">
        <v>0</v>
      </c>
      <c r="Q1398" s="288"/>
      <c r="R1398" s="289"/>
    </row>
    <row r="1399" spans="1:18" s="24" customFormat="1" ht="12.75">
      <c r="A1399" s="162"/>
      <c r="B1399" s="165"/>
      <c r="C1399" s="168"/>
      <c r="D1399" s="29"/>
      <c r="E1399" s="38"/>
      <c r="F1399" s="27" t="s">
        <v>227</v>
      </c>
      <c r="G1399" s="112">
        <f t="shared" si="281"/>
        <v>0</v>
      </c>
      <c r="H1399" s="112">
        <f t="shared" si="281"/>
        <v>0</v>
      </c>
      <c r="I1399" s="28">
        <v>0</v>
      </c>
      <c r="J1399" s="28">
        <v>0</v>
      </c>
      <c r="K1399" s="28">
        <v>0</v>
      </c>
      <c r="L1399" s="112">
        <v>0</v>
      </c>
      <c r="M1399" s="28">
        <v>0</v>
      </c>
      <c r="N1399" s="28">
        <v>0</v>
      </c>
      <c r="O1399" s="28">
        <v>0</v>
      </c>
      <c r="P1399" s="112">
        <v>0</v>
      </c>
      <c r="Q1399" s="288"/>
      <c r="R1399" s="289"/>
    </row>
    <row r="1400" spans="1:18" s="24" customFormat="1" ht="12.75">
      <c r="A1400" s="162"/>
      <c r="B1400" s="165"/>
      <c r="C1400" s="168"/>
      <c r="D1400" s="29"/>
      <c r="E1400" s="38"/>
      <c r="F1400" s="27" t="s">
        <v>228</v>
      </c>
      <c r="G1400" s="112">
        <f t="shared" si="281"/>
        <v>0</v>
      </c>
      <c r="H1400" s="112">
        <f t="shared" si="281"/>
        <v>0</v>
      </c>
      <c r="I1400" s="28">
        <v>0</v>
      </c>
      <c r="J1400" s="28">
        <v>0</v>
      </c>
      <c r="K1400" s="28">
        <v>0</v>
      </c>
      <c r="L1400" s="112">
        <v>0</v>
      </c>
      <c r="M1400" s="28">
        <v>0</v>
      </c>
      <c r="N1400" s="28">
        <v>0</v>
      </c>
      <c r="O1400" s="28">
        <v>0</v>
      </c>
      <c r="P1400" s="112">
        <v>0</v>
      </c>
      <c r="Q1400" s="288"/>
      <c r="R1400" s="289"/>
    </row>
    <row r="1401" spans="1:18" s="24" customFormat="1" ht="12.75">
      <c r="A1401" s="162"/>
      <c r="B1401" s="165"/>
      <c r="C1401" s="168"/>
      <c r="D1401" s="29"/>
      <c r="E1401" s="38"/>
      <c r="F1401" s="27" t="s">
        <v>229</v>
      </c>
      <c r="G1401" s="112">
        <f t="shared" si="281"/>
        <v>0</v>
      </c>
      <c r="H1401" s="112">
        <f t="shared" si="281"/>
        <v>0</v>
      </c>
      <c r="I1401" s="28">
        <v>0</v>
      </c>
      <c r="J1401" s="28">
        <v>0</v>
      </c>
      <c r="K1401" s="28">
        <v>0</v>
      </c>
      <c r="L1401" s="112">
        <v>0</v>
      </c>
      <c r="M1401" s="28">
        <v>0</v>
      </c>
      <c r="N1401" s="28">
        <v>0</v>
      </c>
      <c r="O1401" s="28">
        <v>0</v>
      </c>
      <c r="P1401" s="112">
        <v>0</v>
      </c>
      <c r="Q1401" s="288"/>
      <c r="R1401" s="289"/>
    </row>
    <row r="1402" spans="1:18" s="24" customFormat="1" ht="13.5" thickBot="1">
      <c r="A1402" s="163"/>
      <c r="B1402" s="166"/>
      <c r="C1402" s="169"/>
      <c r="D1402" s="33"/>
      <c r="E1402" s="82"/>
      <c r="F1402" s="35" t="s">
        <v>230</v>
      </c>
      <c r="G1402" s="113">
        <f t="shared" si="281"/>
        <v>0</v>
      </c>
      <c r="H1402" s="113">
        <f t="shared" si="281"/>
        <v>0</v>
      </c>
      <c r="I1402" s="36">
        <v>0</v>
      </c>
      <c r="J1402" s="36">
        <v>0</v>
      </c>
      <c r="K1402" s="36">
        <v>0</v>
      </c>
      <c r="L1402" s="113">
        <v>0</v>
      </c>
      <c r="M1402" s="36">
        <v>0</v>
      </c>
      <c r="N1402" s="36">
        <v>0</v>
      </c>
      <c r="O1402" s="36">
        <v>0</v>
      </c>
      <c r="P1402" s="113">
        <v>0</v>
      </c>
      <c r="Q1402" s="290"/>
      <c r="R1402" s="291"/>
    </row>
    <row r="1403" spans="1:21" ht="12.75" customHeight="1">
      <c r="A1403" s="161" t="s">
        <v>354</v>
      </c>
      <c r="B1403" s="164" t="s">
        <v>535</v>
      </c>
      <c r="C1403" s="170" t="s">
        <v>362</v>
      </c>
      <c r="D1403" s="114"/>
      <c r="E1403" s="114"/>
      <c r="F1403" s="129" t="s">
        <v>16</v>
      </c>
      <c r="G1403" s="23">
        <f>SUM(G1404:G1414)</f>
        <v>63921.100000000006</v>
      </c>
      <c r="H1403" s="23">
        <f aca="true" t="shared" si="282" ref="H1403:P1403">SUM(H1404:H1414)</f>
        <v>63921.100000000006</v>
      </c>
      <c r="I1403" s="23">
        <f t="shared" si="282"/>
        <v>17317.4</v>
      </c>
      <c r="J1403" s="23">
        <f t="shared" si="282"/>
        <v>17317.4</v>
      </c>
      <c r="K1403" s="23">
        <f t="shared" si="282"/>
        <v>28338.7</v>
      </c>
      <c r="L1403" s="23">
        <f t="shared" si="282"/>
        <v>28338.7</v>
      </c>
      <c r="M1403" s="23">
        <f t="shared" si="282"/>
        <v>18265</v>
      </c>
      <c r="N1403" s="23">
        <f t="shared" si="282"/>
        <v>18265</v>
      </c>
      <c r="O1403" s="23">
        <f t="shared" si="282"/>
        <v>0</v>
      </c>
      <c r="P1403" s="23">
        <f t="shared" si="282"/>
        <v>0</v>
      </c>
      <c r="Q1403" s="170" t="s">
        <v>17</v>
      </c>
      <c r="R1403" s="252"/>
      <c r="S1403" s="6"/>
      <c r="T1403" s="87"/>
      <c r="U1403" s="87"/>
    </row>
    <row r="1404" spans="1:20" ht="12.75">
      <c r="A1404" s="162"/>
      <c r="B1404" s="165"/>
      <c r="C1404" s="171"/>
      <c r="D1404" s="115"/>
      <c r="E1404" s="115" t="s">
        <v>21</v>
      </c>
      <c r="F1404" s="115" t="s">
        <v>19</v>
      </c>
      <c r="G1404" s="28">
        <f aca="true" t="shared" si="283" ref="G1404:H1408">I1404+K1404+M1404+O1404</f>
        <v>0</v>
      </c>
      <c r="H1404" s="28">
        <f t="shared" si="283"/>
        <v>0</v>
      </c>
      <c r="I1404" s="28">
        <v>0</v>
      </c>
      <c r="J1404" s="28">
        <v>0</v>
      </c>
      <c r="K1404" s="28">
        <v>0</v>
      </c>
      <c r="L1404" s="28">
        <v>0</v>
      </c>
      <c r="M1404" s="28">
        <v>0</v>
      </c>
      <c r="N1404" s="28">
        <v>0</v>
      </c>
      <c r="O1404" s="28">
        <v>0</v>
      </c>
      <c r="P1404" s="28">
        <v>0</v>
      </c>
      <c r="Q1404" s="171"/>
      <c r="R1404" s="253"/>
      <c r="S1404" s="6"/>
      <c r="T1404" s="17"/>
    </row>
    <row r="1405" spans="1:19" ht="38.25">
      <c r="A1405" s="162"/>
      <c r="B1405" s="165"/>
      <c r="C1405" s="171"/>
      <c r="D1405" s="115" t="s">
        <v>204</v>
      </c>
      <c r="E1405" s="115" t="s">
        <v>27</v>
      </c>
      <c r="F1405" s="115" t="s">
        <v>22</v>
      </c>
      <c r="G1405" s="28">
        <f t="shared" si="283"/>
        <v>1782.8</v>
      </c>
      <c r="H1405" s="28">
        <f t="shared" si="283"/>
        <v>1782.8</v>
      </c>
      <c r="I1405" s="28">
        <v>1782.8</v>
      </c>
      <c r="J1405" s="28">
        <v>1782.8</v>
      </c>
      <c r="K1405" s="28">
        <v>0</v>
      </c>
      <c r="L1405" s="28">
        <v>0</v>
      </c>
      <c r="M1405" s="28">
        <v>0</v>
      </c>
      <c r="N1405" s="28">
        <v>0</v>
      </c>
      <c r="O1405" s="28">
        <v>0</v>
      </c>
      <c r="P1405" s="28">
        <v>0</v>
      </c>
      <c r="Q1405" s="171"/>
      <c r="R1405" s="253"/>
      <c r="S1405" s="6"/>
    </row>
    <row r="1406" spans="1:19" ht="12.75">
      <c r="A1406" s="162"/>
      <c r="B1406" s="165"/>
      <c r="C1406" s="171"/>
      <c r="D1406" s="115"/>
      <c r="E1406" s="115"/>
      <c r="F1406" s="115" t="s">
        <v>23</v>
      </c>
      <c r="G1406" s="28">
        <f t="shared" si="283"/>
        <v>0</v>
      </c>
      <c r="H1406" s="28">
        <f t="shared" si="283"/>
        <v>0</v>
      </c>
      <c r="I1406" s="28">
        <v>0</v>
      </c>
      <c r="J1406" s="28">
        <v>0</v>
      </c>
      <c r="K1406" s="28">
        <v>0</v>
      </c>
      <c r="L1406" s="28">
        <v>0</v>
      </c>
      <c r="M1406" s="28">
        <v>0</v>
      </c>
      <c r="N1406" s="28">
        <v>0</v>
      </c>
      <c r="O1406" s="28">
        <v>0</v>
      </c>
      <c r="P1406" s="28">
        <v>0</v>
      </c>
      <c r="Q1406" s="171"/>
      <c r="R1406" s="253"/>
      <c r="S1406" s="6"/>
    </row>
    <row r="1407" spans="1:19" ht="12.75">
      <c r="A1407" s="162"/>
      <c r="B1407" s="165"/>
      <c r="C1407" s="171"/>
      <c r="D1407" s="115"/>
      <c r="E1407" s="115"/>
      <c r="F1407" s="115" t="s">
        <v>24</v>
      </c>
      <c r="G1407" s="28">
        <f t="shared" si="283"/>
        <v>0</v>
      </c>
      <c r="H1407" s="28">
        <f t="shared" si="283"/>
        <v>0</v>
      </c>
      <c r="I1407" s="28">
        <v>0</v>
      </c>
      <c r="J1407" s="28">
        <v>0</v>
      </c>
      <c r="K1407" s="28">
        <v>0</v>
      </c>
      <c r="L1407" s="28">
        <v>0</v>
      </c>
      <c r="M1407" s="28">
        <v>0</v>
      </c>
      <c r="N1407" s="28">
        <v>0</v>
      </c>
      <c r="O1407" s="28">
        <v>0</v>
      </c>
      <c r="P1407" s="28">
        <v>0</v>
      </c>
      <c r="Q1407" s="171"/>
      <c r="R1407" s="253"/>
      <c r="S1407" s="6"/>
    </row>
    <row r="1408" spans="1:19" ht="25.5">
      <c r="A1408" s="162"/>
      <c r="B1408" s="165"/>
      <c r="C1408" s="171"/>
      <c r="D1408" s="115" t="s">
        <v>411</v>
      </c>
      <c r="E1408" s="115" t="s">
        <v>20</v>
      </c>
      <c r="F1408" s="115" t="s">
        <v>25</v>
      </c>
      <c r="G1408" s="28">
        <f t="shared" si="283"/>
        <v>62138.3</v>
      </c>
      <c r="H1408" s="28">
        <f t="shared" si="283"/>
        <v>62138.3</v>
      </c>
      <c r="I1408" s="28">
        <v>15534.6</v>
      </c>
      <c r="J1408" s="28">
        <v>15534.6</v>
      </c>
      <c r="K1408" s="28">
        <v>28338.7</v>
      </c>
      <c r="L1408" s="28">
        <v>28338.7</v>
      </c>
      <c r="M1408" s="28">
        <v>18265</v>
      </c>
      <c r="N1408" s="28">
        <v>18265</v>
      </c>
      <c r="O1408" s="28">
        <v>0</v>
      </c>
      <c r="P1408" s="28">
        <v>0</v>
      </c>
      <c r="Q1408" s="171"/>
      <c r="R1408" s="253"/>
      <c r="S1408" s="6"/>
    </row>
    <row r="1409" spans="1:19" ht="12.75">
      <c r="A1409" s="162"/>
      <c r="B1409" s="165"/>
      <c r="C1409" s="171"/>
      <c r="D1409" s="115"/>
      <c r="E1409" s="115"/>
      <c r="F1409" s="115" t="s">
        <v>220</v>
      </c>
      <c r="G1409" s="28">
        <v>0</v>
      </c>
      <c r="H1409" s="28">
        <v>0</v>
      </c>
      <c r="I1409" s="28">
        <v>0</v>
      </c>
      <c r="J1409" s="28">
        <v>0</v>
      </c>
      <c r="K1409" s="28">
        <v>0</v>
      </c>
      <c r="L1409" s="28">
        <v>0</v>
      </c>
      <c r="M1409" s="28">
        <v>0</v>
      </c>
      <c r="N1409" s="28">
        <v>0</v>
      </c>
      <c r="O1409" s="28">
        <v>0</v>
      </c>
      <c r="P1409" s="28">
        <v>0</v>
      </c>
      <c r="Q1409" s="171"/>
      <c r="R1409" s="253"/>
      <c r="S1409" s="6"/>
    </row>
    <row r="1410" spans="1:20" ht="12.75">
      <c r="A1410" s="162"/>
      <c r="B1410" s="165"/>
      <c r="C1410" s="171"/>
      <c r="D1410" s="115"/>
      <c r="E1410" s="115"/>
      <c r="F1410" s="115" t="s">
        <v>226</v>
      </c>
      <c r="G1410" s="28">
        <f aca="true" t="shared" si="284" ref="G1410:H1414">I1410+K1410+M1410+O1410</f>
        <v>0</v>
      </c>
      <c r="H1410" s="28">
        <f t="shared" si="284"/>
        <v>0</v>
      </c>
      <c r="I1410" s="28">
        <v>0</v>
      </c>
      <c r="J1410" s="28">
        <v>0</v>
      </c>
      <c r="K1410" s="28">
        <v>0</v>
      </c>
      <c r="L1410" s="28">
        <v>0</v>
      </c>
      <c r="M1410" s="28">
        <v>0</v>
      </c>
      <c r="N1410" s="28">
        <v>0</v>
      </c>
      <c r="O1410" s="28">
        <v>0</v>
      </c>
      <c r="P1410" s="28">
        <v>0</v>
      </c>
      <c r="Q1410" s="171"/>
      <c r="R1410" s="253"/>
      <c r="S1410" s="6"/>
      <c r="T1410" s="17"/>
    </row>
    <row r="1411" spans="1:20" ht="12.75">
      <c r="A1411" s="162"/>
      <c r="B1411" s="165"/>
      <c r="C1411" s="171"/>
      <c r="D1411" s="115"/>
      <c r="E1411" s="115"/>
      <c r="F1411" s="115" t="s">
        <v>227</v>
      </c>
      <c r="G1411" s="28">
        <f t="shared" si="284"/>
        <v>0</v>
      </c>
      <c r="H1411" s="28">
        <f t="shared" si="284"/>
        <v>0</v>
      </c>
      <c r="I1411" s="28">
        <v>0</v>
      </c>
      <c r="J1411" s="28">
        <v>0</v>
      </c>
      <c r="K1411" s="28">
        <v>0</v>
      </c>
      <c r="L1411" s="28">
        <v>0</v>
      </c>
      <c r="M1411" s="28">
        <v>0</v>
      </c>
      <c r="N1411" s="28">
        <v>0</v>
      </c>
      <c r="O1411" s="28">
        <v>0</v>
      </c>
      <c r="P1411" s="28">
        <v>0</v>
      </c>
      <c r="Q1411" s="171"/>
      <c r="R1411" s="253"/>
      <c r="S1411" s="6"/>
      <c r="T1411" s="17"/>
    </row>
    <row r="1412" spans="1:20" ht="12.75">
      <c r="A1412" s="162"/>
      <c r="B1412" s="165"/>
      <c r="C1412" s="171"/>
      <c r="D1412" s="115"/>
      <c r="E1412" s="115"/>
      <c r="F1412" s="115" t="s">
        <v>228</v>
      </c>
      <c r="G1412" s="28">
        <f t="shared" si="284"/>
        <v>0</v>
      </c>
      <c r="H1412" s="28">
        <f t="shared" si="284"/>
        <v>0</v>
      </c>
      <c r="I1412" s="28">
        <v>0</v>
      </c>
      <c r="J1412" s="28">
        <v>0</v>
      </c>
      <c r="K1412" s="28">
        <v>0</v>
      </c>
      <c r="L1412" s="28">
        <v>0</v>
      </c>
      <c r="M1412" s="28">
        <v>0</v>
      </c>
      <c r="N1412" s="28">
        <v>0</v>
      </c>
      <c r="O1412" s="28">
        <v>0</v>
      </c>
      <c r="P1412" s="28">
        <v>0</v>
      </c>
      <c r="Q1412" s="171"/>
      <c r="R1412" s="253"/>
      <c r="S1412" s="6"/>
      <c r="T1412" s="17"/>
    </row>
    <row r="1413" spans="1:20" ht="12.75">
      <c r="A1413" s="162"/>
      <c r="B1413" s="165"/>
      <c r="C1413" s="171"/>
      <c r="D1413" s="115"/>
      <c r="E1413" s="115"/>
      <c r="F1413" s="115" t="s">
        <v>229</v>
      </c>
      <c r="G1413" s="28">
        <f t="shared" si="284"/>
        <v>0</v>
      </c>
      <c r="H1413" s="28">
        <f t="shared" si="284"/>
        <v>0</v>
      </c>
      <c r="I1413" s="28">
        <v>0</v>
      </c>
      <c r="J1413" s="28">
        <v>0</v>
      </c>
      <c r="K1413" s="28">
        <v>0</v>
      </c>
      <c r="L1413" s="28">
        <v>0</v>
      </c>
      <c r="M1413" s="28">
        <v>0</v>
      </c>
      <c r="N1413" s="28">
        <v>0</v>
      </c>
      <c r="O1413" s="28">
        <v>0</v>
      </c>
      <c r="P1413" s="28">
        <v>0</v>
      </c>
      <c r="Q1413" s="171"/>
      <c r="R1413" s="253"/>
      <c r="S1413" s="6"/>
      <c r="T1413" s="17"/>
    </row>
    <row r="1414" spans="1:20" ht="13.5" thickBot="1">
      <c r="A1414" s="163"/>
      <c r="B1414" s="166"/>
      <c r="C1414" s="172"/>
      <c r="D1414" s="116"/>
      <c r="E1414" s="116"/>
      <c r="F1414" s="116" t="s">
        <v>230</v>
      </c>
      <c r="G1414" s="36">
        <f t="shared" si="284"/>
        <v>0</v>
      </c>
      <c r="H1414" s="36">
        <f t="shared" si="284"/>
        <v>0</v>
      </c>
      <c r="I1414" s="36">
        <v>0</v>
      </c>
      <c r="J1414" s="36">
        <v>0</v>
      </c>
      <c r="K1414" s="36">
        <v>0</v>
      </c>
      <c r="L1414" s="36">
        <v>0</v>
      </c>
      <c r="M1414" s="36">
        <v>0</v>
      </c>
      <c r="N1414" s="36">
        <v>0</v>
      </c>
      <c r="O1414" s="36">
        <v>0</v>
      </c>
      <c r="P1414" s="36">
        <v>0</v>
      </c>
      <c r="Q1414" s="172"/>
      <c r="R1414" s="254"/>
      <c r="S1414" s="6"/>
      <c r="T1414" s="17"/>
    </row>
    <row r="1415" spans="1:21" ht="12.75" customHeight="1">
      <c r="A1415" s="246" t="s">
        <v>355</v>
      </c>
      <c r="B1415" s="164" t="s">
        <v>29</v>
      </c>
      <c r="C1415" s="170" t="s">
        <v>30</v>
      </c>
      <c r="D1415" s="21"/>
      <c r="E1415" s="114"/>
      <c r="F1415" s="129" t="s">
        <v>16</v>
      </c>
      <c r="G1415" s="23">
        <f>SUM(G1416:G1427)</f>
        <v>306000</v>
      </c>
      <c r="H1415" s="23">
        <f aca="true" t="shared" si="285" ref="H1415:P1415">SUM(H1416:H1427)</f>
        <v>0</v>
      </c>
      <c r="I1415" s="23">
        <f t="shared" si="285"/>
        <v>72.4</v>
      </c>
      <c r="J1415" s="23">
        <f t="shared" si="285"/>
        <v>0</v>
      </c>
      <c r="K1415" s="23">
        <f t="shared" si="285"/>
        <v>175200</v>
      </c>
      <c r="L1415" s="23">
        <f t="shared" si="285"/>
        <v>0</v>
      </c>
      <c r="M1415" s="23">
        <f t="shared" si="285"/>
        <v>72327.6</v>
      </c>
      <c r="N1415" s="23">
        <f t="shared" si="285"/>
        <v>0</v>
      </c>
      <c r="O1415" s="23">
        <f t="shared" si="285"/>
        <v>58400</v>
      </c>
      <c r="P1415" s="23">
        <f t="shared" si="285"/>
        <v>0</v>
      </c>
      <c r="Q1415" s="170" t="s">
        <v>17</v>
      </c>
      <c r="R1415" s="252"/>
      <c r="S1415" s="6"/>
      <c r="T1415" s="87"/>
      <c r="U1415" s="87"/>
    </row>
    <row r="1416" spans="1:19" ht="12.75">
      <c r="A1416" s="247"/>
      <c r="B1416" s="165"/>
      <c r="C1416" s="171"/>
      <c r="D1416" s="29"/>
      <c r="E1416" s="115"/>
      <c r="F1416" s="115" t="s">
        <v>19</v>
      </c>
      <c r="G1416" s="28">
        <f aca="true" t="shared" si="286" ref="G1416:H1421">I1416+K1416+M1416+O1416</f>
        <v>0</v>
      </c>
      <c r="H1416" s="28">
        <f t="shared" si="286"/>
        <v>0</v>
      </c>
      <c r="I1416" s="28">
        <v>0</v>
      </c>
      <c r="J1416" s="28">
        <v>0</v>
      </c>
      <c r="K1416" s="28">
        <v>0</v>
      </c>
      <c r="L1416" s="28">
        <v>0</v>
      </c>
      <c r="M1416" s="28">
        <v>0</v>
      </c>
      <c r="N1416" s="28">
        <v>0</v>
      </c>
      <c r="O1416" s="28">
        <v>0</v>
      </c>
      <c r="P1416" s="28">
        <v>0</v>
      </c>
      <c r="Q1416" s="171"/>
      <c r="R1416" s="253"/>
      <c r="S1416" s="6"/>
    </row>
    <row r="1417" spans="1:19" ht="12.75">
      <c r="A1417" s="247"/>
      <c r="B1417" s="165"/>
      <c r="C1417" s="171"/>
      <c r="D1417" s="29"/>
      <c r="E1417" s="115"/>
      <c r="F1417" s="115" t="s">
        <v>22</v>
      </c>
      <c r="G1417" s="28">
        <f t="shared" si="286"/>
        <v>0</v>
      </c>
      <c r="H1417" s="28">
        <f t="shared" si="286"/>
        <v>0</v>
      </c>
      <c r="I1417" s="28">
        <v>0</v>
      </c>
      <c r="J1417" s="28">
        <v>0</v>
      </c>
      <c r="K1417" s="28">
        <v>0</v>
      </c>
      <c r="L1417" s="28">
        <v>0</v>
      </c>
      <c r="M1417" s="28">
        <v>0</v>
      </c>
      <c r="N1417" s="28">
        <v>0</v>
      </c>
      <c r="O1417" s="28">
        <v>0</v>
      </c>
      <c r="P1417" s="28">
        <v>0</v>
      </c>
      <c r="Q1417" s="171"/>
      <c r="R1417" s="253"/>
      <c r="S1417" s="6"/>
    </row>
    <row r="1418" spans="1:19" ht="12.75">
      <c r="A1418" s="247"/>
      <c r="B1418" s="165"/>
      <c r="C1418" s="171"/>
      <c r="D1418" s="29"/>
      <c r="E1418" s="115"/>
      <c r="F1418" s="115" t="s">
        <v>23</v>
      </c>
      <c r="G1418" s="28">
        <f t="shared" si="286"/>
        <v>0</v>
      </c>
      <c r="H1418" s="28">
        <f t="shared" si="286"/>
        <v>0</v>
      </c>
      <c r="I1418" s="28">
        <v>0</v>
      </c>
      <c r="J1418" s="28">
        <v>0</v>
      </c>
      <c r="K1418" s="28">
        <v>0</v>
      </c>
      <c r="L1418" s="28">
        <v>0</v>
      </c>
      <c r="M1418" s="28">
        <v>0</v>
      </c>
      <c r="N1418" s="28">
        <v>0</v>
      </c>
      <c r="O1418" s="28">
        <v>0</v>
      </c>
      <c r="P1418" s="28">
        <v>0</v>
      </c>
      <c r="Q1418" s="171"/>
      <c r="R1418" s="253"/>
      <c r="S1418" s="6"/>
    </row>
    <row r="1419" spans="1:19" ht="12.75">
      <c r="A1419" s="247"/>
      <c r="B1419" s="165"/>
      <c r="C1419" s="171"/>
      <c r="D1419" s="29"/>
      <c r="E1419" s="115"/>
      <c r="F1419" s="115" t="s">
        <v>24</v>
      </c>
      <c r="G1419" s="28">
        <f t="shared" si="286"/>
        <v>0</v>
      </c>
      <c r="H1419" s="28">
        <f t="shared" si="286"/>
        <v>0</v>
      </c>
      <c r="I1419" s="28">
        <v>0</v>
      </c>
      <c r="J1419" s="28">
        <v>0</v>
      </c>
      <c r="K1419" s="28">
        <v>0</v>
      </c>
      <c r="L1419" s="28">
        <v>0</v>
      </c>
      <c r="M1419" s="28">
        <v>0</v>
      </c>
      <c r="N1419" s="28">
        <v>0</v>
      </c>
      <c r="O1419" s="28">
        <v>0</v>
      </c>
      <c r="P1419" s="28">
        <v>0</v>
      </c>
      <c r="Q1419" s="171"/>
      <c r="R1419" s="253"/>
      <c r="S1419" s="6"/>
    </row>
    <row r="1420" spans="1:19" ht="12.75">
      <c r="A1420" s="247"/>
      <c r="B1420" s="165"/>
      <c r="C1420" s="171"/>
      <c r="D1420" s="29"/>
      <c r="E1420" s="115"/>
      <c r="F1420" s="115" t="s">
        <v>24</v>
      </c>
      <c r="G1420" s="28">
        <f t="shared" si="286"/>
        <v>0</v>
      </c>
      <c r="H1420" s="28">
        <f t="shared" si="286"/>
        <v>0</v>
      </c>
      <c r="I1420" s="28">
        <v>0</v>
      </c>
      <c r="J1420" s="28">
        <v>0</v>
      </c>
      <c r="K1420" s="28">
        <v>0</v>
      </c>
      <c r="L1420" s="28">
        <v>0</v>
      </c>
      <c r="M1420" s="28">
        <v>0</v>
      </c>
      <c r="N1420" s="28">
        <v>0</v>
      </c>
      <c r="O1420" s="28">
        <v>0</v>
      </c>
      <c r="P1420" s="28">
        <v>0</v>
      </c>
      <c r="Q1420" s="171"/>
      <c r="R1420" s="253"/>
      <c r="S1420" s="6"/>
    </row>
    <row r="1421" spans="1:19" ht="12.75">
      <c r="A1421" s="247"/>
      <c r="B1421" s="165"/>
      <c r="C1421" s="171"/>
      <c r="D1421" s="29"/>
      <c r="E1421" s="115"/>
      <c r="F1421" s="115" t="s">
        <v>25</v>
      </c>
      <c r="G1421" s="28">
        <f t="shared" si="286"/>
        <v>0</v>
      </c>
      <c r="H1421" s="28">
        <f t="shared" si="286"/>
        <v>0</v>
      </c>
      <c r="I1421" s="28">
        <v>0</v>
      </c>
      <c r="J1421" s="28">
        <v>0</v>
      </c>
      <c r="K1421" s="28">
        <v>0</v>
      </c>
      <c r="L1421" s="28">
        <v>0</v>
      </c>
      <c r="M1421" s="28">
        <v>0</v>
      </c>
      <c r="N1421" s="28">
        <v>0</v>
      </c>
      <c r="O1421" s="28">
        <v>0</v>
      </c>
      <c r="P1421" s="28">
        <v>0</v>
      </c>
      <c r="Q1421" s="171"/>
      <c r="R1421" s="253"/>
      <c r="S1421" s="6"/>
    </row>
    <row r="1422" spans="1:19" ht="12.75">
      <c r="A1422" s="247"/>
      <c r="B1422" s="165"/>
      <c r="C1422" s="171"/>
      <c r="D1422" s="29"/>
      <c r="E1422" s="115"/>
      <c r="F1422" s="115" t="s">
        <v>220</v>
      </c>
      <c r="G1422" s="28">
        <v>0</v>
      </c>
      <c r="H1422" s="28">
        <v>0</v>
      </c>
      <c r="I1422" s="28">
        <v>0</v>
      </c>
      <c r="J1422" s="28">
        <v>0</v>
      </c>
      <c r="K1422" s="28">
        <v>0</v>
      </c>
      <c r="L1422" s="28">
        <v>0</v>
      </c>
      <c r="M1422" s="28">
        <v>0</v>
      </c>
      <c r="N1422" s="28">
        <v>0</v>
      </c>
      <c r="O1422" s="28">
        <v>0</v>
      </c>
      <c r="P1422" s="28">
        <v>0</v>
      </c>
      <c r="Q1422" s="171"/>
      <c r="R1422" s="253"/>
      <c r="S1422" s="6"/>
    </row>
    <row r="1423" spans="1:20" ht="12.75">
      <c r="A1423" s="247"/>
      <c r="B1423" s="165"/>
      <c r="C1423" s="171"/>
      <c r="D1423" s="115"/>
      <c r="E1423" s="115"/>
      <c r="F1423" s="115" t="s">
        <v>226</v>
      </c>
      <c r="G1423" s="28">
        <f aca="true" t="shared" si="287" ref="G1423:H1427">I1423+K1423+M1423+O1423</f>
        <v>0</v>
      </c>
      <c r="H1423" s="28">
        <f t="shared" si="287"/>
        <v>0</v>
      </c>
      <c r="I1423" s="28">
        <v>0</v>
      </c>
      <c r="J1423" s="28">
        <v>0</v>
      </c>
      <c r="K1423" s="28">
        <v>0</v>
      </c>
      <c r="L1423" s="28">
        <v>0</v>
      </c>
      <c r="M1423" s="28">
        <v>0</v>
      </c>
      <c r="N1423" s="28">
        <v>0</v>
      </c>
      <c r="O1423" s="28">
        <v>0</v>
      </c>
      <c r="P1423" s="28">
        <v>0</v>
      </c>
      <c r="Q1423" s="171"/>
      <c r="R1423" s="253"/>
      <c r="S1423" s="6"/>
      <c r="T1423" s="17"/>
    </row>
    <row r="1424" spans="1:20" ht="12.75">
      <c r="A1424" s="247"/>
      <c r="B1424" s="165"/>
      <c r="C1424" s="171"/>
      <c r="D1424" s="115"/>
      <c r="E1424" s="115"/>
      <c r="F1424" s="115" t="s">
        <v>227</v>
      </c>
      <c r="G1424" s="28">
        <f t="shared" si="287"/>
        <v>0</v>
      </c>
      <c r="H1424" s="28">
        <f t="shared" si="287"/>
        <v>0</v>
      </c>
      <c r="I1424" s="28">
        <v>0</v>
      </c>
      <c r="J1424" s="28">
        <v>0</v>
      </c>
      <c r="K1424" s="28">
        <v>0</v>
      </c>
      <c r="L1424" s="28">
        <v>0</v>
      </c>
      <c r="M1424" s="28">
        <v>0</v>
      </c>
      <c r="N1424" s="28">
        <v>0</v>
      </c>
      <c r="O1424" s="28">
        <v>0</v>
      </c>
      <c r="P1424" s="28">
        <v>0</v>
      </c>
      <c r="Q1424" s="171"/>
      <c r="R1424" s="253"/>
      <c r="S1424" s="6"/>
      <c r="T1424" s="17"/>
    </row>
    <row r="1425" spans="1:20" ht="12.75">
      <c r="A1425" s="247"/>
      <c r="B1425" s="165"/>
      <c r="C1425" s="171"/>
      <c r="D1425" s="115"/>
      <c r="E1425" s="115" t="s">
        <v>361</v>
      </c>
      <c r="F1425" s="115" t="s">
        <v>228</v>
      </c>
      <c r="G1425" s="28">
        <f>I1425+K1425+M1425+O1425</f>
        <v>14000</v>
      </c>
      <c r="H1425" s="28">
        <f t="shared" si="287"/>
        <v>0</v>
      </c>
      <c r="I1425" s="28">
        <v>14</v>
      </c>
      <c r="J1425" s="28">
        <v>0</v>
      </c>
      <c r="K1425" s="28">
        <v>0</v>
      </c>
      <c r="L1425" s="28">
        <v>0</v>
      </c>
      <c r="M1425" s="28">
        <v>13986</v>
      </c>
      <c r="N1425" s="28">
        <v>0</v>
      </c>
      <c r="O1425" s="28">
        <v>0</v>
      </c>
      <c r="P1425" s="28">
        <v>0</v>
      </c>
      <c r="Q1425" s="171"/>
      <c r="R1425" s="253"/>
      <c r="S1425" s="6"/>
      <c r="T1425" s="17"/>
    </row>
    <row r="1426" spans="1:20" ht="12.75">
      <c r="A1426" s="247"/>
      <c r="B1426" s="165"/>
      <c r="C1426" s="171"/>
      <c r="D1426" s="115"/>
      <c r="E1426" s="115" t="s">
        <v>20</v>
      </c>
      <c r="F1426" s="115" t="s">
        <v>229</v>
      </c>
      <c r="G1426" s="28">
        <f t="shared" si="287"/>
        <v>146000</v>
      </c>
      <c r="H1426" s="28">
        <f t="shared" si="287"/>
        <v>0</v>
      </c>
      <c r="I1426" s="28">
        <v>29.2</v>
      </c>
      <c r="J1426" s="28">
        <v>0</v>
      </c>
      <c r="K1426" s="28">
        <v>87600</v>
      </c>
      <c r="L1426" s="28">
        <v>0</v>
      </c>
      <c r="M1426" s="28">
        <v>29170.8</v>
      </c>
      <c r="N1426" s="28">
        <v>0</v>
      </c>
      <c r="O1426" s="28">
        <v>29200</v>
      </c>
      <c r="P1426" s="28">
        <v>0</v>
      </c>
      <c r="Q1426" s="171"/>
      <c r="R1426" s="253"/>
      <c r="S1426" s="6"/>
      <c r="T1426" s="17"/>
    </row>
    <row r="1427" spans="1:20" ht="13.5" thickBot="1">
      <c r="A1427" s="248"/>
      <c r="B1427" s="166"/>
      <c r="C1427" s="172"/>
      <c r="D1427" s="116"/>
      <c r="E1427" s="115" t="s">
        <v>20</v>
      </c>
      <c r="F1427" s="116" t="s">
        <v>230</v>
      </c>
      <c r="G1427" s="36">
        <f t="shared" si="287"/>
        <v>146000</v>
      </c>
      <c r="H1427" s="36">
        <f t="shared" si="287"/>
        <v>0</v>
      </c>
      <c r="I1427" s="28">
        <v>29.2</v>
      </c>
      <c r="J1427" s="36">
        <v>0</v>
      </c>
      <c r="K1427" s="28">
        <v>87600</v>
      </c>
      <c r="L1427" s="36">
        <v>0</v>
      </c>
      <c r="M1427" s="28">
        <v>29170.8</v>
      </c>
      <c r="N1427" s="36">
        <v>0</v>
      </c>
      <c r="O1427" s="28">
        <v>29200</v>
      </c>
      <c r="P1427" s="36">
        <v>0</v>
      </c>
      <c r="Q1427" s="172"/>
      <c r="R1427" s="254"/>
      <c r="S1427" s="6"/>
      <c r="T1427" s="17"/>
    </row>
    <row r="1428" spans="1:19" ht="12.75" customHeight="1">
      <c r="A1428" s="161" t="s">
        <v>356</v>
      </c>
      <c r="B1428" s="164" t="s">
        <v>32</v>
      </c>
      <c r="C1428" s="170"/>
      <c r="D1428" s="21"/>
      <c r="E1428" s="114"/>
      <c r="F1428" s="129" t="s">
        <v>16</v>
      </c>
      <c r="G1428" s="23">
        <f>SUM(G1429:G1439)</f>
        <v>6000</v>
      </c>
      <c r="H1428" s="23">
        <f aca="true" t="shared" si="288" ref="H1428:P1428">SUM(H1429:H1439)</f>
        <v>0</v>
      </c>
      <c r="I1428" s="23">
        <f t="shared" si="288"/>
        <v>6000</v>
      </c>
      <c r="J1428" s="23">
        <f t="shared" si="288"/>
        <v>0</v>
      </c>
      <c r="K1428" s="23">
        <f t="shared" si="288"/>
        <v>0</v>
      </c>
      <c r="L1428" s="23">
        <f t="shared" si="288"/>
        <v>0</v>
      </c>
      <c r="M1428" s="23">
        <f t="shared" si="288"/>
        <v>0</v>
      </c>
      <c r="N1428" s="23">
        <f t="shared" si="288"/>
        <v>0</v>
      </c>
      <c r="O1428" s="23">
        <f t="shared" si="288"/>
        <v>0</v>
      </c>
      <c r="P1428" s="23">
        <f t="shared" si="288"/>
        <v>0</v>
      </c>
      <c r="Q1428" s="170" t="s">
        <v>17</v>
      </c>
      <c r="R1428" s="252"/>
      <c r="S1428" s="6"/>
    </row>
    <row r="1429" spans="1:19" ht="12.75">
      <c r="A1429" s="162"/>
      <c r="B1429" s="165"/>
      <c r="C1429" s="171"/>
      <c r="D1429" s="29"/>
      <c r="E1429" s="115"/>
      <c r="F1429" s="115" t="s">
        <v>19</v>
      </c>
      <c r="G1429" s="28">
        <f aca="true" t="shared" si="289" ref="G1429:H1433">I1429+K1429+M1429+O1429</f>
        <v>0</v>
      </c>
      <c r="H1429" s="28">
        <f t="shared" si="289"/>
        <v>0</v>
      </c>
      <c r="I1429" s="28">
        <v>0</v>
      </c>
      <c r="J1429" s="28">
        <v>0</v>
      </c>
      <c r="K1429" s="28">
        <v>0</v>
      </c>
      <c r="L1429" s="28">
        <v>0</v>
      </c>
      <c r="M1429" s="28">
        <v>0</v>
      </c>
      <c r="N1429" s="28">
        <v>0</v>
      </c>
      <c r="O1429" s="28">
        <v>0</v>
      </c>
      <c r="P1429" s="28">
        <v>0</v>
      </c>
      <c r="Q1429" s="171"/>
      <c r="R1429" s="253"/>
      <c r="S1429" s="6"/>
    </row>
    <row r="1430" spans="1:19" ht="12.75">
      <c r="A1430" s="162"/>
      <c r="B1430" s="165"/>
      <c r="C1430" s="171"/>
      <c r="D1430" s="29"/>
      <c r="E1430" s="115"/>
      <c r="F1430" s="115" t="s">
        <v>22</v>
      </c>
      <c r="G1430" s="28">
        <f t="shared" si="289"/>
        <v>0</v>
      </c>
      <c r="H1430" s="28">
        <f t="shared" si="289"/>
        <v>0</v>
      </c>
      <c r="I1430" s="28">
        <v>0</v>
      </c>
      <c r="J1430" s="28">
        <v>0</v>
      </c>
      <c r="K1430" s="28">
        <v>0</v>
      </c>
      <c r="L1430" s="28">
        <v>0</v>
      </c>
      <c r="M1430" s="28">
        <v>0</v>
      </c>
      <c r="N1430" s="28">
        <v>0</v>
      </c>
      <c r="O1430" s="28">
        <v>0</v>
      </c>
      <c r="P1430" s="28">
        <v>0</v>
      </c>
      <c r="Q1430" s="171"/>
      <c r="R1430" s="253"/>
      <c r="S1430" s="6"/>
    </row>
    <row r="1431" spans="1:19" ht="12.75">
      <c r="A1431" s="162"/>
      <c r="B1431" s="165"/>
      <c r="C1431" s="171"/>
      <c r="D1431" s="29"/>
      <c r="E1431" s="115"/>
      <c r="F1431" s="115" t="s">
        <v>23</v>
      </c>
      <c r="G1431" s="28">
        <f t="shared" si="289"/>
        <v>0</v>
      </c>
      <c r="H1431" s="28">
        <f t="shared" si="289"/>
        <v>0</v>
      </c>
      <c r="I1431" s="28">
        <v>0</v>
      </c>
      <c r="J1431" s="28">
        <v>0</v>
      </c>
      <c r="K1431" s="28">
        <v>0</v>
      </c>
      <c r="L1431" s="28">
        <v>0</v>
      </c>
      <c r="M1431" s="28">
        <v>0</v>
      </c>
      <c r="N1431" s="28">
        <v>0</v>
      </c>
      <c r="O1431" s="28">
        <v>0</v>
      </c>
      <c r="P1431" s="28">
        <v>0</v>
      </c>
      <c r="Q1431" s="171"/>
      <c r="R1431" s="253"/>
      <c r="S1431" s="6"/>
    </row>
    <row r="1432" spans="1:19" ht="12.75">
      <c r="A1432" s="162"/>
      <c r="B1432" s="165"/>
      <c r="C1432" s="171"/>
      <c r="D1432" s="29"/>
      <c r="E1432" s="115"/>
      <c r="F1432" s="115" t="s">
        <v>24</v>
      </c>
      <c r="G1432" s="28">
        <f t="shared" si="289"/>
        <v>0</v>
      </c>
      <c r="H1432" s="28">
        <f t="shared" si="289"/>
        <v>0</v>
      </c>
      <c r="I1432" s="28">
        <v>0</v>
      </c>
      <c r="J1432" s="28">
        <v>0</v>
      </c>
      <c r="K1432" s="28">
        <v>0</v>
      </c>
      <c r="L1432" s="28">
        <v>0</v>
      </c>
      <c r="M1432" s="28">
        <v>0</v>
      </c>
      <c r="N1432" s="28">
        <v>0</v>
      </c>
      <c r="O1432" s="28">
        <v>0</v>
      </c>
      <c r="P1432" s="28">
        <v>0</v>
      </c>
      <c r="Q1432" s="171"/>
      <c r="R1432" s="253"/>
      <c r="S1432" s="6"/>
    </row>
    <row r="1433" spans="1:19" ht="12.75">
      <c r="A1433" s="162"/>
      <c r="B1433" s="165"/>
      <c r="C1433" s="171"/>
      <c r="D1433" s="29"/>
      <c r="E1433" s="115"/>
      <c r="F1433" s="115" t="s">
        <v>25</v>
      </c>
      <c r="G1433" s="28">
        <f t="shared" si="289"/>
        <v>0</v>
      </c>
      <c r="H1433" s="28">
        <f t="shared" si="289"/>
        <v>0</v>
      </c>
      <c r="I1433" s="28">
        <v>0</v>
      </c>
      <c r="J1433" s="28">
        <v>0</v>
      </c>
      <c r="K1433" s="28">
        <v>0</v>
      </c>
      <c r="L1433" s="28">
        <v>0</v>
      </c>
      <c r="M1433" s="28">
        <v>0</v>
      </c>
      <c r="N1433" s="28">
        <v>0</v>
      </c>
      <c r="O1433" s="28">
        <v>0</v>
      </c>
      <c r="P1433" s="28">
        <v>0</v>
      </c>
      <c r="Q1433" s="171"/>
      <c r="R1433" s="253"/>
      <c r="S1433" s="6"/>
    </row>
    <row r="1434" spans="1:19" ht="12.75">
      <c r="A1434" s="162"/>
      <c r="B1434" s="165"/>
      <c r="C1434" s="171"/>
      <c r="D1434" s="29"/>
      <c r="E1434" s="115"/>
      <c r="F1434" s="115" t="s">
        <v>220</v>
      </c>
      <c r="G1434" s="28">
        <v>0</v>
      </c>
      <c r="H1434" s="28">
        <v>0</v>
      </c>
      <c r="I1434" s="28">
        <v>0</v>
      </c>
      <c r="J1434" s="28">
        <v>0</v>
      </c>
      <c r="K1434" s="28">
        <v>0</v>
      </c>
      <c r="L1434" s="28">
        <v>0</v>
      </c>
      <c r="M1434" s="28">
        <v>0</v>
      </c>
      <c r="N1434" s="28">
        <v>0</v>
      </c>
      <c r="O1434" s="28">
        <v>0</v>
      </c>
      <c r="P1434" s="28">
        <v>0</v>
      </c>
      <c r="Q1434" s="171"/>
      <c r="R1434" s="253"/>
      <c r="S1434" s="6"/>
    </row>
    <row r="1435" spans="1:20" ht="12.75">
      <c r="A1435" s="162"/>
      <c r="B1435" s="165"/>
      <c r="C1435" s="171"/>
      <c r="D1435" s="115"/>
      <c r="E1435" s="115"/>
      <c r="F1435" s="115" t="s">
        <v>226</v>
      </c>
      <c r="G1435" s="28">
        <f aca="true" t="shared" si="290" ref="G1435:H1439">I1435+K1435+M1435+O1435</f>
        <v>0</v>
      </c>
      <c r="H1435" s="28">
        <f t="shared" si="290"/>
        <v>0</v>
      </c>
      <c r="I1435" s="28">
        <v>0</v>
      </c>
      <c r="J1435" s="28">
        <v>0</v>
      </c>
      <c r="K1435" s="28">
        <v>0</v>
      </c>
      <c r="L1435" s="28">
        <v>0</v>
      </c>
      <c r="M1435" s="28">
        <v>0</v>
      </c>
      <c r="N1435" s="28">
        <v>0</v>
      </c>
      <c r="O1435" s="28">
        <v>0</v>
      </c>
      <c r="P1435" s="28">
        <v>0</v>
      </c>
      <c r="Q1435" s="171"/>
      <c r="R1435" s="253"/>
      <c r="S1435" s="6"/>
      <c r="T1435" s="17"/>
    </row>
    <row r="1436" spans="1:20" ht="12.75">
      <c r="A1436" s="162"/>
      <c r="B1436" s="165"/>
      <c r="C1436" s="171"/>
      <c r="D1436" s="115"/>
      <c r="E1436" s="115"/>
      <c r="F1436" s="115" t="s">
        <v>227</v>
      </c>
      <c r="G1436" s="28">
        <f t="shared" si="290"/>
        <v>0</v>
      </c>
      <c r="H1436" s="28">
        <f t="shared" si="290"/>
        <v>0</v>
      </c>
      <c r="I1436" s="28">
        <v>0</v>
      </c>
      <c r="J1436" s="28">
        <v>0</v>
      </c>
      <c r="K1436" s="28">
        <v>0</v>
      </c>
      <c r="L1436" s="28">
        <v>0</v>
      </c>
      <c r="M1436" s="28">
        <v>0</v>
      </c>
      <c r="N1436" s="28">
        <v>0</v>
      </c>
      <c r="O1436" s="28">
        <v>0</v>
      </c>
      <c r="P1436" s="28">
        <v>0</v>
      </c>
      <c r="Q1436" s="171"/>
      <c r="R1436" s="253"/>
      <c r="S1436" s="6"/>
      <c r="T1436" s="17"/>
    </row>
    <row r="1437" spans="1:20" ht="12.75">
      <c r="A1437" s="162"/>
      <c r="B1437" s="165"/>
      <c r="C1437" s="171"/>
      <c r="D1437" s="115"/>
      <c r="E1437" s="115" t="s">
        <v>21</v>
      </c>
      <c r="F1437" s="115" t="s">
        <v>228</v>
      </c>
      <c r="G1437" s="28">
        <f t="shared" si="290"/>
        <v>4000</v>
      </c>
      <c r="H1437" s="28">
        <f t="shared" si="290"/>
        <v>0</v>
      </c>
      <c r="I1437" s="28">
        <v>4000</v>
      </c>
      <c r="J1437" s="28">
        <v>0</v>
      </c>
      <c r="K1437" s="28">
        <v>0</v>
      </c>
      <c r="L1437" s="28">
        <v>0</v>
      </c>
      <c r="M1437" s="28">
        <v>0</v>
      </c>
      <c r="N1437" s="28">
        <v>0</v>
      </c>
      <c r="O1437" s="28">
        <v>0</v>
      </c>
      <c r="P1437" s="28">
        <v>0</v>
      </c>
      <c r="Q1437" s="171"/>
      <c r="R1437" s="253"/>
      <c r="S1437" s="6"/>
      <c r="T1437" s="17"/>
    </row>
    <row r="1438" spans="1:20" ht="12.75">
      <c r="A1438" s="162"/>
      <c r="B1438" s="165"/>
      <c r="C1438" s="171"/>
      <c r="D1438" s="115"/>
      <c r="E1438" s="115" t="s">
        <v>21</v>
      </c>
      <c r="F1438" s="115" t="s">
        <v>229</v>
      </c>
      <c r="G1438" s="28">
        <f t="shared" si="290"/>
        <v>2000</v>
      </c>
      <c r="H1438" s="28">
        <f t="shared" si="290"/>
        <v>0</v>
      </c>
      <c r="I1438" s="28">
        <v>2000</v>
      </c>
      <c r="J1438" s="28">
        <v>0</v>
      </c>
      <c r="K1438" s="28">
        <v>0</v>
      </c>
      <c r="L1438" s="28">
        <v>0</v>
      </c>
      <c r="M1438" s="28">
        <v>0</v>
      </c>
      <c r="N1438" s="28">
        <v>0</v>
      </c>
      <c r="O1438" s="28">
        <v>0</v>
      </c>
      <c r="P1438" s="28">
        <v>0</v>
      </c>
      <c r="Q1438" s="171"/>
      <c r="R1438" s="253"/>
      <c r="S1438" s="6"/>
      <c r="T1438" s="17"/>
    </row>
    <row r="1439" spans="1:20" ht="13.5" thickBot="1">
      <c r="A1439" s="163"/>
      <c r="B1439" s="166"/>
      <c r="C1439" s="172"/>
      <c r="D1439" s="116"/>
      <c r="E1439" s="116"/>
      <c r="F1439" s="116" t="s">
        <v>230</v>
      </c>
      <c r="G1439" s="36">
        <f t="shared" si="290"/>
        <v>0</v>
      </c>
      <c r="H1439" s="36">
        <f t="shared" si="290"/>
        <v>0</v>
      </c>
      <c r="I1439" s="36">
        <v>0</v>
      </c>
      <c r="J1439" s="36">
        <v>0</v>
      </c>
      <c r="K1439" s="36">
        <v>0</v>
      </c>
      <c r="L1439" s="36">
        <v>0</v>
      </c>
      <c r="M1439" s="36">
        <v>0</v>
      </c>
      <c r="N1439" s="36">
        <v>0</v>
      </c>
      <c r="O1439" s="36">
        <v>0</v>
      </c>
      <c r="P1439" s="36">
        <v>0</v>
      </c>
      <c r="Q1439" s="172"/>
      <c r="R1439" s="254"/>
      <c r="S1439" s="6"/>
      <c r="T1439" s="17"/>
    </row>
    <row r="1440" spans="1:19" ht="12.75" customHeight="1">
      <c r="A1440" s="161" t="s">
        <v>357</v>
      </c>
      <c r="B1440" s="164" t="s">
        <v>33</v>
      </c>
      <c r="C1440" s="170"/>
      <c r="D1440" s="21"/>
      <c r="E1440" s="114"/>
      <c r="F1440" s="129" t="s">
        <v>16</v>
      </c>
      <c r="G1440" s="23">
        <f>SUM(G1441:G1452)</f>
        <v>2160.3</v>
      </c>
      <c r="H1440" s="23">
        <f aca="true" t="shared" si="291" ref="H1440:P1440">SUM(H1441:H1452)</f>
        <v>2160.3</v>
      </c>
      <c r="I1440" s="23">
        <f t="shared" si="291"/>
        <v>2160.3</v>
      </c>
      <c r="J1440" s="23">
        <f t="shared" si="291"/>
        <v>2160.3</v>
      </c>
      <c r="K1440" s="23">
        <f t="shared" si="291"/>
        <v>0</v>
      </c>
      <c r="L1440" s="23">
        <f t="shared" si="291"/>
        <v>0</v>
      </c>
      <c r="M1440" s="23">
        <f t="shared" si="291"/>
        <v>0</v>
      </c>
      <c r="N1440" s="23">
        <f t="shared" si="291"/>
        <v>0</v>
      </c>
      <c r="O1440" s="23">
        <f t="shared" si="291"/>
        <v>0</v>
      </c>
      <c r="P1440" s="23">
        <f t="shared" si="291"/>
        <v>0</v>
      </c>
      <c r="Q1440" s="170" t="s">
        <v>17</v>
      </c>
      <c r="R1440" s="252"/>
      <c r="S1440" s="6"/>
    </row>
    <row r="1441" spans="1:19" ht="12.75">
      <c r="A1441" s="162"/>
      <c r="B1441" s="165"/>
      <c r="C1441" s="171"/>
      <c r="D1441" s="29"/>
      <c r="E1441" s="115"/>
      <c r="F1441" s="115" t="s">
        <v>19</v>
      </c>
      <c r="G1441" s="28">
        <f aca="true" t="shared" si="292" ref="G1441:H1446">I1441+K1441+M1441+O1441</f>
        <v>0</v>
      </c>
      <c r="H1441" s="28">
        <f t="shared" si="292"/>
        <v>0</v>
      </c>
      <c r="I1441" s="28">
        <v>0</v>
      </c>
      <c r="J1441" s="28">
        <v>0</v>
      </c>
      <c r="K1441" s="28">
        <v>0</v>
      </c>
      <c r="L1441" s="28">
        <v>0</v>
      </c>
      <c r="M1441" s="28">
        <v>0</v>
      </c>
      <c r="N1441" s="28">
        <v>0</v>
      </c>
      <c r="O1441" s="28">
        <v>0</v>
      </c>
      <c r="P1441" s="28">
        <v>0</v>
      </c>
      <c r="Q1441" s="171"/>
      <c r="R1441" s="253"/>
      <c r="S1441" s="6"/>
    </row>
    <row r="1442" spans="1:19" ht="12.75">
      <c r="A1442" s="162"/>
      <c r="B1442" s="165"/>
      <c r="C1442" s="171"/>
      <c r="D1442" s="115" t="s">
        <v>205</v>
      </c>
      <c r="E1442" s="115" t="s">
        <v>34</v>
      </c>
      <c r="F1442" s="115" t="s">
        <v>22</v>
      </c>
      <c r="G1442" s="28">
        <f>I1442+K1442+M1442+O1442</f>
        <v>2091.3</v>
      </c>
      <c r="H1442" s="28">
        <f>J1442+L1442+N1442+P1442</f>
        <v>2091.3</v>
      </c>
      <c r="I1442" s="28">
        <v>2091.3</v>
      </c>
      <c r="J1442" s="28">
        <v>2091.3</v>
      </c>
      <c r="K1442" s="28">
        <v>0</v>
      </c>
      <c r="L1442" s="28">
        <v>0</v>
      </c>
      <c r="M1442" s="28">
        <v>0</v>
      </c>
      <c r="N1442" s="28">
        <v>0</v>
      </c>
      <c r="O1442" s="28">
        <v>0</v>
      </c>
      <c r="P1442" s="28">
        <v>0</v>
      </c>
      <c r="Q1442" s="171"/>
      <c r="R1442" s="253"/>
      <c r="S1442" s="6"/>
    </row>
    <row r="1443" spans="1:19" ht="12.75">
      <c r="A1443" s="162"/>
      <c r="B1443" s="165"/>
      <c r="C1443" s="171"/>
      <c r="D1443" s="115" t="s">
        <v>205</v>
      </c>
      <c r="E1443" s="115" t="s">
        <v>21</v>
      </c>
      <c r="F1443" s="115" t="s">
        <v>22</v>
      </c>
      <c r="G1443" s="28">
        <f t="shared" si="292"/>
        <v>69</v>
      </c>
      <c r="H1443" s="28">
        <f t="shared" si="292"/>
        <v>69</v>
      </c>
      <c r="I1443" s="28">
        <v>69</v>
      </c>
      <c r="J1443" s="28">
        <v>69</v>
      </c>
      <c r="K1443" s="28">
        <v>0</v>
      </c>
      <c r="L1443" s="28">
        <v>0</v>
      </c>
      <c r="M1443" s="28">
        <v>0</v>
      </c>
      <c r="N1443" s="28">
        <v>0</v>
      </c>
      <c r="O1443" s="28">
        <v>0</v>
      </c>
      <c r="P1443" s="28">
        <v>0</v>
      </c>
      <c r="Q1443" s="171"/>
      <c r="R1443" s="253"/>
      <c r="S1443" s="6"/>
    </row>
    <row r="1444" spans="1:19" ht="12.75">
      <c r="A1444" s="162"/>
      <c r="B1444" s="165"/>
      <c r="C1444" s="171"/>
      <c r="D1444" s="29"/>
      <c r="E1444" s="115"/>
      <c r="F1444" s="115" t="s">
        <v>23</v>
      </c>
      <c r="G1444" s="28">
        <f t="shared" si="292"/>
        <v>0</v>
      </c>
      <c r="H1444" s="28">
        <f t="shared" si="292"/>
        <v>0</v>
      </c>
      <c r="I1444" s="28">
        <v>0</v>
      </c>
      <c r="J1444" s="28">
        <v>0</v>
      </c>
      <c r="K1444" s="28">
        <v>0</v>
      </c>
      <c r="L1444" s="28">
        <v>0</v>
      </c>
      <c r="M1444" s="28">
        <v>0</v>
      </c>
      <c r="N1444" s="28">
        <v>0</v>
      </c>
      <c r="O1444" s="28">
        <v>0</v>
      </c>
      <c r="P1444" s="28">
        <v>0</v>
      </c>
      <c r="Q1444" s="171"/>
      <c r="R1444" s="253"/>
      <c r="S1444" s="6"/>
    </row>
    <row r="1445" spans="1:19" ht="12.75">
      <c r="A1445" s="162"/>
      <c r="B1445" s="165"/>
      <c r="C1445" s="171"/>
      <c r="D1445" s="29"/>
      <c r="E1445" s="115"/>
      <c r="F1445" s="115" t="s">
        <v>24</v>
      </c>
      <c r="G1445" s="28">
        <f t="shared" si="292"/>
        <v>0</v>
      </c>
      <c r="H1445" s="28">
        <f t="shared" si="292"/>
        <v>0</v>
      </c>
      <c r="I1445" s="28">
        <v>0</v>
      </c>
      <c r="J1445" s="28">
        <v>0</v>
      </c>
      <c r="K1445" s="28">
        <v>0</v>
      </c>
      <c r="L1445" s="28">
        <v>0</v>
      </c>
      <c r="M1445" s="28">
        <v>0</v>
      </c>
      <c r="N1445" s="28">
        <v>0</v>
      </c>
      <c r="O1445" s="28">
        <v>0</v>
      </c>
      <c r="P1445" s="28">
        <v>0</v>
      </c>
      <c r="Q1445" s="171"/>
      <c r="R1445" s="253"/>
      <c r="S1445" s="6"/>
    </row>
    <row r="1446" spans="1:19" ht="12.75">
      <c r="A1446" s="162"/>
      <c r="B1446" s="165"/>
      <c r="C1446" s="171"/>
      <c r="D1446" s="29"/>
      <c r="E1446" s="115"/>
      <c r="F1446" s="115" t="s">
        <v>25</v>
      </c>
      <c r="G1446" s="28">
        <f t="shared" si="292"/>
        <v>0</v>
      </c>
      <c r="H1446" s="28">
        <f t="shared" si="292"/>
        <v>0</v>
      </c>
      <c r="I1446" s="28">
        <v>0</v>
      </c>
      <c r="J1446" s="28">
        <v>0</v>
      </c>
      <c r="K1446" s="28">
        <v>0</v>
      </c>
      <c r="L1446" s="28">
        <v>0</v>
      </c>
      <c r="M1446" s="28">
        <v>0</v>
      </c>
      <c r="N1446" s="28">
        <v>0</v>
      </c>
      <c r="O1446" s="28">
        <v>0</v>
      </c>
      <c r="P1446" s="28">
        <v>0</v>
      </c>
      <c r="Q1446" s="171"/>
      <c r="R1446" s="253"/>
      <c r="S1446" s="6"/>
    </row>
    <row r="1447" spans="1:19" ht="12.75">
      <c r="A1447" s="162"/>
      <c r="B1447" s="165"/>
      <c r="C1447" s="171"/>
      <c r="D1447" s="29"/>
      <c r="E1447" s="115"/>
      <c r="F1447" s="115" t="s">
        <v>220</v>
      </c>
      <c r="G1447" s="28">
        <v>0</v>
      </c>
      <c r="H1447" s="28">
        <v>0</v>
      </c>
      <c r="I1447" s="28">
        <v>0</v>
      </c>
      <c r="J1447" s="28">
        <v>0</v>
      </c>
      <c r="K1447" s="28">
        <v>0</v>
      </c>
      <c r="L1447" s="28">
        <v>0</v>
      </c>
      <c r="M1447" s="28">
        <v>0</v>
      </c>
      <c r="N1447" s="28">
        <v>0</v>
      </c>
      <c r="O1447" s="28">
        <v>0</v>
      </c>
      <c r="P1447" s="28">
        <v>0</v>
      </c>
      <c r="Q1447" s="171"/>
      <c r="R1447" s="253"/>
      <c r="S1447" s="6"/>
    </row>
    <row r="1448" spans="1:20" ht="12.75">
      <c r="A1448" s="162"/>
      <c r="B1448" s="165"/>
      <c r="C1448" s="171"/>
      <c r="D1448" s="115"/>
      <c r="E1448" s="115"/>
      <c r="F1448" s="115" t="s">
        <v>226</v>
      </c>
      <c r="G1448" s="28">
        <f aca="true" t="shared" si="293" ref="G1448:H1452">I1448+K1448+M1448+O1448</f>
        <v>0</v>
      </c>
      <c r="H1448" s="28">
        <f t="shared" si="293"/>
        <v>0</v>
      </c>
      <c r="I1448" s="28">
        <v>0</v>
      </c>
      <c r="J1448" s="28">
        <v>0</v>
      </c>
      <c r="K1448" s="28">
        <v>0</v>
      </c>
      <c r="L1448" s="28">
        <v>0</v>
      </c>
      <c r="M1448" s="28">
        <v>0</v>
      </c>
      <c r="N1448" s="28">
        <v>0</v>
      </c>
      <c r="O1448" s="28">
        <v>0</v>
      </c>
      <c r="P1448" s="28">
        <v>0</v>
      </c>
      <c r="Q1448" s="171"/>
      <c r="R1448" s="253"/>
      <c r="S1448" s="6"/>
      <c r="T1448" s="17"/>
    </row>
    <row r="1449" spans="1:20" ht="12.75">
      <c r="A1449" s="162"/>
      <c r="B1449" s="165"/>
      <c r="C1449" s="171"/>
      <c r="D1449" s="115"/>
      <c r="E1449" s="115"/>
      <c r="F1449" s="115" t="s">
        <v>227</v>
      </c>
      <c r="G1449" s="28">
        <f t="shared" si="293"/>
        <v>0</v>
      </c>
      <c r="H1449" s="28">
        <f t="shared" si="293"/>
        <v>0</v>
      </c>
      <c r="I1449" s="28">
        <v>0</v>
      </c>
      <c r="J1449" s="28">
        <v>0</v>
      </c>
      <c r="K1449" s="28">
        <v>0</v>
      </c>
      <c r="L1449" s="28">
        <v>0</v>
      </c>
      <c r="M1449" s="28">
        <v>0</v>
      </c>
      <c r="N1449" s="28">
        <v>0</v>
      </c>
      <c r="O1449" s="28">
        <v>0</v>
      </c>
      <c r="P1449" s="28">
        <v>0</v>
      </c>
      <c r="Q1449" s="171"/>
      <c r="R1449" s="253"/>
      <c r="S1449" s="6"/>
      <c r="T1449" s="17"/>
    </row>
    <row r="1450" spans="1:20" ht="12.75">
      <c r="A1450" s="162"/>
      <c r="B1450" s="165"/>
      <c r="C1450" s="171"/>
      <c r="D1450" s="115"/>
      <c r="E1450" s="115"/>
      <c r="F1450" s="115" t="s">
        <v>228</v>
      </c>
      <c r="G1450" s="28">
        <f t="shared" si="293"/>
        <v>0</v>
      </c>
      <c r="H1450" s="28">
        <f t="shared" si="293"/>
        <v>0</v>
      </c>
      <c r="I1450" s="28">
        <v>0</v>
      </c>
      <c r="J1450" s="28">
        <v>0</v>
      </c>
      <c r="K1450" s="28">
        <v>0</v>
      </c>
      <c r="L1450" s="28">
        <v>0</v>
      </c>
      <c r="M1450" s="28">
        <v>0</v>
      </c>
      <c r="N1450" s="28">
        <v>0</v>
      </c>
      <c r="O1450" s="28">
        <v>0</v>
      </c>
      <c r="P1450" s="28">
        <v>0</v>
      </c>
      <c r="Q1450" s="171"/>
      <c r="R1450" s="253"/>
      <c r="S1450" s="6"/>
      <c r="T1450" s="17"/>
    </row>
    <row r="1451" spans="1:20" ht="12.75">
      <c r="A1451" s="162"/>
      <c r="B1451" s="165"/>
      <c r="C1451" s="171"/>
      <c r="D1451" s="115"/>
      <c r="E1451" s="115"/>
      <c r="F1451" s="115" t="s">
        <v>229</v>
      </c>
      <c r="G1451" s="28">
        <f t="shared" si="293"/>
        <v>0</v>
      </c>
      <c r="H1451" s="28">
        <f t="shared" si="293"/>
        <v>0</v>
      </c>
      <c r="I1451" s="28">
        <v>0</v>
      </c>
      <c r="J1451" s="28">
        <v>0</v>
      </c>
      <c r="K1451" s="28">
        <v>0</v>
      </c>
      <c r="L1451" s="28">
        <v>0</v>
      </c>
      <c r="M1451" s="28">
        <v>0</v>
      </c>
      <c r="N1451" s="28">
        <v>0</v>
      </c>
      <c r="O1451" s="28">
        <v>0</v>
      </c>
      <c r="P1451" s="28">
        <v>0</v>
      </c>
      <c r="Q1451" s="171"/>
      <c r="R1451" s="253"/>
      <c r="S1451" s="6"/>
      <c r="T1451" s="17"/>
    </row>
    <row r="1452" spans="1:20" ht="29.25" customHeight="1" thickBot="1">
      <c r="A1452" s="163"/>
      <c r="B1452" s="166"/>
      <c r="C1452" s="172"/>
      <c r="D1452" s="116"/>
      <c r="E1452" s="116"/>
      <c r="F1452" s="116" t="s">
        <v>230</v>
      </c>
      <c r="G1452" s="36">
        <f t="shared" si="293"/>
        <v>0</v>
      </c>
      <c r="H1452" s="36">
        <f t="shared" si="293"/>
        <v>0</v>
      </c>
      <c r="I1452" s="36">
        <v>0</v>
      </c>
      <c r="J1452" s="36">
        <v>0</v>
      </c>
      <c r="K1452" s="36">
        <v>0</v>
      </c>
      <c r="L1452" s="36">
        <v>0</v>
      </c>
      <c r="M1452" s="36">
        <v>0</v>
      </c>
      <c r="N1452" s="36">
        <v>0</v>
      </c>
      <c r="O1452" s="36">
        <v>0</v>
      </c>
      <c r="P1452" s="36">
        <v>0</v>
      </c>
      <c r="Q1452" s="172"/>
      <c r="R1452" s="254"/>
      <c r="S1452" s="6"/>
      <c r="T1452" s="17"/>
    </row>
    <row r="1453" spans="1:19" ht="12.75" customHeight="1">
      <c r="A1453" s="161" t="s">
        <v>358</v>
      </c>
      <c r="B1453" s="164" t="s">
        <v>197</v>
      </c>
      <c r="C1453" s="170"/>
      <c r="D1453" s="21"/>
      <c r="E1453" s="114"/>
      <c r="F1453" s="129" t="s">
        <v>16</v>
      </c>
      <c r="G1453" s="23">
        <f>SUM(G1454:G1464)</f>
        <v>98</v>
      </c>
      <c r="H1453" s="23">
        <f aca="true" t="shared" si="294" ref="H1453:P1453">SUM(H1454:H1464)</f>
        <v>98</v>
      </c>
      <c r="I1453" s="23">
        <f t="shared" si="294"/>
        <v>98</v>
      </c>
      <c r="J1453" s="23">
        <f t="shared" si="294"/>
        <v>98</v>
      </c>
      <c r="K1453" s="23">
        <f t="shared" si="294"/>
        <v>0</v>
      </c>
      <c r="L1453" s="23">
        <f t="shared" si="294"/>
        <v>0</v>
      </c>
      <c r="M1453" s="23">
        <f t="shared" si="294"/>
        <v>0</v>
      </c>
      <c r="N1453" s="23">
        <f t="shared" si="294"/>
        <v>0</v>
      </c>
      <c r="O1453" s="23">
        <f t="shared" si="294"/>
        <v>0</v>
      </c>
      <c r="P1453" s="23">
        <f t="shared" si="294"/>
        <v>0</v>
      </c>
      <c r="Q1453" s="170" t="s">
        <v>17</v>
      </c>
      <c r="R1453" s="252"/>
      <c r="S1453" s="6"/>
    </row>
    <row r="1454" spans="1:19" ht="12.75">
      <c r="A1454" s="162"/>
      <c r="B1454" s="165"/>
      <c r="C1454" s="171"/>
      <c r="D1454" s="29"/>
      <c r="E1454" s="115"/>
      <c r="F1454" s="115" t="s">
        <v>19</v>
      </c>
      <c r="G1454" s="28">
        <f aca="true" t="shared" si="295" ref="G1454:H1458">I1454+K1454+M1454+O1454</f>
        <v>0</v>
      </c>
      <c r="H1454" s="28">
        <f t="shared" si="295"/>
        <v>0</v>
      </c>
      <c r="I1454" s="28">
        <v>0</v>
      </c>
      <c r="J1454" s="28">
        <v>0</v>
      </c>
      <c r="K1454" s="28">
        <v>0</v>
      </c>
      <c r="L1454" s="28">
        <v>0</v>
      </c>
      <c r="M1454" s="28">
        <v>0</v>
      </c>
      <c r="N1454" s="28">
        <v>0</v>
      </c>
      <c r="O1454" s="28">
        <v>0</v>
      </c>
      <c r="P1454" s="28">
        <v>0</v>
      </c>
      <c r="Q1454" s="171"/>
      <c r="R1454" s="253"/>
      <c r="S1454" s="6"/>
    </row>
    <row r="1455" spans="1:19" ht="76.5">
      <c r="A1455" s="162"/>
      <c r="B1455" s="165"/>
      <c r="C1455" s="171"/>
      <c r="D1455" s="115" t="s">
        <v>204</v>
      </c>
      <c r="E1455" s="115" t="s">
        <v>198</v>
      </c>
      <c r="F1455" s="115" t="s">
        <v>22</v>
      </c>
      <c r="G1455" s="28">
        <f t="shared" si="295"/>
        <v>98</v>
      </c>
      <c r="H1455" s="28">
        <f t="shared" si="295"/>
        <v>98</v>
      </c>
      <c r="I1455" s="28">
        <v>98</v>
      </c>
      <c r="J1455" s="28">
        <v>98</v>
      </c>
      <c r="K1455" s="28">
        <v>0</v>
      </c>
      <c r="L1455" s="28">
        <v>0</v>
      </c>
      <c r="M1455" s="28">
        <v>0</v>
      </c>
      <c r="N1455" s="28">
        <v>0</v>
      </c>
      <c r="O1455" s="28">
        <v>0</v>
      </c>
      <c r="P1455" s="28">
        <v>0</v>
      </c>
      <c r="Q1455" s="171"/>
      <c r="R1455" s="253"/>
      <c r="S1455" s="6"/>
    </row>
    <row r="1456" spans="1:19" ht="12.75">
      <c r="A1456" s="162"/>
      <c r="B1456" s="165"/>
      <c r="C1456" s="171"/>
      <c r="D1456" s="29"/>
      <c r="E1456" s="115"/>
      <c r="F1456" s="115" t="s">
        <v>23</v>
      </c>
      <c r="G1456" s="28">
        <f t="shared" si="295"/>
        <v>0</v>
      </c>
      <c r="H1456" s="28">
        <f t="shared" si="295"/>
        <v>0</v>
      </c>
      <c r="I1456" s="28">
        <v>0</v>
      </c>
      <c r="J1456" s="28">
        <v>0</v>
      </c>
      <c r="K1456" s="28">
        <v>0</v>
      </c>
      <c r="L1456" s="28">
        <v>0</v>
      </c>
      <c r="M1456" s="28">
        <v>0</v>
      </c>
      <c r="N1456" s="28">
        <v>0</v>
      </c>
      <c r="O1456" s="28">
        <v>0</v>
      </c>
      <c r="P1456" s="28">
        <v>0</v>
      </c>
      <c r="Q1456" s="171"/>
      <c r="R1456" s="253"/>
      <c r="S1456" s="6"/>
    </row>
    <row r="1457" spans="1:19" ht="12.75">
      <c r="A1457" s="162"/>
      <c r="B1457" s="165"/>
      <c r="C1457" s="171"/>
      <c r="D1457" s="29"/>
      <c r="E1457" s="115"/>
      <c r="F1457" s="115" t="s">
        <v>24</v>
      </c>
      <c r="G1457" s="28">
        <f t="shared" si="295"/>
        <v>0</v>
      </c>
      <c r="H1457" s="28">
        <f t="shared" si="295"/>
        <v>0</v>
      </c>
      <c r="I1457" s="28">
        <v>0</v>
      </c>
      <c r="J1457" s="28">
        <v>0</v>
      </c>
      <c r="K1457" s="28">
        <v>0</v>
      </c>
      <c r="L1457" s="28">
        <v>0</v>
      </c>
      <c r="M1457" s="28">
        <v>0</v>
      </c>
      <c r="N1457" s="28">
        <v>0</v>
      </c>
      <c r="O1457" s="28">
        <v>0</v>
      </c>
      <c r="P1457" s="28">
        <v>0</v>
      </c>
      <c r="Q1457" s="171"/>
      <c r="R1457" s="253"/>
      <c r="S1457" s="6"/>
    </row>
    <row r="1458" spans="1:19" ht="12.75">
      <c r="A1458" s="162"/>
      <c r="B1458" s="165"/>
      <c r="C1458" s="171"/>
      <c r="D1458" s="29"/>
      <c r="E1458" s="115"/>
      <c r="F1458" s="115" t="s">
        <v>25</v>
      </c>
      <c r="G1458" s="28">
        <f t="shared" si="295"/>
        <v>0</v>
      </c>
      <c r="H1458" s="28">
        <f t="shared" si="295"/>
        <v>0</v>
      </c>
      <c r="I1458" s="28">
        <v>0</v>
      </c>
      <c r="J1458" s="28">
        <v>0</v>
      </c>
      <c r="K1458" s="28">
        <v>0</v>
      </c>
      <c r="L1458" s="28">
        <v>0</v>
      </c>
      <c r="M1458" s="28">
        <v>0</v>
      </c>
      <c r="N1458" s="28">
        <v>0</v>
      </c>
      <c r="O1458" s="28">
        <v>0</v>
      </c>
      <c r="P1458" s="28">
        <v>0</v>
      </c>
      <c r="Q1458" s="171"/>
      <c r="R1458" s="253"/>
      <c r="S1458" s="6"/>
    </row>
    <row r="1459" spans="1:19" ht="12.75">
      <c r="A1459" s="162"/>
      <c r="B1459" s="165"/>
      <c r="C1459" s="171"/>
      <c r="D1459" s="29"/>
      <c r="E1459" s="115"/>
      <c r="F1459" s="115" t="s">
        <v>220</v>
      </c>
      <c r="G1459" s="28">
        <v>0</v>
      </c>
      <c r="H1459" s="28">
        <v>0</v>
      </c>
      <c r="I1459" s="28">
        <v>0</v>
      </c>
      <c r="J1459" s="28">
        <v>0</v>
      </c>
      <c r="K1459" s="28">
        <v>0</v>
      </c>
      <c r="L1459" s="28">
        <v>0</v>
      </c>
      <c r="M1459" s="28">
        <v>0</v>
      </c>
      <c r="N1459" s="28">
        <v>0</v>
      </c>
      <c r="O1459" s="28">
        <v>0</v>
      </c>
      <c r="P1459" s="28">
        <v>0</v>
      </c>
      <c r="Q1459" s="171"/>
      <c r="R1459" s="253"/>
      <c r="S1459" s="6"/>
    </row>
    <row r="1460" spans="1:20" ht="12.75">
      <c r="A1460" s="162"/>
      <c r="B1460" s="165"/>
      <c r="C1460" s="171"/>
      <c r="D1460" s="115"/>
      <c r="E1460" s="115"/>
      <c r="F1460" s="115" t="s">
        <v>226</v>
      </c>
      <c r="G1460" s="28">
        <f aca="true" t="shared" si="296" ref="G1460:H1464">I1460+K1460+M1460+O1460</f>
        <v>0</v>
      </c>
      <c r="H1460" s="28">
        <f t="shared" si="296"/>
        <v>0</v>
      </c>
      <c r="I1460" s="28">
        <v>0</v>
      </c>
      <c r="J1460" s="28">
        <v>0</v>
      </c>
      <c r="K1460" s="28">
        <v>0</v>
      </c>
      <c r="L1460" s="28">
        <v>0</v>
      </c>
      <c r="M1460" s="28">
        <v>0</v>
      </c>
      <c r="N1460" s="28">
        <v>0</v>
      </c>
      <c r="O1460" s="28">
        <v>0</v>
      </c>
      <c r="P1460" s="28">
        <v>0</v>
      </c>
      <c r="Q1460" s="171"/>
      <c r="R1460" s="253"/>
      <c r="S1460" s="6"/>
      <c r="T1460" s="17"/>
    </row>
    <row r="1461" spans="1:20" ht="12.75">
      <c r="A1461" s="162"/>
      <c r="B1461" s="165"/>
      <c r="C1461" s="171"/>
      <c r="D1461" s="115"/>
      <c r="E1461" s="115"/>
      <c r="F1461" s="115" t="s">
        <v>227</v>
      </c>
      <c r="G1461" s="28">
        <f t="shared" si="296"/>
        <v>0</v>
      </c>
      <c r="H1461" s="28">
        <f t="shared" si="296"/>
        <v>0</v>
      </c>
      <c r="I1461" s="28">
        <v>0</v>
      </c>
      <c r="J1461" s="28">
        <v>0</v>
      </c>
      <c r="K1461" s="28">
        <v>0</v>
      </c>
      <c r="L1461" s="28">
        <v>0</v>
      </c>
      <c r="M1461" s="28">
        <v>0</v>
      </c>
      <c r="N1461" s="28">
        <v>0</v>
      </c>
      <c r="O1461" s="28">
        <v>0</v>
      </c>
      <c r="P1461" s="28">
        <v>0</v>
      </c>
      <c r="Q1461" s="171"/>
      <c r="R1461" s="253"/>
      <c r="S1461" s="6"/>
      <c r="T1461" s="17"/>
    </row>
    <row r="1462" spans="1:20" ht="12.75">
      <c r="A1462" s="162"/>
      <c r="B1462" s="165"/>
      <c r="C1462" s="171"/>
      <c r="D1462" s="115"/>
      <c r="E1462" s="115"/>
      <c r="F1462" s="115" t="s">
        <v>228</v>
      </c>
      <c r="G1462" s="28">
        <f t="shared" si="296"/>
        <v>0</v>
      </c>
      <c r="H1462" s="28">
        <f t="shared" si="296"/>
        <v>0</v>
      </c>
      <c r="I1462" s="28">
        <v>0</v>
      </c>
      <c r="J1462" s="28">
        <v>0</v>
      </c>
      <c r="K1462" s="28">
        <v>0</v>
      </c>
      <c r="L1462" s="28">
        <v>0</v>
      </c>
      <c r="M1462" s="28">
        <v>0</v>
      </c>
      <c r="N1462" s="28">
        <v>0</v>
      </c>
      <c r="O1462" s="28">
        <v>0</v>
      </c>
      <c r="P1462" s="28">
        <v>0</v>
      </c>
      <c r="Q1462" s="171"/>
      <c r="R1462" s="253"/>
      <c r="S1462" s="6"/>
      <c r="T1462" s="17"/>
    </row>
    <row r="1463" spans="1:20" ht="12.75">
      <c r="A1463" s="162"/>
      <c r="B1463" s="165"/>
      <c r="C1463" s="171"/>
      <c r="D1463" s="115"/>
      <c r="E1463" s="115"/>
      <c r="F1463" s="115" t="s">
        <v>229</v>
      </c>
      <c r="G1463" s="28">
        <f t="shared" si="296"/>
        <v>0</v>
      </c>
      <c r="H1463" s="28">
        <f t="shared" si="296"/>
        <v>0</v>
      </c>
      <c r="I1463" s="28">
        <v>0</v>
      </c>
      <c r="J1463" s="28">
        <v>0</v>
      </c>
      <c r="K1463" s="28">
        <v>0</v>
      </c>
      <c r="L1463" s="28">
        <v>0</v>
      </c>
      <c r="M1463" s="28">
        <v>0</v>
      </c>
      <c r="N1463" s="28">
        <v>0</v>
      </c>
      <c r="O1463" s="28">
        <v>0</v>
      </c>
      <c r="P1463" s="28">
        <v>0</v>
      </c>
      <c r="Q1463" s="171"/>
      <c r="R1463" s="253"/>
      <c r="S1463" s="6"/>
      <c r="T1463" s="17"/>
    </row>
    <row r="1464" spans="1:20" ht="13.5" thickBot="1">
      <c r="A1464" s="163"/>
      <c r="B1464" s="166"/>
      <c r="C1464" s="172"/>
      <c r="D1464" s="116"/>
      <c r="E1464" s="116"/>
      <c r="F1464" s="116" t="s">
        <v>230</v>
      </c>
      <c r="G1464" s="36">
        <f t="shared" si="296"/>
        <v>0</v>
      </c>
      <c r="H1464" s="36">
        <f t="shared" si="296"/>
        <v>0</v>
      </c>
      <c r="I1464" s="36">
        <v>0</v>
      </c>
      <c r="J1464" s="36">
        <v>0</v>
      </c>
      <c r="K1464" s="36">
        <v>0</v>
      </c>
      <c r="L1464" s="36">
        <v>0</v>
      </c>
      <c r="M1464" s="36">
        <v>0</v>
      </c>
      <c r="N1464" s="36">
        <v>0</v>
      </c>
      <c r="O1464" s="36">
        <v>0</v>
      </c>
      <c r="P1464" s="36">
        <v>0</v>
      </c>
      <c r="Q1464" s="172"/>
      <c r="R1464" s="254"/>
      <c r="S1464" s="6"/>
      <c r="T1464" s="17"/>
    </row>
    <row r="1465" spans="1:19" ht="12.75" customHeight="1">
      <c r="A1465" s="279" t="s">
        <v>359</v>
      </c>
      <c r="B1465" s="164" t="s">
        <v>35</v>
      </c>
      <c r="C1465" s="170"/>
      <c r="D1465" s="21"/>
      <c r="E1465" s="114"/>
      <c r="F1465" s="129" t="s">
        <v>16</v>
      </c>
      <c r="G1465" s="23">
        <f>SUM(G1466:G1477)</f>
        <v>1700</v>
      </c>
      <c r="H1465" s="23">
        <f aca="true" t="shared" si="297" ref="H1465:P1465">SUM(H1466:H1477)</f>
        <v>0</v>
      </c>
      <c r="I1465" s="23">
        <f t="shared" si="297"/>
        <v>1700</v>
      </c>
      <c r="J1465" s="23">
        <f t="shared" si="297"/>
        <v>0</v>
      </c>
      <c r="K1465" s="23">
        <f t="shared" si="297"/>
        <v>0</v>
      </c>
      <c r="L1465" s="23">
        <f t="shared" si="297"/>
        <v>0</v>
      </c>
      <c r="M1465" s="23">
        <f t="shared" si="297"/>
        <v>0</v>
      </c>
      <c r="N1465" s="23">
        <f t="shared" si="297"/>
        <v>0</v>
      </c>
      <c r="O1465" s="23">
        <f t="shared" si="297"/>
        <v>0</v>
      </c>
      <c r="P1465" s="23">
        <f t="shared" si="297"/>
        <v>0</v>
      </c>
      <c r="Q1465" s="170" t="s">
        <v>17</v>
      </c>
      <c r="R1465" s="252"/>
      <c r="S1465" s="6"/>
    </row>
    <row r="1466" spans="1:19" ht="12.75">
      <c r="A1466" s="280"/>
      <c r="B1466" s="165"/>
      <c r="C1466" s="171"/>
      <c r="D1466" s="29"/>
      <c r="E1466" s="115"/>
      <c r="F1466" s="115" t="s">
        <v>19</v>
      </c>
      <c r="G1466" s="28">
        <f aca="true" t="shared" si="298" ref="G1466:G1477">I1466+K1466+M1466+O1466</f>
        <v>0</v>
      </c>
      <c r="H1466" s="28">
        <f aca="true" t="shared" si="299" ref="H1466:H1477">J1466+L1466+N1466+P1466</f>
        <v>0</v>
      </c>
      <c r="I1466" s="28">
        <v>0</v>
      </c>
      <c r="J1466" s="28">
        <v>0</v>
      </c>
      <c r="K1466" s="28">
        <v>0</v>
      </c>
      <c r="L1466" s="28">
        <v>0</v>
      </c>
      <c r="M1466" s="28">
        <v>0</v>
      </c>
      <c r="N1466" s="28">
        <v>0</v>
      </c>
      <c r="O1466" s="28">
        <v>0</v>
      </c>
      <c r="P1466" s="28">
        <v>0</v>
      </c>
      <c r="Q1466" s="171"/>
      <c r="R1466" s="253"/>
      <c r="S1466" s="6"/>
    </row>
    <row r="1467" spans="1:19" ht="12.75">
      <c r="A1467" s="280"/>
      <c r="B1467" s="165"/>
      <c r="C1467" s="171"/>
      <c r="D1467" s="29"/>
      <c r="E1467" s="115"/>
      <c r="F1467" s="115" t="s">
        <v>22</v>
      </c>
      <c r="G1467" s="28">
        <f t="shared" si="298"/>
        <v>0</v>
      </c>
      <c r="H1467" s="28">
        <f t="shared" si="299"/>
        <v>0</v>
      </c>
      <c r="I1467" s="28">
        <v>0</v>
      </c>
      <c r="J1467" s="28">
        <v>0</v>
      </c>
      <c r="K1467" s="28">
        <v>0</v>
      </c>
      <c r="L1467" s="28">
        <v>0</v>
      </c>
      <c r="M1467" s="28">
        <v>0</v>
      </c>
      <c r="N1467" s="28">
        <v>0</v>
      </c>
      <c r="O1467" s="28">
        <v>0</v>
      </c>
      <c r="P1467" s="28">
        <v>0</v>
      </c>
      <c r="Q1467" s="171"/>
      <c r="R1467" s="253"/>
      <c r="S1467" s="6"/>
    </row>
    <row r="1468" spans="1:19" ht="12.75">
      <c r="A1468" s="280"/>
      <c r="B1468" s="165"/>
      <c r="C1468" s="171"/>
      <c r="D1468" s="29"/>
      <c r="E1468" s="115"/>
      <c r="F1468" s="115" t="s">
        <v>23</v>
      </c>
      <c r="G1468" s="28">
        <f t="shared" si="298"/>
        <v>0</v>
      </c>
      <c r="H1468" s="28">
        <f t="shared" si="299"/>
        <v>0</v>
      </c>
      <c r="I1468" s="28">
        <v>0</v>
      </c>
      <c r="J1468" s="28">
        <v>0</v>
      </c>
      <c r="K1468" s="28">
        <v>0</v>
      </c>
      <c r="L1468" s="28">
        <v>0</v>
      </c>
      <c r="M1468" s="28">
        <v>0</v>
      </c>
      <c r="N1468" s="28">
        <v>0</v>
      </c>
      <c r="O1468" s="28">
        <v>0</v>
      </c>
      <c r="P1468" s="28">
        <v>0</v>
      </c>
      <c r="Q1468" s="171"/>
      <c r="R1468" s="253"/>
      <c r="S1468" s="6"/>
    </row>
    <row r="1469" spans="1:19" ht="12.75">
      <c r="A1469" s="280"/>
      <c r="B1469" s="165"/>
      <c r="C1469" s="171"/>
      <c r="D1469" s="29"/>
      <c r="E1469" s="115"/>
      <c r="F1469" s="115" t="s">
        <v>23</v>
      </c>
      <c r="G1469" s="28">
        <f t="shared" si="298"/>
        <v>0</v>
      </c>
      <c r="H1469" s="28">
        <f t="shared" si="299"/>
        <v>0</v>
      </c>
      <c r="I1469" s="28">
        <v>0</v>
      </c>
      <c r="J1469" s="28">
        <v>0</v>
      </c>
      <c r="K1469" s="28">
        <v>0</v>
      </c>
      <c r="L1469" s="28">
        <v>0</v>
      </c>
      <c r="M1469" s="28">
        <v>0</v>
      </c>
      <c r="N1469" s="28">
        <v>0</v>
      </c>
      <c r="O1469" s="28">
        <v>0</v>
      </c>
      <c r="P1469" s="28">
        <v>0</v>
      </c>
      <c r="Q1469" s="171"/>
      <c r="R1469" s="253"/>
      <c r="S1469" s="6"/>
    </row>
    <row r="1470" spans="1:19" ht="12.75">
      <c r="A1470" s="280"/>
      <c r="B1470" s="165"/>
      <c r="C1470" s="171"/>
      <c r="D1470" s="29"/>
      <c r="E1470" s="115"/>
      <c r="F1470" s="115" t="s">
        <v>24</v>
      </c>
      <c r="G1470" s="28">
        <f t="shared" si="298"/>
        <v>0</v>
      </c>
      <c r="H1470" s="28">
        <f t="shared" si="299"/>
        <v>0</v>
      </c>
      <c r="I1470" s="28">
        <v>0</v>
      </c>
      <c r="J1470" s="28">
        <v>0</v>
      </c>
      <c r="K1470" s="28">
        <v>0</v>
      </c>
      <c r="L1470" s="28">
        <v>0</v>
      </c>
      <c r="M1470" s="28">
        <v>0</v>
      </c>
      <c r="N1470" s="28">
        <v>0</v>
      </c>
      <c r="O1470" s="28">
        <v>0</v>
      </c>
      <c r="P1470" s="28">
        <v>0</v>
      </c>
      <c r="Q1470" s="171"/>
      <c r="R1470" s="253"/>
      <c r="S1470" s="6"/>
    </row>
    <row r="1471" spans="1:19" ht="12.75">
      <c r="A1471" s="280"/>
      <c r="B1471" s="165"/>
      <c r="C1471" s="171"/>
      <c r="D1471" s="29"/>
      <c r="E1471" s="115"/>
      <c r="F1471" s="115" t="s">
        <v>25</v>
      </c>
      <c r="G1471" s="28">
        <f t="shared" si="298"/>
        <v>0</v>
      </c>
      <c r="H1471" s="28">
        <f t="shared" si="299"/>
        <v>0</v>
      </c>
      <c r="I1471" s="28">
        <v>0</v>
      </c>
      <c r="J1471" s="28">
        <v>0</v>
      </c>
      <c r="K1471" s="28">
        <v>0</v>
      </c>
      <c r="L1471" s="28">
        <v>0</v>
      </c>
      <c r="M1471" s="28">
        <v>0</v>
      </c>
      <c r="N1471" s="28">
        <v>0</v>
      </c>
      <c r="O1471" s="28">
        <v>0</v>
      </c>
      <c r="P1471" s="28">
        <v>0</v>
      </c>
      <c r="Q1471" s="171"/>
      <c r="R1471" s="253"/>
      <c r="S1471" s="6"/>
    </row>
    <row r="1472" spans="1:19" ht="12.75">
      <c r="A1472" s="280"/>
      <c r="B1472" s="165"/>
      <c r="C1472" s="171"/>
      <c r="D1472" s="29"/>
      <c r="E1472" s="115"/>
      <c r="F1472" s="115" t="s">
        <v>220</v>
      </c>
      <c r="G1472" s="28">
        <f t="shared" si="298"/>
        <v>0</v>
      </c>
      <c r="H1472" s="28">
        <f t="shared" si="299"/>
        <v>0</v>
      </c>
      <c r="I1472" s="28">
        <v>0</v>
      </c>
      <c r="J1472" s="28">
        <v>0</v>
      </c>
      <c r="K1472" s="28">
        <v>0</v>
      </c>
      <c r="L1472" s="28">
        <v>0</v>
      </c>
      <c r="M1472" s="28">
        <v>0</v>
      </c>
      <c r="N1472" s="28">
        <v>0</v>
      </c>
      <c r="O1472" s="28">
        <v>0</v>
      </c>
      <c r="P1472" s="28">
        <v>0</v>
      </c>
      <c r="Q1472" s="171"/>
      <c r="R1472" s="253"/>
      <c r="S1472" s="6"/>
    </row>
    <row r="1473" spans="1:20" ht="12.75">
      <c r="A1473" s="280"/>
      <c r="B1473" s="165"/>
      <c r="C1473" s="171"/>
      <c r="D1473" s="29"/>
      <c r="E1473" s="115"/>
      <c r="F1473" s="115" t="s">
        <v>226</v>
      </c>
      <c r="G1473" s="28">
        <f t="shared" si="298"/>
        <v>0</v>
      </c>
      <c r="H1473" s="28">
        <f t="shared" si="299"/>
        <v>0</v>
      </c>
      <c r="I1473" s="28">
        <v>0</v>
      </c>
      <c r="J1473" s="28">
        <v>0</v>
      </c>
      <c r="K1473" s="28">
        <v>0</v>
      </c>
      <c r="L1473" s="28">
        <v>0</v>
      </c>
      <c r="M1473" s="28">
        <v>0</v>
      </c>
      <c r="N1473" s="28">
        <v>0</v>
      </c>
      <c r="O1473" s="28">
        <v>0</v>
      </c>
      <c r="P1473" s="28">
        <v>0</v>
      </c>
      <c r="Q1473" s="171"/>
      <c r="R1473" s="253"/>
      <c r="S1473" s="6"/>
      <c r="T1473" s="17"/>
    </row>
    <row r="1474" spans="1:20" ht="12.75">
      <c r="A1474" s="280"/>
      <c r="B1474" s="165"/>
      <c r="C1474" s="171"/>
      <c r="D1474" s="29"/>
      <c r="E1474" s="115"/>
      <c r="F1474" s="115" t="s">
        <v>227</v>
      </c>
      <c r="G1474" s="28">
        <f t="shared" si="298"/>
        <v>0</v>
      </c>
      <c r="H1474" s="28">
        <f t="shared" si="299"/>
        <v>0</v>
      </c>
      <c r="I1474" s="28">
        <v>0</v>
      </c>
      <c r="J1474" s="28">
        <v>0</v>
      </c>
      <c r="K1474" s="28">
        <v>0</v>
      </c>
      <c r="L1474" s="28">
        <v>0</v>
      </c>
      <c r="M1474" s="28">
        <v>0</v>
      </c>
      <c r="N1474" s="28">
        <v>0</v>
      </c>
      <c r="O1474" s="28">
        <v>0</v>
      </c>
      <c r="P1474" s="28">
        <v>0</v>
      </c>
      <c r="Q1474" s="171"/>
      <c r="R1474" s="253"/>
      <c r="S1474" s="6"/>
      <c r="T1474" s="17"/>
    </row>
    <row r="1475" spans="1:20" ht="12.75">
      <c r="A1475" s="280"/>
      <c r="B1475" s="165"/>
      <c r="C1475" s="171"/>
      <c r="D1475" s="29"/>
      <c r="E1475" s="115" t="s">
        <v>21</v>
      </c>
      <c r="F1475" s="115" t="s">
        <v>228</v>
      </c>
      <c r="G1475" s="28">
        <f t="shared" si="298"/>
        <v>1700</v>
      </c>
      <c r="H1475" s="28">
        <f t="shared" si="299"/>
        <v>0</v>
      </c>
      <c r="I1475" s="28">
        <f>1200+500</f>
        <v>1700</v>
      </c>
      <c r="J1475" s="28">
        <v>0</v>
      </c>
      <c r="K1475" s="28">
        <v>0</v>
      </c>
      <c r="L1475" s="28">
        <v>0</v>
      </c>
      <c r="M1475" s="28">
        <v>0</v>
      </c>
      <c r="N1475" s="28">
        <v>0</v>
      </c>
      <c r="O1475" s="28">
        <v>0</v>
      </c>
      <c r="P1475" s="28">
        <v>0</v>
      </c>
      <c r="Q1475" s="171"/>
      <c r="R1475" s="253"/>
      <c r="S1475" s="6"/>
      <c r="T1475" s="17"/>
    </row>
    <row r="1476" spans="1:20" ht="12.75">
      <c r="A1476" s="280"/>
      <c r="B1476" s="165"/>
      <c r="C1476" s="171"/>
      <c r="D1476" s="29"/>
      <c r="E1476" s="115"/>
      <c r="F1476" s="115" t="s">
        <v>229</v>
      </c>
      <c r="G1476" s="28">
        <f t="shared" si="298"/>
        <v>0</v>
      </c>
      <c r="H1476" s="28">
        <f t="shared" si="299"/>
        <v>0</v>
      </c>
      <c r="I1476" s="28">
        <v>0</v>
      </c>
      <c r="J1476" s="28">
        <v>0</v>
      </c>
      <c r="K1476" s="28">
        <v>0</v>
      </c>
      <c r="L1476" s="28">
        <v>0</v>
      </c>
      <c r="M1476" s="28">
        <v>0</v>
      </c>
      <c r="N1476" s="28">
        <v>0</v>
      </c>
      <c r="O1476" s="28">
        <v>0</v>
      </c>
      <c r="P1476" s="28">
        <v>0</v>
      </c>
      <c r="Q1476" s="171"/>
      <c r="R1476" s="253"/>
      <c r="S1476" s="6"/>
      <c r="T1476" s="17"/>
    </row>
    <row r="1477" spans="1:20" ht="13.5" thickBot="1">
      <c r="A1477" s="282"/>
      <c r="B1477" s="174"/>
      <c r="C1477" s="258"/>
      <c r="D1477" s="83"/>
      <c r="E1477" s="128"/>
      <c r="F1477" s="128" t="s">
        <v>230</v>
      </c>
      <c r="G1477" s="28">
        <f t="shared" si="298"/>
        <v>0</v>
      </c>
      <c r="H1477" s="28">
        <f t="shared" si="299"/>
        <v>0</v>
      </c>
      <c r="I1477" s="86">
        <v>0</v>
      </c>
      <c r="J1477" s="86">
        <v>0</v>
      </c>
      <c r="K1477" s="86">
        <v>0</v>
      </c>
      <c r="L1477" s="86">
        <v>0</v>
      </c>
      <c r="M1477" s="86">
        <v>0</v>
      </c>
      <c r="N1477" s="86">
        <v>0</v>
      </c>
      <c r="O1477" s="86">
        <v>0</v>
      </c>
      <c r="P1477" s="86">
        <v>0</v>
      </c>
      <c r="Q1477" s="172"/>
      <c r="R1477" s="254"/>
      <c r="S1477" s="6"/>
      <c r="T1477" s="17"/>
    </row>
    <row r="1478" spans="1:20" ht="12.75">
      <c r="A1478" s="322" t="s">
        <v>375</v>
      </c>
      <c r="B1478" s="171" t="s">
        <v>536</v>
      </c>
      <c r="C1478" s="258">
        <v>4893</v>
      </c>
      <c r="D1478" s="29"/>
      <c r="E1478" s="115"/>
      <c r="F1478" s="130" t="s">
        <v>16</v>
      </c>
      <c r="G1478" s="28">
        <f>SUM(G1479:G1490)</f>
        <v>75</v>
      </c>
      <c r="H1478" s="28">
        <f aca="true" t="shared" si="300" ref="H1478:P1478">SUM(H1479:H1490)</f>
        <v>75</v>
      </c>
      <c r="I1478" s="28">
        <f t="shared" si="300"/>
        <v>75</v>
      </c>
      <c r="J1478" s="28">
        <f t="shared" si="300"/>
        <v>75</v>
      </c>
      <c r="K1478" s="28">
        <f t="shared" si="300"/>
        <v>0</v>
      </c>
      <c r="L1478" s="28">
        <f t="shared" si="300"/>
        <v>0</v>
      </c>
      <c r="M1478" s="28">
        <f t="shared" si="300"/>
        <v>0</v>
      </c>
      <c r="N1478" s="28">
        <f t="shared" si="300"/>
        <v>0</v>
      </c>
      <c r="O1478" s="28">
        <f t="shared" si="300"/>
        <v>0</v>
      </c>
      <c r="P1478" s="28">
        <f t="shared" si="300"/>
        <v>0</v>
      </c>
      <c r="Q1478" s="192" t="s">
        <v>17</v>
      </c>
      <c r="R1478" s="193"/>
      <c r="S1478" s="6"/>
      <c r="T1478" s="17"/>
    </row>
    <row r="1479" spans="1:20" ht="12.75">
      <c r="A1479" s="322"/>
      <c r="B1479" s="171"/>
      <c r="C1479" s="180"/>
      <c r="D1479" s="29"/>
      <c r="E1479" s="115"/>
      <c r="F1479" s="115" t="s">
        <v>19</v>
      </c>
      <c r="G1479" s="28">
        <f aca="true" t="shared" si="301" ref="G1479:G1490">I1479+K1479+M1479+O1479</f>
        <v>0</v>
      </c>
      <c r="H1479" s="28">
        <f aca="true" t="shared" si="302" ref="H1479:H1490">J1479+L1479+N1479+P1479</f>
        <v>0</v>
      </c>
      <c r="I1479" s="28">
        <v>0</v>
      </c>
      <c r="J1479" s="28">
        <v>0</v>
      </c>
      <c r="K1479" s="28">
        <v>0</v>
      </c>
      <c r="L1479" s="28">
        <v>0</v>
      </c>
      <c r="M1479" s="28">
        <v>0</v>
      </c>
      <c r="N1479" s="28">
        <v>0</v>
      </c>
      <c r="O1479" s="28">
        <v>0</v>
      </c>
      <c r="P1479" s="28">
        <v>0</v>
      </c>
      <c r="Q1479" s="194"/>
      <c r="R1479" s="195"/>
      <c r="S1479" s="6"/>
      <c r="T1479" s="17"/>
    </row>
    <row r="1480" spans="1:20" ht="12.75">
      <c r="A1480" s="322"/>
      <c r="B1480" s="171"/>
      <c r="C1480" s="180"/>
      <c r="D1480" s="29"/>
      <c r="E1480" s="115"/>
      <c r="F1480" s="115" t="s">
        <v>22</v>
      </c>
      <c r="G1480" s="28">
        <f t="shared" si="301"/>
        <v>0</v>
      </c>
      <c r="H1480" s="28">
        <f t="shared" si="302"/>
        <v>0</v>
      </c>
      <c r="I1480" s="28">
        <v>0</v>
      </c>
      <c r="J1480" s="28">
        <v>0</v>
      </c>
      <c r="K1480" s="28">
        <v>0</v>
      </c>
      <c r="L1480" s="28">
        <v>0</v>
      </c>
      <c r="M1480" s="28">
        <v>0</v>
      </c>
      <c r="N1480" s="28">
        <v>0</v>
      </c>
      <c r="O1480" s="28">
        <v>0</v>
      </c>
      <c r="P1480" s="28">
        <v>0</v>
      </c>
      <c r="Q1480" s="194"/>
      <c r="R1480" s="195"/>
      <c r="S1480" s="6"/>
      <c r="T1480" s="17"/>
    </row>
    <row r="1481" spans="1:20" ht="12.75">
      <c r="A1481" s="322"/>
      <c r="B1481" s="171"/>
      <c r="C1481" s="180"/>
      <c r="D1481" s="29"/>
      <c r="E1481" s="115"/>
      <c r="F1481" s="115" t="s">
        <v>23</v>
      </c>
      <c r="G1481" s="28">
        <f t="shared" si="301"/>
        <v>0</v>
      </c>
      <c r="H1481" s="28">
        <f t="shared" si="302"/>
        <v>0</v>
      </c>
      <c r="I1481" s="28">
        <v>0</v>
      </c>
      <c r="J1481" s="28">
        <v>0</v>
      </c>
      <c r="K1481" s="28">
        <v>0</v>
      </c>
      <c r="L1481" s="28">
        <v>0</v>
      </c>
      <c r="M1481" s="28">
        <v>0</v>
      </c>
      <c r="N1481" s="28">
        <v>0</v>
      </c>
      <c r="O1481" s="28">
        <v>0</v>
      </c>
      <c r="P1481" s="28">
        <v>0</v>
      </c>
      <c r="Q1481" s="194"/>
      <c r="R1481" s="195"/>
      <c r="S1481" s="6"/>
      <c r="T1481" s="17"/>
    </row>
    <row r="1482" spans="1:20" ht="12.75">
      <c r="A1482" s="322"/>
      <c r="B1482" s="171"/>
      <c r="C1482" s="180"/>
      <c r="D1482" s="29"/>
      <c r="E1482" s="115"/>
      <c r="F1482" s="115" t="s">
        <v>23</v>
      </c>
      <c r="G1482" s="28">
        <f t="shared" si="301"/>
        <v>0</v>
      </c>
      <c r="H1482" s="28">
        <f t="shared" si="302"/>
        <v>0</v>
      </c>
      <c r="I1482" s="28">
        <v>0</v>
      </c>
      <c r="J1482" s="28">
        <v>0</v>
      </c>
      <c r="K1482" s="28">
        <v>0</v>
      </c>
      <c r="L1482" s="28">
        <v>0</v>
      </c>
      <c r="M1482" s="28">
        <v>0</v>
      </c>
      <c r="N1482" s="28">
        <v>0</v>
      </c>
      <c r="O1482" s="28">
        <v>0</v>
      </c>
      <c r="P1482" s="28">
        <v>0</v>
      </c>
      <c r="Q1482" s="194"/>
      <c r="R1482" s="195"/>
      <c r="S1482" s="6"/>
      <c r="T1482" s="17"/>
    </row>
    <row r="1483" spans="1:20" ht="25.5">
      <c r="A1483" s="322"/>
      <c r="B1483" s="171"/>
      <c r="C1483" s="180"/>
      <c r="D1483" s="29" t="s">
        <v>204</v>
      </c>
      <c r="E1483" s="115" t="s">
        <v>377</v>
      </c>
      <c r="F1483" s="115" t="s">
        <v>24</v>
      </c>
      <c r="G1483" s="28">
        <f t="shared" si="301"/>
        <v>75</v>
      </c>
      <c r="H1483" s="28">
        <f t="shared" si="302"/>
        <v>75</v>
      </c>
      <c r="I1483" s="28">
        <v>75</v>
      </c>
      <c r="J1483" s="28">
        <v>75</v>
      </c>
      <c r="K1483" s="28">
        <v>0</v>
      </c>
      <c r="L1483" s="28">
        <v>0</v>
      </c>
      <c r="M1483" s="28">
        <v>0</v>
      </c>
      <c r="N1483" s="28">
        <v>0</v>
      </c>
      <c r="O1483" s="28">
        <v>0</v>
      </c>
      <c r="P1483" s="28">
        <v>0</v>
      </c>
      <c r="Q1483" s="194"/>
      <c r="R1483" s="195"/>
      <c r="S1483" s="6"/>
      <c r="T1483" s="17"/>
    </row>
    <row r="1484" spans="1:20" ht="12.75">
      <c r="A1484" s="322"/>
      <c r="B1484" s="171"/>
      <c r="C1484" s="180"/>
      <c r="D1484" s="29"/>
      <c r="E1484" s="115"/>
      <c r="F1484" s="115" t="s">
        <v>25</v>
      </c>
      <c r="G1484" s="28">
        <f t="shared" si="301"/>
        <v>0</v>
      </c>
      <c r="H1484" s="28">
        <f t="shared" si="302"/>
        <v>0</v>
      </c>
      <c r="I1484" s="28">
        <v>0</v>
      </c>
      <c r="J1484" s="28">
        <v>0</v>
      </c>
      <c r="K1484" s="28">
        <v>0</v>
      </c>
      <c r="L1484" s="28">
        <v>0</v>
      </c>
      <c r="M1484" s="28">
        <v>0</v>
      </c>
      <c r="N1484" s="28">
        <v>0</v>
      </c>
      <c r="O1484" s="28">
        <v>0</v>
      </c>
      <c r="P1484" s="28">
        <v>0</v>
      </c>
      <c r="Q1484" s="194"/>
      <c r="R1484" s="195"/>
      <c r="S1484" s="6"/>
      <c r="T1484" s="17"/>
    </row>
    <row r="1485" spans="1:20" ht="12.75">
      <c r="A1485" s="322"/>
      <c r="B1485" s="171"/>
      <c r="C1485" s="180"/>
      <c r="D1485" s="29"/>
      <c r="E1485" s="115"/>
      <c r="F1485" s="115" t="s">
        <v>220</v>
      </c>
      <c r="G1485" s="28">
        <f t="shared" si="301"/>
        <v>0</v>
      </c>
      <c r="H1485" s="28">
        <f t="shared" si="302"/>
        <v>0</v>
      </c>
      <c r="I1485" s="28">
        <v>0</v>
      </c>
      <c r="J1485" s="28">
        <v>0</v>
      </c>
      <c r="K1485" s="28">
        <v>0</v>
      </c>
      <c r="L1485" s="28">
        <v>0</v>
      </c>
      <c r="M1485" s="28">
        <v>0</v>
      </c>
      <c r="N1485" s="28">
        <v>0</v>
      </c>
      <c r="O1485" s="28">
        <v>0</v>
      </c>
      <c r="P1485" s="28">
        <v>0</v>
      </c>
      <c r="Q1485" s="194"/>
      <c r="R1485" s="195"/>
      <c r="S1485" s="6"/>
      <c r="T1485" s="17"/>
    </row>
    <row r="1486" spans="1:20" ht="12.75">
      <c r="A1486" s="322"/>
      <c r="B1486" s="171"/>
      <c r="C1486" s="180"/>
      <c r="D1486" s="29"/>
      <c r="E1486" s="115"/>
      <c r="F1486" s="115" t="s">
        <v>226</v>
      </c>
      <c r="G1486" s="28">
        <f t="shared" si="301"/>
        <v>0</v>
      </c>
      <c r="H1486" s="28">
        <f t="shared" si="302"/>
        <v>0</v>
      </c>
      <c r="I1486" s="28">
        <v>0</v>
      </c>
      <c r="J1486" s="28">
        <v>0</v>
      </c>
      <c r="K1486" s="28">
        <v>0</v>
      </c>
      <c r="L1486" s="28">
        <v>0</v>
      </c>
      <c r="M1486" s="28">
        <v>0</v>
      </c>
      <c r="N1486" s="28">
        <v>0</v>
      </c>
      <c r="O1486" s="28">
        <v>0</v>
      </c>
      <c r="P1486" s="28">
        <v>0</v>
      </c>
      <c r="Q1486" s="194"/>
      <c r="R1486" s="195"/>
      <c r="S1486" s="6"/>
      <c r="T1486" s="17"/>
    </row>
    <row r="1487" spans="1:20" ht="12.75">
      <c r="A1487" s="322"/>
      <c r="B1487" s="171"/>
      <c r="C1487" s="180"/>
      <c r="D1487" s="29"/>
      <c r="E1487" s="115"/>
      <c r="F1487" s="115" t="s">
        <v>227</v>
      </c>
      <c r="G1487" s="28">
        <f t="shared" si="301"/>
        <v>0</v>
      </c>
      <c r="H1487" s="28">
        <f t="shared" si="302"/>
        <v>0</v>
      </c>
      <c r="I1487" s="28">
        <v>0</v>
      </c>
      <c r="J1487" s="28">
        <v>0</v>
      </c>
      <c r="K1487" s="28">
        <v>0</v>
      </c>
      <c r="L1487" s="28">
        <v>0</v>
      </c>
      <c r="M1487" s="28">
        <v>0</v>
      </c>
      <c r="N1487" s="28">
        <v>0</v>
      </c>
      <c r="O1487" s="28">
        <v>0</v>
      </c>
      <c r="P1487" s="28">
        <v>0</v>
      </c>
      <c r="Q1487" s="194"/>
      <c r="R1487" s="195"/>
      <c r="S1487" s="6"/>
      <c r="T1487" s="17"/>
    </row>
    <row r="1488" spans="1:20" ht="12.75">
      <c r="A1488" s="322"/>
      <c r="B1488" s="171"/>
      <c r="C1488" s="180"/>
      <c r="D1488" s="29"/>
      <c r="E1488" s="115"/>
      <c r="F1488" s="115" t="s">
        <v>228</v>
      </c>
      <c r="G1488" s="28">
        <f t="shared" si="301"/>
        <v>0</v>
      </c>
      <c r="H1488" s="28">
        <f t="shared" si="302"/>
        <v>0</v>
      </c>
      <c r="I1488" s="28">
        <v>0</v>
      </c>
      <c r="J1488" s="28">
        <v>0</v>
      </c>
      <c r="K1488" s="28">
        <v>0</v>
      </c>
      <c r="L1488" s="28">
        <v>0</v>
      </c>
      <c r="M1488" s="28">
        <v>0</v>
      </c>
      <c r="N1488" s="28">
        <v>0</v>
      </c>
      <c r="O1488" s="28">
        <v>0</v>
      </c>
      <c r="P1488" s="28">
        <v>0</v>
      </c>
      <c r="Q1488" s="194"/>
      <c r="R1488" s="195"/>
      <c r="S1488" s="6"/>
      <c r="T1488" s="17"/>
    </row>
    <row r="1489" spans="1:20" ht="12.75">
      <c r="A1489" s="322"/>
      <c r="B1489" s="171"/>
      <c r="C1489" s="180"/>
      <c r="D1489" s="29"/>
      <c r="E1489" s="115"/>
      <c r="F1489" s="115" t="s">
        <v>229</v>
      </c>
      <c r="G1489" s="28">
        <f t="shared" si="301"/>
        <v>0</v>
      </c>
      <c r="H1489" s="28">
        <f t="shared" si="302"/>
        <v>0</v>
      </c>
      <c r="I1489" s="28">
        <v>0</v>
      </c>
      <c r="J1489" s="28">
        <v>0</v>
      </c>
      <c r="K1489" s="28">
        <v>0</v>
      </c>
      <c r="L1489" s="28">
        <v>0</v>
      </c>
      <c r="M1489" s="28">
        <v>0</v>
      </c>
      <c r="N1489" s="28">
        <v>0</v>
      </c>
      <c r="O1489" s="28">
        <v>0</v>
      </c>
      <c r="P1489" s="28">
        <v>0</v>
      </c>
      <c r="Q1489" s="194"/>
      <c r="R1489" s="195"/>
      <c r="S1489" s="6"/>
      <c r="T1489" s="17"/>
    </row>
    <row r="1490" spans="1:20" ht="13.5" thickBot="1">
      <c r="A1490" s="322"/>
      <c r="B1490" s="171"/>
      <c r="C1490" s="307"/>
      <c r="D1490" s="29"/>
      <c r="E1490" s="115"/>
      <c r="F1490" s="115" t="s">
        <v>230</v>
      </c>
      <c r="G1490" s="28">
        <f t="shared" si="301"/>
        <v>0</v>
      </c>
      <c r="H1490" s="28">
        <f t="shared" si="302"/>
        <v>0</v>
      </c>
      <c r="I1490" s="28">
        <v>0</v>
      </c>
      <c r="J1490" s="28">
        <v>0</v>
      </c>
      <c r="K1490" s="28">
        <v>0</v>
      </c>
      <c r="L1490" s="28">
        <v>0</v>
      </c>
      <c r="M1490" s="28">
        <v>0</v>
      </c>
      <c r="N1490" s="28">
        <v>0</v>
      </c>
      <c r="O1490" s="28">
        <v>0</v>
      </c>
      <c r="P1490" s="28">
        <v>0</v>
      </c>
      <c r="Q1490" s="194"/>
      <c r="R1490" s="195"/>
      <c r="S1490" s="6"/>
      <c r="T1490" s="17"/>
    </row>
    <row r="1491" spans="1:20" ht="12.75">
      <c r="A1491" s="322" t="s">
        <v>380</v>
      </c>
      <c r="B1491" s="171" t="s">
        <v>381</v>
      </c>
      <c r="C1491" s="115"/>
      <c r="D1491" s="29"/>
      <c r="E1491" s="115"/>
      <c r="F1491" s="130" t="s">
        <v>16</v>
      </c>
      <c r="G1491" s="28">
        <f>SUM(G1492:G1502)</f>
        <v>25175.8</v>
      </c>
      <c r="H1491" s="28">
        <f aca="true" t="shared" si="303" ref="H1491:P1491">SUM(H1492:H1502)</f>
        <v>0</v>
      </c>
      <c r="I1491" s="28">
        <f t="shared" si="303"/>
        <v>25175.8</v>
      </c>
      <c r="J1491" s="28">
        <f t="shared" si="303"/>
        <v>0</v>
      </c>
      <c r="K1491" s="28">
        <f t="shared" si="303"/>
        <v>0</v>
      </c>
      <c r="L1491" s="28">
        <f t="shared" si="303"/>
        <v>0</v>
      </c>
      <c r="M1491" s="28">
        <f t="shared" si="303"/>
        <v>0</v>
      </c>
      <c r="N1491" s="28">
        <f t="shared" si="303"/>
        <v>0</v>
      </c>
      <c r="O1491" s="28">
        <f t="shared" si="303"/>
        <v>0</v>
      </c>
      <c r="P1491" s="28">
        <f t="shared" si="303"/>
        <v>0</v>
      </c>
      <c r="Q1491" s="192" t="s">
        <v>147</v>
      </c>
      <c r="R1491" s="193"/>
      <c r="S1491" s="6"/>
      <c r="T1491" s="17"/>
    </row>
    <row r="1492" spans="1:20" ht="12.75">
      <c r="A1492" s="322"/>
      <c r="B1492" s="171"/>
      <c r="C1492" s="115"/>
      <c r="D1492" s="29"/>
      <c r="E1492" s="115"/>
      <c r="F1492" s="115" t="s">
        <v>19</v>
      </c>
      <c r="G1492" s="28">
        <f aca="true" t="shared" si="304" ref="G1492:G1502">I1492+K1492+M1492+O1492</f>
        <v>0</v>
      </c>
      <c r="H1492" s="28">
        <f aca="true" t="shared" si="305" ref="H1492:H1502">J1492+L1492+N1492+P1492</f>
        <v>0</v>
      </c>
      <c r="I1492" s="28">
        <v>0</v>
      </c>
      <c r="J1492" s="28">
        <v>0</v>
      </c>
      <c r="K1492" s="28">
        <v>0</v>
      </c>
      <c r="L1492" s="28">
        <v>0</v>
      </c>
      <c r="M1492" s="28">
        <v>0</v>
      </c>
      <c r="N1492" s="28">
        <v>0</v>
      </c>
      <c r="O1492" s="28">
        <v>0</v>
      </c>
      <c r="P1492" s="28">
        <v>0</v>
      </c>
      <c r="Q1492" s="194"/>
      <c r="R1492" s="195"/>
      <c r="S1492" s="6"/>
      <c r="T1492" s="17"/>
    </row>
    <row r="1493" spans="1:20" ht="12.75">
      <c r="A1493" s="322"/>
      <c r="B1493" s="171"/>
      <c r="C1493" s="115"/>
      <c r="D1493" s="29"/>
      <c r="E1493" s="115"/>
      <c r="F1493" s="115" t="s">
        <v>22</v>
      </c>
      <c r="G1493" s="28">
        <f t="shared" si="304"/>
        <v>0</v>
      </c>
      <c r="H1493" s="28">
        <f t="shared" si="305"/>
        <v>0</v>
      </c>
      <c r="I1493" s="28">
        <v>0</v>
      </c>
      <c r="J1493" s="28">
        <v>0</v>
      </c>
      <c r="K1493" s="28">
        <v>0</v>
      </c>
      <c r="L1493" s="28">
        <v>0</v>
      </c>
      <c r="M1493" s="28">
        <v>0</v>
      </c>
      <c r="N1493" s="28">
        <v>0</v>
      </c>
      <c r="O1493" s="28">
        <v>0</v>
      </c>
      <c r="P1493" s="28">
        <v>0</v>
      </c>
      <c r="Q1493" s="194"/>
      <c r="R1493" s="195"/>
      <c r="S1493" s="6"/>
      <c r="T1493" s="17"/>
    </row>
    <row r="1494" spans="1:20" ht="12.75">
      <c r="A1494" s="322"/>
      <c r="B1494" s="171"/>
      <c r="C1494" s="115"/>
      <c r="D1494" s="29"/>
      <c r="E1494" s="115"/>
      <c r="F1494" s="115" t="s">
        <v>23</v>
      </c>
      <c r="G1494" s="28">
        <f t="shared" si="304"/>
        <v>0</v>
      </c>
      <c r="H1494" s="28">
        <f t="shared" si="305"/>
        <v>0</v>
      </c>
      <c r="I1494" s="28">
        <v>0</v>
      </c>
      <c r="J1494" s="28">
        <v>0</v>
      </c>
      <c r="K1494" s="28">
        <v>0</v>
      </c>
      <c r="L1494" s="28">
        <v>0</v>
      </c>
      <c r="M1494" s="28">
        <v>0</v>
      </c>
      <c r="N1494" s="28">
        <v>0</v>
      </c>
      <c r="O1494" s="28">
        <v>0</v>
      </c>
      <c r="P1494" s="28">
        <v>0</v>
      </c>
      <c r="Q1494" s="194"/>
      <c r="R1494" s="195"/>
      <c r="S1494" s="6"/>
      <c r="T1494" s="17"/>
    </row>
    <row r="1495" spans="1:20" ht="12.75">
      <c r="A1495" s="322"/>
      <c r="B1495" s="171"/>
      <c r="C1495" s="115"/>
      <c r="D1495" s="29"/>
      <c r="E1495" s="115"/>
      <c r="F1495" s="115" t="s">
        <v>24</v>
      </c>
      <c r="G1495" s="28">
        <f t="shared" si="304"/>
        <v>0</v>
      </c>
      <c r="H1495" s="28">
        <f t="shared" si="305"/>
        <v>0</v>
      </c>
      <c r="I1495" s="28">
        <v>0</v>
      </c>
      <c r="J1495" s="28">
        <v>0</v>
      </c>
      <c r="K1495" s="28">
        <v>0</v>
      </c>
      <c r="L1495" s="28">
        <v>0</v>
      </c>
      <c r="M1495" s="28">
        <v>0</v>
      </c>
      <c r="N1495" s="28">
        <v>0</v>
      </c>
      <c r="O1495" s="28">
        <v>0</v>
      </c>
      <c r="P1495" s="28">
        <v>0</v>
      </c>
      <c r="Q1495" s="194"/>
      <c r="R1495" s="195"/>
      <c r="S1495" s="6"/>
      <c r="T1495" s="17"/>
    </row>
    <row r="1496" spans="1:20" ht="12.75">
      <c r="A1496" s="322"/>
      <c r="B1496" s="171"/>
      <c r="C1496" s="115"/>
      <c r="D1496" s="29"/>
      <c r="E1496" s="115"/>
      <c r="F1496" s="115" t="s">
        <v>25</v>
      </c>
      <c r="G1496" s="28">
        <f t="shared" si="304"/>
        <v>0</v>
      </c>
      <c r="H1496" s="28">
        <f t="shared" si="305"/>
        <v>0</v>
      </c>
      <c r="I1496" s="28">
        <v>0</v>
      </c>
      <c r="J1496" s="28">
        <v>0</v>
      </c>
      <c r="K1496" s="28">
        <v>0</v>
      </c>
      <c r="L1496" s="28">
        <v>0</v>
      </c>
      <c r="M1496" s="28">
        <v>0</v>
      </c>
      <c r="N1496" s="28">
        <v>0</v>
      </c>
      <c r="O1496" s="28">
        <v>0</v>
      </c>
      <c r="P1496" s="28">
        <v>0</v>
      </c>
      <c r="Q1496" s="194"/>
      <c r="R1496" s="195"/>
      <c r="S1496" s="6"/>
      <c r="T1496" s="17"/>
    </row>
    <row r="1497" spans="1:20" ht="25.5">
      <c r="A1497" s="322"/>
      <c r="B1497" s="171"/>
      <c r="C1497" s="115"/>
      <c r="D1497" s="29"/>
      <c r="E1497" s="115" t="s">
        <v>388</v>
      </c>
      <c r="F1497" s="115" t="s">
        <v>220</v>
      </c>
      <c r="G1497" s="28">
        <f t="shared" si="304"/>
        <v>25175.8</v>
      </c>
      <c r="H1497" s="28">
        <f t="shared" si="305"/>
        <v>0</v>
      </c>
      <c r="I1497" s="28">
        <v>25175.8</v>
      </c>
      <c r="J1497" s="28">
        <v>0</v>
      </c>
      <c r="K1497" s="28">
        <v>0</v>
      </c>
      <c r="L1497" s="28">
        <v>0</v>
      </c>
      <c r="M1497" s="28">
        <v>0</v>
      </c>
      <c r="N1497" s="28">
        <v>0</v>
      </c>
      <c r="O1497" s="28">
        <v>0</v>
      </c>
      <c r="P1497" s="28">
        <v>0</v>
      </c>
      <c r="Q1497" s="194"/>
      <c r="R1497" s="195"/>
      <c r="S1497" s="6"/>
      <c r="T1497" s="17"/>
    </row>
    <row r="1498" spans="1:20" ht="12.75">
      <c r="A1498" s="322"/>
      <c r="B1498" s="171"/>
      <c r="C1498" s="115"/>
      <c r="D1498" s="29"/>
      <c r="E1498" s="115"/>
      <c r="F1498" s="115" t="s">
        <v>226</v>
      </c>
      <c r="G1498" s="28">
        <f t="shared" si="304"/>
        <v>0</v>
      </c>
      <c r="H1498" s="28">
        <f t="shared" si="305"/>
        <v>0</v>
      </c>
      <c r="I1498" s="28">
        <v>0</v>
      </c>
      <c r="J1498" s="28">
        <v>0</v>
      </c>
      <c r="K1498" s="28">
        <v>0</v>
      </c>
      <c r="L1498" s="28">
        <v>0</v>
      </c>
      <c r="M1498" s="28">
        <v>0</v>
      </c>
      <c r="N1498" s="28">
        <v>0</v>
      </c>
      <c r="O1498" s="28">
        <v>0</v>
      </c>
      <c r="P1498" s="28">
        <v>0</v>
      </c>
      <c r="Q1498" s="194"/>
      <c r="R1498" s="195"/>
      <c r="S1498" s="6"/>
      <c r="T1498" s="17"/>
    </row>
    <row r="1499" spans="1:20" ht="12.75">
      <c r="A1499" s="322"/>
      <c r="B1499" s="171"/>
      <c r="C1499" s="115"/>
      <c r="D1499" s="29"/>
      <c r="E1499" s="115"/>
      <c r="F1499" s="115" t="s">
        <v>227</v>
      </c>
      <c r="G1499" s="28">
        <f t="shared" si="304"/>
        <v>0</v>
      </c>
      <c r="H1499" s="28">
        <f t="shared" si="305"/>
        <v>0</v>
      </c>
      <c r="I1499" s="28">
        <v>0</v>
      </c>
      <c r="J1499" s="28">
        <v>0</v>
      </c>
      <c r="K1499" s="28">
        <v>0</v>
      </c>
      <c r="L1499" s="28">
        <v>0</v>
      </c>
      <c r="M1499" s="28">
        <v>0</v>
      </c>
      <c r="N1499" s="28">
        <v>0</v>
      </c>
      <c r="O1499" s="28">
        <v>0</v>
      </c>
      <c r="P1499" s="28">
        <v>0</v>
      </c>
      <c r="Q1499" s="194"/>
      <c r="R1499" s="195"/>
      <c r="S1499" s="6"/>
      <c r="T1499" s="17"/>
    </row>
    <row r="1500" spans="1:20" ht="12.75">
      <c r="A1500" s="322"/>
      <c r="B1500" s="171"/>
      <c r="C1500" s="115"/>
      <c r="D1500" s="29"/>
      <c r="E1500" s="115"/>
      <c r="F1500" s="115" t="s">
        <v>228</v>
      </c>
      <c r="G1500" s="28">
        <f t="shared" si="304"/>
        <v>0</v>
      </c>
      <c r="H1500" s="28">
        <f t="shared" si="305"/>
        <v>0</v>
      </c>
      <c r="I1500" s="28">
        <v>0</v>
      </c>
      <c r="J1500" s="28">
        <v>0</v>
      </c>
      <c r="K1500" s="28">
        <v>0</v>
      </c>
      <c r="L1500" s="28">
        <v>0</v>
      </c>
      <c r="M1500" s="28">
        <v>0</v>
      </c>
      <c r="N1500" s="28">
        <v>0</v>
      </c>
      <c r="O1500" s="28">
        <v>0</v>
      </c>
      <c r="P1500" s="28">
        <v>0</v>
      </c>
      <c r="Q1500" s="194"/>
      <c r="R1500" s="195"/>
      <c r="S1500" s="6"/>
      <c r="T1500" s="17"/>
    </row>
    <row r="1501" spans="1:20" ht="12.75">
      <c r="A1501" s="322"/>
      <c r="B1501" s="171"/>
      <c r="C1501" s="115"/>
      <c r="D1501" s="29"/>
      <c r="E1501" s="115"/>
      <c r="F1501" s="115" t="s">
        <v>229</v>
      </c>
      <c r="G1501" s="28">
        <f t="shared" si="304"/>
        <v>0</v>
      </c>
      <c r="H1501" s="28">
        <f t="shared" si="305"/>
        <v>0</v>
      </c>
      <c r="I1501" s="28">
        <v>0</v>
      </c>
      <c r="J1501" s="28">
        <v>0</v>
      </c>
      <c r="K1501" s="28">
        <v>0</v>
      </c>
      <c r="L1501" s="28">
        <v>0</v>
      </c>
      <c r="M1501" s="28">
        <v>0</v>
      </c>
      <c r="N1501" s="28">
        <v>0</v>
      </c>
      <c r="O1501" s="28">
        <v>0</v>
      </c>
      <c r="P1501" s="28">
        <v>0</v>
      </c>
      <c r="Q1501" s="194"/>
      <c r="R1501" s="195"/>
      <c r="S1501" s="6"/>
      <c r="T1501" s="17"/>
    </row>
    <row r="1502" spans="1:20" ht="13.5" thickBot="1">
      <c r="A1502" s="322"/>
      <c r="B1502" s="171"/>
      <c r="C1502" s="115"/>
      <c r="D1502" s="29"/>
      <c r="E1502" s="115"/>
      <c r="F1502" s="115" t="s">
        <v>230</v>
      </c>
      <c r="G1502" s="28">
        <f t="shared" si="304"/>
        <v>0</v>
      </c>
      <c r="H1502" s="28">
        <f t="shared" si="305"/>
        <v>0</v>
      </c>
      <c r="I1502" s="28">
        <v>0</v>
      </c>
      <c r="J1502" s="28">
        <v>0</v>
      </c>
      <c r="K1502" s="28">
        <v>0</v>
      </c>
      <c r="L1502" s="28">
        <v>0</v>
      </c>
      <c r="M1502" s="28">
        <v>0</v>
      </c>
      <c r="N1502" s="28">
        <v>0</v>
      </c>
      <c r="O1502" s="28">
        <v>0</v>
      </c>
      <c r="P1502" s="28">
        <v>0</v>
      </c>
      <c r="Q1502" s="194"/>
      <c r="R1502" s="195"/>
      <c r="S1502" s="6"/>
      <c r="T1502" s="17"/>
    </row>
    <row r="1503" spans="1:20" ht="12.75">
      <c r="A1503" s="322" t="s">
        <v>408</v>
      </c>
      <c r="B1503" s="171" t="s">
        <v>537</v>
      </c>
      <c r="C1503" s="115"/>
      <c r="D1503" s="29"/>
      <c r="E1503" s="115"/>
      <c r="F1503" s="130" t="s">
        <v>16</v>
      </c>
      <c r="G1503" s="28">
        <f>SUM(G1504:G1514)</f>
        <v>1346.3</v>
      </c>
      <c r="H1503" s="28">
        <f aca="true" t="shared" si="306" ref="H1503:P1503">SUM(H1504:H1514)</f>
        <v>1346.3</v>
      </c>
      <c r="I1503" s="28">
        <f t="shared" si="306"/>
        <v>1346.3</v>
      </c>
      <c r="J1503" s="28">
        <f t="shared" si="306"/>
        <v>1346.3</v>
      </c>
      <c r="K1503" s="28">
        <f t="shared" si="306"/>
        <v>0</v>
      </c>
      <c r="L1503" s="28">
        <f t="shared" si="306"/>
        <v>0</v>
      </c>
      <c r="M1503" s="28">
        <f t="shared" si="306"/>
        <v>0</v>
      </c>
      <c r="N1503" s="28">
        <f t="shared" si="306"/>
        <v>0</v>
      </c>
      <c r="O1503" s="28">
        <f t="shared" si="306"/>
        <v>0</v>
      </c>
      <c r="P1503" s="28">
        <f t="shared" si="306"/>
        <v>0</v>
      </c>
      <c r="Q1503" s="192" t="s">
        <v>17</v>
      </c>
      <c r="R1503" s="193"/>
      <c r="S1503" s="6"/>
      <c r="T1503" s="17"/>
    </row>
    <row r="1504" spans="1:20" ht="12.75">
      <c r="A1504" s="322"/>
      <c r="B1504" s="171"/>
      <c r="C1504" s="115"/>
      <c r="D1504" s="29"/>
      <c r="E1504" s="115"/>
      <c r="F1504" s="115" t="s">
        <v>19</v>
      </c>
      <c r="G1504" s="28">
        <f aca="true" t="shared" si="307" ref="G1504:G1514">I1504+K1504+M1504+O1504</f>
        <v>0</v>
      </c>
      <c r="H1504" s="28">
        <f aca="true" t="shared" si="308" ref="H1504:H1514">J1504+L1504+N1504+P1504</f>
        <v>0</v>
      </c>
      <c r="I1504" s="28">
        <v>0</v>
      </c>
      <c r="J1504" s="28">
        <v>0</v>
      </c>
      <c r="K1504" s="28">
        <v>0</v>
      </c>
      <c r="L1504" s="28">
        <v>0</v>
      </c>
      <c r="M1504" s="28">
        <v>0</v>
      </c>
      <c r="N1504" s="28">
        <v>0</v>
      </c>
      <c r="O1504" s="28">
        <v>0</v>
      </c>
      <c r="P1504" s="28">
        <v>0</v>
      </c>
      <c r="Q1504" s="194"/>
      <c r="R1504" s="195"/>
      <c r="S1504" s="6"/>
      <c r="T1504" s="17"/>
    </row>
    <row r="1505" spans="1:20" ht="12.75">
      <c r="A1505" s="322"/>
      <c r="B1505" s="171"/>
      <c r="C1505" s="115"/>
      <c r="D1505" s="29"/>
      <c r="E1505" s="115"/>
      <c r="F1505" s="115" t="s">
        <v>22</v>
      </c>
      <c r="G1505" s="28">
        <f t="shared" si="307"/>
        <v>0</v>
      </c>
      <c r="H1505" s="28">
        <f t="shared" si="308"/>
        <v>0</v>
      </c>
      <c r="I1505" s="28">
        <v>0</v>
      </c>
      <c r="J1505" s="28">
        <v>0</v>
      </c>
      <c r="K1505" s="28">
        <v>0</v>
      </c>
      <c r="L1505" s="28">
        <v>0</v>
      </c>
      <c r="M1505" s="28">
        <v>0</v>
      </c>
      <c r="N1505" s="28">
        <v>0</v>
      </c>
      <c r="O1505" s="28">
        <v>0</v>
      </c>
      <c r="P1505" s="28">
        <v>0</v>
      </c>
      <c r="Q1505" s="194"/>
      <c r="R1505" s="195"/>
      <c r="S1505" s="6"/>
      <c r="T1505" s="17"/>
    </row>
    <row r="1506" spans="1:20" ht="12.75">
      <c r="A1506" s="322"/>
      <c r="B1506" s="171"/>
      <c r="C1506" s="115"/>
      <c r="D1506" s="29"/>
      <c r="E1506" s="115"/>
      <c r="F1506" s="115" t="s">
        <v>23</v>
      </c>
      <c r="G1506" s="351">
        <f t="shared" si="307"/>
        <v>0</v>
      </c>
      <c r="H1506" s="351">
        <f t="shared" si="308"/>
        <v>0</v>
      </c>
      <c r="I1506" s="351">
        <v>0</v>
      </c>
      <c r="J1506" s="351">
        <v>0</v>
      </c>
      <c r="K1506" s="351">
        <v>0</v>
      </c>
      <c r="L1506" s="28">
        <v>0</v>
      </c>
      <c r="M1506" s="28">
        <v>0</v>
      </c>
      <c r="N1506" s="28">
        <v>0</v>
      </c>
      <c r="O1506" s="28">
        <v>0</v>
      </c>
      <c r="P1506" s="28">
        <v>0</v>
      </c>
      <c r="Q1506" s="194"/>
      <c r="R1506" s="195"/>
      <c r="S1506" s="6"/>
      <c r="T1506" s="17"/>
    </row>
    <row r="1507" spans="1:20" ht="12.75">
      <c r="A1507" s="322"/>
      <c r="B1507" s="171"/>
      <c r="C1507" s="115"/>
      <c r="D1507" s="29"/>
      <c r="E1507" s="115"/>
      <c r="F1507" s="115" t="s">
        <v>24</v>
      </c>
      <c r="G1507" s="351">
        <f t="shared" si="307"/>
        <v>0</v>
      </c>
      <c r="H1507" s="351">
        <f t="shared" si="308"/>
        <v>0</v>
      </c>
      <c r="I1507" s="351">
        <v>0</v>
      </c>
      <c r="J1507" s="351">
        <v>0</v>
      </c>
      <c r="K1507" s="351">
        <v>0</v>
      </c>
      <c r="L1507" s="28">
        <v>0</v>
      </c>
      <c r="M1507" s="28">
        <v>0</v>
      </c>
      <c r="N1507" s="28">
        <v>0</v>
      </c>
      <c r="O1507" s="28">
        <v>0</v>
      </c>
      <c r="P1507" s="28">
        <v>0</v>
      </c>
      <c r="Q1507" s="194"/>
      <c r="R1507" s="195"/>
      <c r="S1507" s="6"/>
      <c r="T1507" s="17"/>
    </row>
    <row r="1508" spans="1:20" ht="51">
      <c r="A1508" s="322"/>
      <c r="B1508" s="171"/>
      <c r="C1508" s="115"/>
      <c r="D1508" s="29" t="s">
        <v>205</v>
      </c>
      <c r="E1508" s="115" t="s">
        <v>390</v>
      </c>
      <c r="F1508" s="115" t="s">
        <v>25</v>
      </c>
      <c r="G1508" s="351">
        <f t="shared" si="307"/>
        <v>3.6</v>
      </c>
      <c r="H1508" s="351">
        <f t="shared" si="308"/>
        <v>3.6</v>
      </c>
      <c r="I1508" s="351">
        <v>3.6</v>
      </c>
      <c r="J1508" s="351">
        <v>3.6</v>
      </c>
      <c r="K1508" s="351">
        <v>0</v>
      </c>
      <c r="L1508" s="28">
        <v>0</v>
      </c>
      <c r="M1508" s="28">
        <v>0</v>
      </c>
      <c r="N1508" s="28">
        <v>0</v>
      </c>
      <c r="O1508" s="28">
        <v>0</v>
      </c>
      <c r="P1508" s="28">
        <v>0</v>
      </c>
      <c r="Q1508" s="194"/>
      <c r="R1508" s="195"/>
      <c r="S1508" s="6"/>
      <c r="T1508" s="17"/>
    </row>
    <row r="1509" spans="1:20" ht="25.5" customHeight="1">
      <c r="A1509" s="322"/>
      <c r="B1509" s="171"/>
      <c r="C1509" s="115"/>
      <c r="D1509" s="29" t="s">
        <v>205</v>
      </c>
      <c r="E1509" s="115" t="s">
        <v>20</v>
      </c>
      <c r="F1509" s="115" t="s">
        <v>220</v>
      </c>
      <c r="G1509" s="351">
        <f t="shared" si="307"/>
        <v>1342.7</v>
      </c>
      <c r="H1509" s="351">
        <f t="shared" si="308"/>
        <v>1342.7</v>
      </c>
      <c r="I1509" s="351">
        <f>1439.7-97</f>
        <v>1342.7</v>
      </c>
      <c r="J1509" s="351">
        <f>1439.7-97</f>
        <v>1342.7</v>
      </c>
      <c r="K1509" s="351">
        <v>0</v>
      </c>
      <c r="L1509" s="28">
        <v>0</v>
      </c>
      <c r="M1509" s="28">
        <v>0</v>
      </c>
      <c r="N1509" s="28">
        <v>0</v>
      </c>
      <c r="O1509" s="28">
        <v>0</v>
      </c>
      <c r="P1509" s="28">
        <v>0</v>
      </c>
      <c r="Q1509" s="194"/>
      <c r="R1509" s="195"/>
      <c r="S1509" s="6"/>
      <c r="T1509" s="17"/>
    </row>
    <row r="1510" spans="1:20" ht="12.75">
      <c r="A1510" s="322"/>
      <c r="B1510" s="171"/>
      <c r="C1510" s="115"/>
      <c r="D1510" s="29"/>
      <c r="E1510" s="115"/>
      <c r="F1510" s="115" t="s">
        <v>226</v>
      </c>
      <c r="G1510" s="351">
        <f t="shared" si="307"/>
        <v>0</v>
      </c>
      <c r="H1510" s="351">
        <f t="shared" si="308"/>
        <v>0</v>
      </c>
      <c r="I1510" s="351">
        <v>0</v>
      </c>
      <c r="J1510" s="351">
        <v>0</v>
      </c>
      <c r="K1510" s="351">
        <v>0</v>
      </c>
      <c r="L1510" s="28">
        <v>0</v>
      </c>
      <c r="M1510" s="28">
        <v>0</v>
      </c>
      <c r="N1510" s="28">
        <v>0</v>
      </c>
      <c r="O1510" s="28">
        <v>0</v>
      </c>
      <c r="P1510" s="28">
        <v>0</v>
      </c>
      <c r="Q1510" s="194"/>
      <c r="R1510" s="195"/>
      <c r="S1510" s="6"/>
      <c r="T1510" s="17"/>
    </row>
    <row r="1511" spans="1:20" ht="12.75">
      <c r="A1511" s="322"/>
      <c r="B1511" s="171"/>
      <c r="C1511" s="115"/>
      <c r="D1511" s="29"/>
      <c r="E1511" s="115"/>
      <c r="F1511" s="115" t="s">
        <v>227</v>
      </c>
      <c r="G1511" s="28">
        <f t="shared" si="307"/>
        <v>0</v>
      </c>
      <c r="H1511" s="28">
        <f t="shared" si="308"/>
        <v>0</v>
      </c>
      <c r="I1511" s="28">
        <v>0</v>
      </c>
      <c r="J1511" s="28">
        <v>0</v>
      </c>
      <c r="K1511" s="28">
        <v>0</v>
      </c>
      <c r="L1511" s="28">
        <v>0</v>
      </c>
      <c r="M1511" s="28">
        <v>0</v>
      </c>
      <c r="N1511" s="28">
        <v>0</v>
      </c>
      <c r="O1511" s="28">
        <v>0</v>
      </c>
      <c r="P1511" s="28">
        <v>0</v>
      </c>
      <c r="Q1511" s="194"/>
      <c r="R1511" s="195"/>
      <c r="S1511" s="6"/>
      <c r="T1511" s="17"/>
    </row>
    <row r="1512" spans="1:20" ht="12.75">
      <c r="A1512" s="322"/>
      <c r="B1512" s="171"/>
      <c r="C1512" s="115"/>
      <c r="D1512" s="29"/>
      <c r="E1512" s="115"/>
      <c r="F1512" s="115" t="s">
        <v>228</v>
      </c>
      <c r="G1512" s="28">
        <f t="shared" si="307"/>
        <v>0</v>
      </c>
      <c r="H1512" s="28">
        <f t="shared" si="308"/>
        <v>0</v>
      </c>
      <c r="I1512" s="28">
        <v>0</v>
      </c>
      <c r="J1512" s="28">
        <v>0</v>
      </c>
      <c r="K1512" s="28">
        <v>0</v>
      </c>
      <c r="L1512" s="28">
        <v>0</v>
      </c>
      <c r="M1512" s="28">
        <v>0</v>
      </c>
      <c r="N1512" s="28">
        <v>0</v>
      </c>
      <c r="O1512" s="28">
        <v>0</v>
      </c>
      <c r="P1512" s="28">
        <v>0</v>
      </c>
      <c r="Q1512" s="194"/>
      <c r="R1512" s="195"/>
      <c r="S1512" s="6"/>
      <c r="T1512" s="17"/>
    </row>
    <row r="1513" spans="1:20" ht="12.75">
      <c r="A1513" s="322"/>
      <c r="B1513" s="171"/>
      <c r="C1513" s="115"/>
      <c r="D1513" s="29"/>
      <c r="E1513" s="115"/>
      <c r="F1513" s="115" t="s">
        <v>229</v>
      </c>
      <c r="G1513" s="28">
        <f t="shared" si="307"/>
        <v>0</v>
      </c>
      <c r="H1513" s="28">
        <f t="shared" si="308"/>
        <v>0</v>
      </c>
      <c r="I1513" s="28">
        <v>0</v>
      </c>
      <c r="J1513" s="28">
        <v>0</v>
      </c>
      <c r="K1513" s="28">
        <v>0</v>
      </c>
      <c r="L1513" s="28">
        <v>0</v>
      </c>
      <c r="M1513" s="28">
        <v>0</v>
      </c>
      <c r="N1513" s="28">
        <v>0</v>
      </c>
      <c r="O1513" s="28">
        <v>0</v>
      </c>
      <c r="P1513" s="28">
        <v>0</v>
      </c>
      <c r="Q1513" s="194"/>
      <c r="R1513" s="195"/>
      <c r="S1513" s="6"/>
      <c r="T1513" s="17"/>
    </row>
    <row r="1514" spans="1:20" ht="12.75">
      <c r="A1514" s="322"/>
      <c r="B1514" s="171"/>
      <c r="C1514" s="115"/>
      <c r="D1514" s="29"/>
      <c r="E1514" s="115"/>
      <c r="F1514" s="115" t="s">
        <v>230</v>
      </c>
      <c r="G1514" s="28">
        <f t="shared" si="307"/>
        <v>0</v>
      </c>
      <c r="H1514" s="28">
        <f t="shared" si="308"/>
        <v>0</v>
      </c>
      <c r="I1514" s="28">
        <v>0</v>
      </c>
      <c r="J1514" s="28">
        <v>0</v>
      </c>
      <c r="K1514" s="28">
        <v>0</v>
      </c>
      <c r="L1514" s="28">
        <v>0</v>
      </c>
      <c r="M1514" s="28">
        <v>0</v>
      </c>
      <c r="N1514" s="28">
        <v>0</v>
      </c>
      <c r="O1514" s="28">
        <v>0</v>
      </c>
      <c r="P1514" s="28">
        <v>0</v>
      </c>
      <c r="Q1514" s="299"/>
      <c r="R1514" s="333"/>
      <c r="S1514" s="6"/>
      <c r="T1514" s="17"/>
    </row>
    <row r="1515" spans="1:53" s="106" customFormat="1" ht="13.5" thickBot="1">
      <c r="A1515" s="243" t="s">
        <v>413</v>
      </c>
      <c r="B1515" s="244"/>
      <c r="C1515" s="244"/>
      <c r="D1515" s="244"/>
      <c r="E1515" s="244"/>
      <c r="F1515" s="244"/>
      <c r="G1515" s="244"/>
      <c r="H1515" s="244"/>
      <c r="I1515" s="244"/>
      <c r="J1515" s="244"/>
      <c r="K1515" s="244"/>
      <c r="L1515" s="244"/>
      <c r="M1515" s="244"/>
      <c r="N1515" s="244"/>
      <c r="O1515" s="244"/>
      <c r="P1515" s="244"/>
      <c r="Q1515" s="244"/>
      <c r="R1515" s="245"/>
      <c r="S1515" s="103" t="s">
        <v>526</v>
      </c>
      <c r="T1515" s="104"/>
      <c r="U1515" s="104"/>
      <c r="V1515" s="104"/>
      <c r="W1515" s="105"/>
      <c r="X1515" s="105"/>
      <c r="Y1515" s="105"/>
      <c r="Z1515" s="105"/>
      <c r="AA1515" s="105"/>
      <c r="AB1515" s="105"/>
      <c r="AC1515" s="105"/>
      <c r="AD1515" s="105"/>
      <c r="AE1515" s="105"/>
      <c r="AF1515" s="105"/>
      <c r="AG1515" s="105"/>
      <c r="AH1515" s="105"/>
      <c r="AI1515" s="105"/>
      <c r="AJ1515" s="105"/>
      <c r="AK1515" s="105"/>
      <c r="AL1515" s="105"/>
      <c r="AM1515" s="105"/>
      <c r="AN1515" s="105"/>
      <c r="AO1515" s="105"/>
      <c r="AP1515" s="105"/>
      <c r="AQ1515" s="105"/>
      <c r="AR1515" s="105"/>
      <c r="AS1515" s="105"/>
      <c r="AT1515" s="105"/>
      <c r="AU1515" s="105"/>
      <c r="AV1515" s="105"/>
      <c r="AW1515" s="105"/>
      <c r="AX1515" s="105"/>
      <c r="AY1515" s="105"/>
      <c r="AZ1515" s="105"/>
      <c r="BA1515" s="105"/>
    </row>
    <row r="1516" spans="1:28" ht="12.75" customHeight="1">
      <c r="A1516" s="279" t="s">
        <v>36</v>
      </c>
      <c r="B1516" s="164" t="s">
        <v>37</v>
      </c>
      <c r="C1516" s="170" t="s">
        <v>30</v>
      </c>
      <c r="D1516" s="21"/>
      <c r="E1516" s="114"/>
      <c r="F1516" s="129" t="s">
        <v>16</v>
      </c>
      <c r="G1516" s="23">
        <f>SUM(G1517:G1527)</f>
        <v>4148.7</v>
      </c>
      <c r="H1516" s="23">
        <f aca="true" t="shared" si="309" ref="H1516:P1516">SUM(H1517:H1527)</f>
        <v>0</v>
      </c>
      <c r="I1516" s="23">
        <f t="shared" si="309"/>
        <v>4148.7</v>
      </c>
      <c r="J1516" s="23">
        <f t="shared" si="309"/>
        <v>0</v>
      </c>
      <c r="K1516" s="23">
        <f t="shared" si="309"/>
        <v>0</v>
      </c>
      <c r="L1516" s="23">
        <f t="shared" si="309"/>
        <v>0</v>
      </c>
      <c r="M1516" s="23">
        <f t="shared" si="309"/>
        <v>0</v>
      </c>
      <c r="N1516" s="23">
        <f t="shared" si="309"/>
        <v>0</v>
      </c>
      <c r="O1516" s="23">
        <f t="shared" si="309"/>
        <v>0</v>
      </c>
      <c r="P1516" s="23">
        <f t="shared" si="309"/>
        <v>0</v>
      </c>
      <c r="Q1516" s="170" t="s">
        <v>17</v>
      </c>
      <c r="R1516" s="252"/>
      <c r="S1516" s="192" t="s">
        <v>3</v>
      </c>
      <c r="T1516" s="298"/>
      <c r="U1516" s="249" t="s">
        <v>4</v>
      </c>
      <c r="V1516" s="311"/>
      <c r="W1516" s="311"/>
      <c r="X1516" s="311"/>
      <c r="Y1516" s="311"/>
      <c r="Z1516" s="311"/>
      <c r="AA1516" s="311"/>
      <c r="AB1516" s="311"/>
    </row>
    <row r="1517" spans="1:28" ht="12.75">
      <c r="A1517" s="280"/>
      <c r="B1517" s="165"/>
      <c r="C1517" s="171"/>
      <c r="D1517" s="29"/>
      <c r="E1517" s="115"/>
      <c r="F1517" s="115" t="s">
        <v>19</v>
      </c>
      <c r="G1517" s="28">
        <f aca="true" t="shared" si="310" ref="G1517:H1521">I1517+K1517+M1517+O1517</f>
        <v>0</v>
      </c>
      <c r="H1517" s="28">
        <f t="shared" si="310"/>
        <v>0</v>
      </c>
      <c r="I1517" s="28">
        <v>0</v>
      </c>
      <c r="J1517" s="28">
        <v>0</v>
      </c>
      <c r="K1517" s="28">
        <v>0</v>
      </c>
      <c r="L1517" s="28">
        <v>0</v>
      </c>
      <c r="M1517" s="28">
        <v>0</v>
      </c>
      <c r="N1517" s="28">
        <v>0</v>
      </c>
      <c r="O1517" s="28">
        <v>0</v>
      </c>
      <c r="P1517" s="28">
        <v>0</v>
      </c>
      <c r="Q1517" s="171"/>
      <c r="R1517" s="253"/>
      <c r="S1517" s="299"/>
      <c r="T1517" s="300"/>
      <c r="U1517" s="171" t="s">
        <v>6</v>
      </c>
      <c r="V1517" s="171"/>
      <c r="W1517" s="171" t="s">
        <v>7</v>
      </c>
      <c r="X1517" s="171"/>
      <c r="Y1517" s="171" t="s">
        <v>8</v>
      </c>
      <c r="Z1517" s="171"/>
      <c r="AA1517" s="171" t="s">
        <v>9</v>
      </c>
      <c r="AB1517" s="250"/>
    </row>
    <row r="1518" spans="1:28" ht="25.5">
      <c r="A1518" s="280"/>
      <c r="B1518" s="165"/>
      <c r="C1518" s="171"/>
      <c r="D1518" s="29"/>
      <c r="E1518" s="115"/>
      <c r="F1518" s="115" t="s">
        <v>22</v>
      </c>
      <c r="G1518" s="28">
        <f t="shared" si="310"/>
        <v>0</v>
      </c>
      <c r="H1518" s="28">
        <f t="shared" si="310"/>
        <v>0</v>
      </c>
      <c r="I1518" s="28">
        <v>0</v>
      </c>
      <c r="J1518" s="28">
        <v>0</v>
      </c>
      <c r="K1518" s="28">
        <v>0</v>
      </c>
      <c r="L1518" s="28">
        <v>0</v>
      </c>
      <c r="M1518" s="28">
        <v>0</v>
      </c>
      <c r="N1518" s="28">
        <v>0</v>
      </c>
      <c r="O1518" s="28">
        <v>0</v>
      </c>
      <c r="P1518" s="28">
        <v>0</v>
      </c>
      <c r="Q1518" s="171"/>
      <c r="R1518" s="253"/>
      <c r="S1518" s="115" t="s">
        <v>10</v>
      </c>
      <c r="T1518" s="115" t="s">
        <v>11</v>
      </c>
      <c r="U1518" s="115" t="s">
        <v>12</v>
      </c>
      <c r="V1518" s="115" t="s">
        <v>11</v>
      </c>
      <c r="W1518" s="115" t="s">
        <v>12</v>
      </c>
      <c r="X1518" s="115" t="s">
        <v>11</v>
      </c>
      <c r="Y1518" s="115" t="s">
        <v>12</v>
      </c>
      <c r="Z1518" s="115" t="s">
        <v>11</v>
      </c>
      <c r="AA1518" s="115" t="s">
        <v>12</v>
      </c>
      <c r="AB1518" s="126" t="s">
        <v>207</v>
      </c>
    </row>
    <row r="1519" spans="1:28" ht="12.75">
      <c r="A1519" s="280"/>
      <c r="B1519" s="165"/>
      <c r="C1519" s="171"/>
      <c r="D1519" s="29"/>
      <c r="E1519" s="115"/>
      <c r="F1519" s="115" t="s">
        <v>23</v>
      </c>
      <c r="G1519" s="28">
        <f t="shared" si="310"/>
        <v>0</v>
      </c>
      <c r="H1519" s="28">
        <f t="shared" si="310"/>
        <v>0</v>
      </c>
      <c r="I1519" s="28">
        <v>0</v>
      </c>
      <c r="J1519" s="28">
        <v>0</v>
      </c>
      <c r="K1519" s="28">
        <v>0</v>
      </c>
      <c r="L1519" s="28">
        <v>0</v>
      </c>
      <c r="M1519" s="28">
        <v>0</v>
      </c>
      <c r="N1519" s="28">
        <v>0</v>
      </c>
      <c r="O1519" s="28">
        <v>0</v>
      </c>
      <c r="P1519" s="28">
        <v>0</v>
      </c>
      <c r="Q1519" s="171"/>
      <c r="R1519" s="253"/>
      <c r="S1519" s="6">
        <f aca="true" t="shared" si="311" ref="S1519:S1524">G1522+G1534+G1548+G1561+G1573+G1586+G1599+G1613+G1625+G1638+G1650+G1801+G1813+G1825+G1849</f>
        <v>22168.399999999998</v>
      </c>
      <c r="T1519" s="6">
        <f aca="true" t="shared" si="312" ref="T1519:AB1524">H1522+H1534+H1548+H1561+H1573+H1586+H1599+H1613+H1625+H1638+H1650+H1801+H1813+H1825+H1849</f>
        <v>3993.1</v>
      </c>
      <c r="U1519" s="6">
        <f t="shared" si="312"/>
        <v>22168.399999999998</v>
      </c>
      <c r="V1519" s="6">
        <f t="shared" si="312"/>
        <v>3993.1</v>
      </c>
      <c r="W1519" s="6">
        <f t="shared" si="312"/>
        <v>0</v>
      </c>
      <c r="X1519" s="6">
        <f t="shared" si="312"/>
        <v>0</v>
      </c>
      <c r="Y1519" s="6">
        <f t="shared" si="312"/>
        <v>0</v>
      </c>
      <c r="Z1519" s="6">
        <f t="shared" si="312"/>
        <v>0</v>
      </c>
      <c r="AA1519" s="6">
        <f t="shared" si="312"/>
        <v>0</v>
      </c>
      <c r="AB1519" s="6">
        <f t="shared" si="312"/>
        <v>0</v>
      </c>
    </row>
    <row r="1520" spans="1:28" ht="12.75">
      <c r="A1520" s="280"/>
      <c r="B1520" s="165"/>
      <c r="C1520" s="171"/>
      <c r="D1520" s="29"/>
      <c r="E1520" s="115"/>
      <c r="F1520" s="115" t="s">
        <v>24</v>
      </c>
      <c r="G1520" s="28">
        <f t="shared" si="310"/>
        <v>0</v>
      </c>
      <c r="H1520" s="28">
        <f t="shared" si="310"/>
        <v>0</v>
      </c>
      <c r="I1520" s="28">
        <v>0</v>
      </c>
      <c r="J1520" s="28">
        <v>0</v>
      </c>
      <c r="K1520" s="28">
        <v>0</v>
      </c>
      <c r="L1520" s="28">
        <v>0</v>
      </c>
      <c r="M1520" s="28">
        <v>0</v>
      </c>
      <c r="N1520" s="28">
        <v>0</v>
      </c>
      <c r="O1520" s="28">
        <v>0</v>
      </c>
      <c r="P1520" s="28">
        <v>0</v>
      </c>
      <c r="Q1520" s="171"/>
      <c r="R1520" s="253"/>
      <c r="S1520" s="6">
        <f t="shared" si="311"/>
        <v>3086.2</v>
      </c>
      <c r="T1520" s="6">
        <f t="shared" si="312"/>
        <v>0</v>
      </c>
      <c r="U1520" s="6">
        <f t="shared" si="312"/>
        <v>3086.2</v>
      </c>
      <c r="V1520" s="6">
        <f t="shared" si="312"/>
        <v>0</v>
      </c>
      <c r="W1520" s="6">
        <f t="shared" si="312"/>
        <v>0</v>
      </c>
      <c r="X1520" s="6">
        <f t="shared" si="312"/>
        <v>0</v>
      </c>
      <c r="Y1520" s="6">
        <f t="shared" si="312"/>
        <v>0</v>
      </c>
      <c r="Z1520" s="6">
        <f t="shared" si="312"/>
        <v>0</v>
      </c>
      <c r="AA1520" s="6">
        <f t="shared" si="312"/>
        <v>0</v>
      </c>
      <c r="AB1520" s="6">
        <f t="shared" si="312"/>
        <v>0</v>
      </c>
    </row>
    <row r="1521" spans="1:28" ht="12.75">
      <c r="A1521" s="280"/>
      <c r="B1521" s="165"/>
      <c r="C1521" s="171"/>
      <c r="D1521" s="29"/>
      <c r="E1521" s="115"/>
      <c r="F1521" s="115" t="s">
        <v>25</v>
      </c>
      <c r="G1521" s="28">
        <f t="shared" si="310"/>
        <v>0</v>
      </c>
      <c r="H1521" s="28">
        <f t="shared" si="310"/>
        <v>0</v>
      </c>
      <c r="I1521" s="28">
        <v>0</v>
      </c>
      <c r="J1521" s="28">
        <v>0</v>
      </c>
      <c r="K1521" s="28">
        <v>0</v>
      </c>
      <c r="L1521" s="28">
        <v>0</v>
      </c>
      <c r="M1521" s="28">
        <v>0</v>
      </c>
      <c r="N1521" s="28">
        <v>0</v>
      </c>
      <c r="O1521" s="28">
        <v>0</v>
      </c>
      <c r="P1521" s="28">
        <v>0</v>
      </c>
      <c r="Q1521" s="171"/>
      <c r="R1521" s="253"/>
      <c r="S1521" s="6">
        <f t="shared" si="311"/>
        <v>0</v>
      </c>
      <c r="T1521" s="6">
        <f t="shared" si="312"/>
        <v>0</v>
      </c>
      <c r="U1521" s="6">
        <f t="shared" si="312"/>
        <v>0</v>
      </c>
      <c r="V1521" s="6">
        <f t="shared" si="312"/>
        <v>0</v>
      </c>
      <c r="W1521" s="6">
        <f t="shared" si="312"/>
        <v>0</v>
      </c>
      <c r="X1521" s="6">
        <f t="shared" si="312"/>
        <v>0</v>
      </c>
      <c r="Y1521" s="6">
        <f t="shared" si="312"/>
        <v>0</v>
      </c>
      <c r="Z1521" s="6">
        <f t="shared" si="312"/>
        <v>0</v>
      </c>
      <c r="AA1521" s="6">
        <f t="shared" si="312"/>
        <v>0</v>
      </c>
      <c r="AB1521" s="6">
        <f t="shared" si="312"/>
        <v>0</v>
      </c>
    </row>
    <row r="1522" spans="1:28" ht="12.75">
      <c r="A1522" s="280"/>
      <c r="B1522" s="165"/>
      <c r="C1522" s="171"/>
      <c r="D1522" s="29"/>
      <c r="E1522" s="115"/>
      <c r="F1522" s="115" t="s">
        <v>220</v>
      </c>
      <c r="G1522" s="28">
        <v>0</v>
      </c>
      <c r="H1522" s="28">
        <v>0</v>
      </c>
      <c r="I1522" s="28">
        <v>0</v>
      </c>
      <c r="J1522" s="28">
        <v>0</v>
      </c>
      <c r="K1522" s="28">
        <v>0</v>
      </c>
      <c r="L1522" s="28">
        <v>0</v>
      </c>
      <c r="M1522" s="28">
        <v>0</v>
      </c>
      <c r="N1522" s="28">
        <v>0</v>
      </c>
      <c r="O1522" s="28">
        <v>0</v>
      </c>
      <c r="P1522" s="28">
        <v>0</v>
      </c>
      <c r="Q1522" s="171"/>
      <c r="R1522" s="253"/>
      <c r="S1522" s="6">
        <f t="shared" si="311"/>
        <v>46932.5</v>
      </c>
      <c r="T1522" s="6">
        <f t="shared" si="312"/>
        <v>0</v>
      </c>
      <c r="U1522" s="6">
        <f t="shared" si="312"/>
        <v>46932.5</v>
      </c>
      <c r="V1522" s="6">
        <f t="shared" si="312"/>
        <v>0</v>
      </c>
      <c r="W1522" s="6">
        <f t="shared" si="312"/>
        <v>0</v>
      </c>
      <c r="X1522" s="6">
        <f t="shared" si="312"/>
        <v>0</v>
      </c>
      <c r="Y1522" s="6">
        <f t="shared" si="312"/>
        <v>0</v>
      </c>
      <c r="Z1522" s="6">
        <f t="shared" si="312"/>
        <v>0</v>
      </c>
      <c r="AA1522" s="6">
        <f t="shared" si="312"/>
        <v>0</v>
      </c>
      <c r="AB1522" s="6">
        <f t="shared" si="312"/>
        <v>0</v>
      </c>
    </row>
    <row r="1523" spans="1:28" ht="12.75">
      <c r="A1523" s="280"/>
      <c r="B1523" s="165"/>
      <c r="C1523" s="171"/>
      <c r="D1523" s="29"/>
      <c r="E1523" s="115"/>
      <c r="F1523" s="115" t="s">
        <v>226</v>
      </c>
      <c r="G1523" s="28">
        <f aca="true" t="shared" si="313" ref="G1523:H1527">I1523+K1523+M1523+O1523</f>
        <v>0</v>
      </c>
      <c r="H1523" s="28">
        <f t="shared" si="313"/>
        <v>0</v>
      </c>
      <c r="I1523" s="28">
        <v>0</v>
      </c>
      <c r="J1523" s="28">
        <v>0</v>
      </c>
      <c r="K1523" s="28">
        <v>0</v>
      </c>
      <c r="L1523" s="28">
        <v>0</v>
      </c>
      <c r="M1523" s="28">
        <v>0</v>
      </c>
      <c r="N1523" s="28">
        <v>0</v>
      </c>
      <c r="O1523" s="28">
        <v>0</v>
      </c>
      <c r="P1523" s="28">
        <v>0</v>
      </c>
      <c r="Q1523" s="171"/>
      <c r="R1523" s="253"/>
      <c r="S1523" s="6">
        <f t="shared" si="311"/>
        <v>178974.4</v>
      </c>
      <c r="T1523" s="6">
        <f t="shared" si="312"/>
        <v>0</v>
      </c>
      <c r="U1523" s="6">
        <f t="shared" si="312"/>
        <v>178974.4</v>
      </c>
      <c r="V1523" s="6">
        <f t="shared" si="312"/>
        <v>0</v>
      </c>
      <c r="W1523" s="6">
        <f t="shared" si="312"/>
        <v>0</v>
      </c>
      <c r="X1523" s="6">
        <f t="shared" si="312"/>
        <v>0</v>
      </c>
      <c r="Y1523" s="6">
        <f t="shared" si="312"/>
        <v>0</v>
      </c>
      <c r="Z1523" s="6">
        <f t="shared" si="312"/>
        <v>0</v>
      </c>
      <c r="AA1523" s="6">
        <f t="shared" si="312"/>
        <v>0</v>
      </c>
      <c r="AB1523" s="6">
        <f t="shared" si="312"/>
        <v>0</v>
      </c>
    </row>
    <row r="1524" spans="1:28" ht="12.75">
      <c r="A1524" s="280"/>
      <c r="B1524" s="165"/>
      <c r="C1524" s="171"/>
      <c r="D1524" s="29"/>
      <c r="E1524" s="115"/>
      <c r="F1524" s="115" t="s">
        <v>227</v>
      </c>
      <c r="G1524" s="28">
        <f t="shared" si="313"/>
        <v>0</v>
      </c>
      <c r="H1524" s="28">
        <f t="shared" si="313"/>
        <v>0</v>
      </c>
      <c r="I1524" s="28">
        <v>0</v>
      </c>
      <c r="J1524" s="28">
        <v>0</v>
      </c>
      <c r="K1524" s="28">
        <v>0</v>
      </c>
      <c r="L1524" s="28">
        <v>0</v>
      </c>
      <c r="M1524" s="28">
        <v>0</v>
      </c>
      <c r="N1524" s="28">
        <v>0</v>
      </c>
      <c r="O1524" s="28">
        <v>0</v>
      </c>
      <c r="P1524" s="28">
        <v>0</v>
      </c>
      <c r="Q1524" s="171"/>
      <c r="R1524" s="253"/>
      <c r="S1524" s="6">
        <f t="shared" si="311"/>
        <v>51094.4</v>
      </c>
      <c r="T1524" s="6">
        <f t="shared" si="312"/>
        <v>0</v>
      </c>
      <c r="U1524" s="6">
        <f t="shared" si="312"/>
        <v>51094.4</v>
      </c>
      <c r="V1524" s="6">
        <f t="shared" si="312"/>
        <v>0</v>
      </c>
      <c r="W1524" s="6">
        <f t="shared" si="312"/>
        <v>0</v>
      </c>
      <c r="X1524" s="6">
        <f t="shared" si="312"/>
        <v>0</v>
      </c>
      <c r="Y1524" s="6">
        <f t="shared" si="312"/>
        <v>0</v>
      </c>
      <c r="Z1524" s="6">
        <f t="shared" si="312"/>
        <v>0</v>
      </c>
      <c r="AA1524" s="6">
        <f t="shared" si="312"/>
        <v>0</v>
      </c>
      <c r="AB1524" s="6">
        <f t="shared" si="312"/>
        <v>0</v>
      </c>
    </row>
    <row r="1525" spans="1:20" ht="12.75">
      <c r="A1525" s="280"/>
      <c r="B1525" s="165"/>
      <c r="C1525" s="171"/>
      <c r="D1525" s="29"/>
      <c r="E1525" s="115" t="s">
        <v>21</v>
      </c>
      <c r="F1525" s="115" t="s">
        <v>228</v>
      </c>
      <c r="G1525" s="28">
        <f t="shared" si="313"/>
        <v>4148.7</v>
      </c>
      <c r="H1525" s="28">
        <f t="shared" si="313"/>
        <v>0</v>
      </c>
      <c r="I1525" s="28">
        <v>4148.7</v>
      </c>
      <c r="J1525" s="28">
        <v>0</v>
      </c>
      <c r="K1525" s="28">
        <v>0</v>
      </c>
      <c r="L1525" s="28">
        <v>0</v>
      </c>
      <c r="M1525" s="28">
        <v>0</v>
      </c>
      <c r="N1525" s="28">
        <v>0</v>
      </c>
      <c r="O1525" s="28">
        <v>0</v>
      </c>
      <c r="P1525" s="28">
        <v>0</v>
      </c>
      <c r="Q1525" s="171"/>
      <c r="R1525" s="253"/>
      <c r="S1525" s="6"/>
      <c r="T1525" s="17"/>
    </row>
    <row r="1526" spans="1:20" ht="12.75">
      <c r="A1526" s="280"/>
      <c r="B1526" s="165"/>
      <c r="C1526" s="171"/>
      <c r="D1526" s="29"/>
      <c r="E1526" s="115"/>
      <c r="F1526" s="115" t="s">
        <v>229</v>
      </c>
      <c r="G1526" s="28">
        <f t="shared" si="313"/>
        <v>0</v>
      </c>
      <c r="H1526" s="28">
        <f t="shared" si="313"/>
        <v>0</v>
      </c>
      <c r="I1526" s="28">
        <v>0</v>
      </c>
      <c r="J1526" s="28">
        <v>0</v>
      </c>
      <c r="K1526" s="28">
        <v>0</v>
      </c>
      <c r="L1526" s="28">
        <v>0</v>
      </c>
      <c r="M1526" s="28">
        <v>0</v>
      </c>
      <c r="N1526" s="28">
        <v>0</v>
      </c>
      <c r="O1526" s="28">
        <v>0</v>
      </c>
      <c r="P1526" s="28">
        <v>0</v>
      </c>
      <c r="Q1526" s="171"/>
      <c r="R1526" s="253"/>
      <c r="S1526" s="6"/>
      <c r="T1526" s="17"/>
    </row>
    <row r="1527" spans="1:21" ht="306.75" customHeight="1" thickBot="1">
      <c r="A1527" s="281"/>
      <c r="B1527" s="166"/>
      <c r="C1527" s="172"/>
      <c r="D1527" s="33"/>
      <c r="E1527" s="116"/>
      <c r="F1527" s="116" t="s">
        <v>230</v>
      </c>
      <c r="G1527" s="36">
        <f t="shared" si="313"/>
        <v>0</v>
      </c>
      <c r="H1527" s="36">
        <f t="shared" si="313"/>
        <v>0</v>
      </c>
      <c r="I1527" s="36">
        <v>0</v>
      </c>
      <c r="J1527" s="36">
        <v>0</v>
      </c>
      <c r="K1527" s="36">
        <v>0</v>
      </c>
      <c r="L1527" s="36">
        <v>0</v>
      </c>
      <c r="M1527" s="36">
        <v>0</v>
      </c>
      <c r="N1527" s="36">
        <v>0</v>
      </c>
      <c r="O1527" s="36">
        <v>0</v>
      </c>
      <c r="P1527" s="36">
        <v>0</v>
      </c>
      <c r="Q1527" s="172"/>
      <c r="R1527" s="254"/>
      <c r="S1527" s="6"/>
      <c r="T1527" s="17"/>
      <c r="U1527" s="102"/>
    </row>
    <row r="1528" spans="1:19" ht="12.75" customHeight="1">
      <c r="A1528" s="246" t="s">
        <v>38</v>
      </c>
      <c r="B1528" s="164" t="s">
        <v>39</v>
      </c>
      <c r="C1528" s="170"/>
      <c r="D1528" s="21"/>
      <c r="E1528" s="114"/>
      <c r="F1528" s="129" t="s">
        <v>16</v>
      </c>
      <c r="G1528" s="23">
        <f>SUM(G1529:G1539)</f>
        <v>21000</v>
      </c>
      <c r="H1528" s="23">
        <f aca="true" t="shared" si="314" ref="H1528:P1528">SUM(H1529:H1539)</f>
        <v>0</v>
      </c>
      <c r="I1528" s="23">
        <f t="shared" si="314"/>
        <v>21000</v>
      </c>
      <c r="J1528" s="23">
        <f t="shared" si="314"/>
        <v>0</v>
      </c>
      <c r="K1528" s="23">
        <f t="shared" si="314"/>
        <v>0</v>
      </c>
      <c r="L1528" s="23">
        <f t="shared" si="314"/>
        <v>0</v>
      </c>
      <c r="M1528" s="23">
        <f t="shared" si="314"/>
        <v>0</v>
      </c>
      <c r="N1528" s="23">
        <f t="shared" si="314"/>
        <v>0</v>
      </c>
      <c r="O1528" s="23">
        <f t="shared" si="314"/>
        <v>0</v>
      </c>
      <c r="P1528" s="23">
        <f t="shared" si="314"/>
        <v>0</v>
      </c>
      <c r="Q1528" s="170" t="s">
        <v>17</v>
      </c>
      <c r="R1528" s="252"/>
      <c r="S1528" s="6"/>
    </row>
    <row r="1529" spans="1:19" ht="12.75">
      <c r="A1529" s="247"/>
      <c r="B1529" s="165"/>
      <c r="C1529" s="171"/>
      <c r="D1529" s="29"/>
      <c r="E1529" s="115"/>
      <c r="F1529" s="115" t="s">
        <v>19</v>
      </c>
      <c r="G1529" s="28">
        <f aca="true" t="shared" si="315" ref="G1529:H1533">I1529+K1529+M1529+O1529</f>
        <v>0</v>
      </c>
      <c r="H1529" s="28">
        <f t="shared" si="315"/>
        <v>0</v>
      </c>
      <c r="I1529" s="28">
        <v>0</v>
      </c>
      <c r="J1529" s="28">
        <v>0</v>
      </c>
      <c r="K1529" s="28">
        <v>0</v>
      </c>
      <c r="L1529" s="28">
        <v>0</v>
      </c>
      <c r="M1529" s="28">
        <v>0</v>
      </c>
      <c r="N1529" s="28">
        <v>0</v>
      </c>
      <c r="O1529" s="28">
        <v>0</v>
      </c>
      <c r="P1529" s="28">
        <v>0</v>
      </c>
      <c r="Q1529" s="171"/>
      <c r="R1529" s="253"/>
      <c r="S1529" s="6"/>
    </row>
    <row r="1530" spans="1:19" ht="12.75">
      <c r="A1530" s="247"/>
      <c r="B1530" s="165"/>
      <c r="C1530" s="171"/>
      <c r="D1530" s="29"/>
      <c r="E1530" s="46"/>
      <c r="F1530" s="115" t="s">
        <v>22</v>
      </c>
      <c r="G1530" s="28">
        <f t="shared" si="315"/>
        <v>0</v>
      </c>
      <c r="H1530" s="28">
        <f t="shared" si="315"/>
        <v>0</v>
      </c>
      <c r="I1530" s="28">
        <v>0</v>
      </c>
      <c r="J1530" s="28">
        <v>0</v>
      </c>
      <c r="K1530" s="28">
        <v>0</v>
      </c>
      <c r="L1530" s="28">
        <v>0</v>
      </c>
      <c r="M1530" s="28">
        <v>0</v>
      </c>
      <c r="N1530" s="28">
        <v>0</v>
      </c>
      <c r="O1530" s="28">
        <v>0</v>
      </c>
      <c r="P1530" s="28">
        <v>0</v>
      </c>
      <c r="Q1530" s="171"/>
      <c r="R1530" s="253"/>
      <c r="S1530" s="6"/>
    </row>
    <row r="1531" spans="1:19" ht="12.75">
      <c r="A1531" s="247"/>
      <c r="B1531" s="165"/>
      <c r="C1531" s="171"/>
      <c r="D1531" s="29"/>
      <c r="E1531" s="115"/>
      <c r="F1531" s="115" t="s">
        <v>23</v>
      </c>
      <c r="G1531" s="28">
        <f t="shared" si="315"/>
        <v>0</v>
      </c>
      <c r="H1531" s="28">
        <f t="shared" si="315"/>
        <v>0</v>
      </c>
      <c r="I1531" s="28">
        <v>0</v>
      </c>
      <c r="J1531" s="28">
        <v>0</v>
      </c>
      <c r="K1531" s="28">
        <v>0</v>
      </c>
      <c r="L1531" s="28">
        <v>0</v>
      </c>
      <c r="M1531" s="28">
        <v>0</v>
      </c>
      <c r="N1531" s="28">
        <v>0</v>
      </c>
      <c r="O1531" s="28">
        <v>0</v>
      </c>
      <c r="P1531" s="28">
        <v>0</v>
      </c>
      <c r="Q1531" s="171"/>
      <c r="R1531" s="253"/>
      <c r="S1531" s="6"/>
    </row>
    <row r="1532" spans="1:19" ht="12.75">
      <c r="A1532" s="247"/>
      <c r="B1532" s="165"/>
      <c r="C1532" s="171"/>
      <c r="D1532" s="29"/>
      <c r="E1532" s="115"/>
      <c r="F1532" s="115" t="s">
        <v>24</v>
      </c>
      <c r="G1532" s="28">
        <f t="shared" si="315"/>
        <v>0</v>
      </c>
      <c r="H1532" s="28">
        <f t="shared" si="315"/>
        <v>0</v>
      </c>
      <c r="I1532" s="28">
        <v>0</v>
      </c>
      <c r="J1532" s="28">
        <v>0</v>
      </c>
      <c r="K1532" s="28">
        <v>0</v>
      </c>
      <c r="L1532" s="28">
        <v>0</v>
      </c>
      <c r="M1532" s="28">
        <v>0</v>
      </c>
      <c r="N1532" s="28">
        <v>0</v>
      </c>
      <c r="O1532" s="28">
        <v>0</v>
      </c>
      <c r="P1532" s="28">
        <v>0</v>
      </c>
      <c r="Q1532" s="171"/>
      <c r="R1532" s="253"/>
      <c r="S1532" s="6"/>
    </row>
    <row r="1533" spans="1:19" ht="12.75">
      <c r="A1533" s="247"/>
      <c r="B1533" s="165"/>
      <c r="C1533" s="171"/>
      <c r="D1533" s="29"/>
      <c r="E1533" s="115"/>
      <c r="F1533" s="115" t="s">
        <v>25</v>
      </c>
      <c r="G1533" s="28">
        <f t="shared" si="315"/>
        <v>0</v>
      </c>
      <c r="H1533" s="28">
        <f t="shared" si="315"/>
        <v>0</v>
      </c>
      <c r="I1533" s="28">
        <v>0</v>
      </c>
      <c r="J1533" s="28">
        <v>0</v>
      </c>
      <c r="K1533" s="28">
        <v>0</v>
      </c>
      <c r="L1533" s="28">
        <v>0</v>
      </c>
      <c r="M1533" s="28">
        <v>0</v>
      </c>
      <c r="N1533" s="28">
        <v>0</v>
      </c>
      <c r="O1533" s="28">
        <v>0</v>
      </c>
      <c r="P1533" s="28">
        <v>0</v>
      </c>
      <c r="Q1533" s="171"/>
      <c r="R1533" s="253"/>
      <c r="S1533" s="6"/>
    </row>
    <row r="1534" spans="1:19" ht="12.75">
      <c r="A1534" s="247"/>
      <c r="B1534" s="165"/>
      <c r="C1534" s="171"/>
      <c r="D1534" s="29"/>
      <c r="E1534" s="115"/>
      <c r="F1534" s="115" t="s">
        <v>220</v>
      </c>
      <c r="G1534" s="28">
        <v>0</v>
      </c>
      <c r="H1534" s="28">
        <v>0</v>
      </c>
      <c r="I1534" s="28">
        <v>0</v>
      </c>
      <c r="J1534" s="28">
        <v>0</v>
      </c>
      <c r="K1534" s="28">
        <v>0</v>
      </c>
      <c r="L1534" s="28">
        <v>0</v>
      </c>
      <c r="M1534" s="28">
        <v>0</v>
      </c>
      <c r="N1534" s="28">
        <v>0</v>
      </c>
      <c r="O1534" s="28">
        <v>0</v>
      </c>
      <c r="P1534" s="28">
        <v>0</v>
      </c>
      <c r="Q1534" s="171"/>
      <c r="R1534" s="253"/>
      <c r="S1534" s="6"/>
    </row>
    <row r="1535" spans="1:20" ht="12.75">
      <c r="A1535" s="247"/>
      <c r="B1535" s="165"/>
      <c r="C1535" s="171"/>
      <c r="D1535" s="29"/>
      <c r="E1535" s="115"/>
      <c r="F1535" s="115" t="s">
        <v>226</v>
      </c>
      <c r="G1535" s="28">
        <f aca="true" t="shared" si="316" ref="G1535:H1539">I1535+K1535+M1535+O1535</f>
        <v>0</v>
      </c>
      <c r="H1535" s="28">
        <f t="shared" si="316"/>
        <v>0</v>
      </c>
      <c r="I1535" s="28">
        <v>0</v>
      </c>
      <c r="J1535" s="28">
        <v>0</v>
      </c>
      <c r="K1535" s="28">
        <v>0</v>
      </c>
      <c r="L1535" s="28">
        <v>0</v>
      </c>
      <c r="M1535" s="28">
        <v>0</v>
      </c>
      <c r="N1535" s="28">
        <v>0</v>
      </c>
      <c r="O1535" s="28">
        <v>0</v>
      </c>
      <c r="P1535" s="28">
        <v>0</v>
      </c>
      <c r="Q1535" s="171"/>
      <c r="R1535" s="253"/>
      <c r="S1535" s="6"/>
      <c r="T1535" s="17"/>
    </row>
    <row r="1536" spans="1:20" ht="12.75">
      <c r="A1536" s="247"/>
      <c r="B1536" s="165"/>
      <c r="C1536" s="171"/>
      <c r="D1536" s="29"/>
      <c r="E1536" s="115"/>
      <c r="F1536" s="115" t="s">
        <v>227</v>
      </c>
      <c r="G1536" s="28">
        <f t="shared" si="316"/>
        <v>0</v>
      </c>
      <c r="H1536" s="28">
        <f t="shared" si="316"/>
        <v>0</v>
      </c>
      <c r="I1536" s="28">
        <v>0</v>
      </c>
      <c r="J1536" s="28">
        <v>0</v>
      </c>
      <c r="K1536" s="28">
        <v>0</v>
      </c>
      <c r="L1536" s="28">
        <v>0</v>
      </c>
      <c r="M1536" s="28">
        <v>0</v>
      </c>
      <c r="N1536" s="28">
        <v>0</v>
      </c>
      <c r="O1536" s="28">
        <v>0</v>
      </c>
      <c r="P1536" s="28">
        <v>0</v>
      </c>
      <c r="Q1536" s="171"/>
      <c r="R1536" s="253"/>
      <c r="S1536" s="6"/>
      <c r="T1536" s="17"/>
    </row>
    <row r="1537" spans="1:20" ht="12.75">
      <c r="A1537" s="247"/>
      <c r="B1537" s="165"/>
      <c r="C1537" s="171"/>
      <c r="D1537" s="29"/>
      <c r="E1537" s="115" t="s">
        <v>21</v>
      </c>
      <c r="F1537" s="115" t="s">
        <v>228</v>
      </c>
      <c r="G1537" s="28">
        <f t="shared" si="316"/>
        <v>21000</v>
      </c>
      <c r="H1537" s="28">
        <f t="shared" si="316"/>
        <v>0</v>
      </c>
      <c r="I1537" s="28">
        <f>11000+10000</f>
        <v>21000</v>
      </c>
      <c r="J1537" s="28">
        <v>0</v>
      </c>
      <c r="K1537" s="28">
        <v>0</v>
      </c>
      <c r="L1537" s="28">
        <v>0</v>
      </c>
      <c r="M1537" s="28">
        <v>0</v>
      </c>
      <c r="N1537" s="28">
        <v>0</v>
      </c>
      <c r="O1537" s="28">
        <v>0</v>
      </c>
      <c r="P1537" s="28">
        <v>0</v>
      </c>
      <c r="Q1537" s="171"/>
      <c r="R1537" s="253"/>
      <c r="S1537" s="6"/>
      <c r="T1537" s="17"/>
    </row>
    <row r="1538" spans="1:20" ht="12.75">
      <c r="A1538" s="247"/>
      <c r="B1538" s="165"/>
      <c r="C1538" s="171"/>
      <c r="D1538" s="29"/>
      <c r="E1538" s="115"/>
      <c r="F1538" s="115" t="s">
        <v>229</v>
      </c>
      <c r="G1538" s="28">
        <f t="shared" si="316"/>
        <v>0</v>
      </c>
      <c r="H1538" s="28">
        <f t="shared" si="316"/>
        <v>0</v>
      </c>
      <c r="I1538" s="28">
        <v>0</v>
      </c>
      <c r="J1538" s="28">
        <v>0</v>
      </c>
      <c r="K1538" s="28">
        <v>0</v>
      </c>
      <c r="L1538" s="28">
        <v>0</v>
      </c>
      <c r="M1538" s="28">
        <v>0</v>
      </c>
      <c r="N1538" s="28">
        <v>0</v>
      </c>
      <c r="O1538" s="28">
        <v>0</v>
      </c>
      <c r="P1538" s="28">
        <v>0</v>
      </c>
      <c r="Q1538" s="171"/>
      <c r="R1538" s="253"/>
      <c r="S1538" s="6"/>
      <c r="T1538" s="17"/>
    </row>
    <row r="1539" spans="1:20" ht="13.5" thickBot="1">
      <c r="A1539" s="248"/>
      <c r="B1539" s="166"/>
      <c r="C1539" s="172"/>
      <c r="D1539" s="33"/>
      <c r="E1539" s="116"/>
      <c r="F1539" s="116" t="s">
        <v>230</v>
      </c>
      <c r="G1539" s="36">
        <f t="shared" si="316"/>
        <v>0</v>
      </c>
      <c r="H1539" s="36">
        <f t="shared" si="316"/>
        <v>0</v>
      </c>
      <c r="I1539" s="36">
        <v>0</v>
      </c>
      <c r="J1539" s="36">
        <v>0</v>
      </c>
      <c r="K1539" s="36">
        <v>0</v>
      </c>
      <c r="L1539" s="36">
        <v>0</v>
      </c>
      <c r="M1539" s="36">
        <v>0</v>
      </c>
      <c r="N1539" s="36">
        <v>0</v>
      </c>
      <c r="O1539" s="36">
        <v>0</v>
      </c>
      <c r="P1539" s="36">
        <v>0</v>
      </c>
      <c r="Q1539" s="172"/>
      <c r="R1539" s="254"/>
      <c r="S1539" s="6"/>
      <c r="T1539" s="17"/>
    </row>
    <row r="1540" spans="1:19" ht="12.75" customHeight="1">
      <c r="A1540" s="246" t="s">
        <v>40</v>
      </c>
      <c r="B1540" s="164" t="s">
        <v>41</v>
      </c>
      <c r="C1540" s="170" t="s">
        <v>394</v>
      </c>
      <c r="D1540" s="21"/>
      <c r="E1540" s="114"/>
      <c r="F1540" s="129" t="s">
        <v>16</v>
      </c>
      <c r="G1540" s="23">
        <f>SUM(G1541:G1553)</f>
        <v>133886.4</v>
      </c>
      <c r="H1540" s="23">
        <f aca="true" t="shared" si="317" ref="H1540:P1540">SUM(H1541:H1553)</f>
        <v>133886.4</v>
      </c>
      <c r="I1540" s="23">
        <f t="shared" si="317"/>
        <v>133886.4</v>
      </c>
      <c r="J1540" s="23">
        <f t="shared" si="317"/>
        <v>133886.4</v>
      </c>
      <c r="K1540" s="23">
        <f t="shared" si="317"/>
        <v>0</v>
      </c>
      <c r="L1540" s="23">
        <f t="shared" si="317"/>
        <v>0</v>
      </c>
      <c r="M1540" s="23">
        <f t="shared" si="317"/>
        <v>0</v>
      </c>
      <c r="N1540" s="23">
        <f t="shared" si="317"/>
        <v>0</v>
      </c>
      <c r="O1540" s="23">
        <f t="shared" si="317"/>
        <v>0</v>
      </c>
      <c r="P1540" s="23">
        <f t="shared" si="317"/>
        <v>0</v>
      </c>
      <c r="Q1540" s="170" t="s">
        <v>17</v>
      </c>
      <c r="R1540" s="252"/>
      <c r="S1540" s="6"/>
    </row>
    <row r="1541" spans="1:19" ht="12.75">
      <c r="A1541" s="247"/>
      <c r="B1541" s="165"/>
      <c r="C1541" s="171"/>
      <c r="D1541" s="29"/>
      <c r="E1541" s="115" t="s">
        <v>21</v>
      </c>
      <c r="F1541" s="115" t="s">
        <v>19</v>
      </c>
      <c r="G1541" s="28">
        <f aca="true" t="shared" si="318" ref="G1541:H1547">I1541+K1541+M1541+O1541</f>
        <v>20</v>
      </c>
      <c r="H1541" s="28">
        <f t="shared" si="318"/>
        <v>20</v>
      </c>
      <c r="I1541" s="28">
        <v>20</v>
      </c>
      <c r="J1541" s="28">
        <v>20</v>
      </c>
      <c r="K1541" s="28">
        <v>0</v>
      </c>
      <c r="L1541" s="28">
        <v>0</v>
      </c>
      <c r="M1541" s="28">
        <v>0</v>
      </c>
      <c r="N1541" s="28">
        <v>0</v>
      </c>
      <c r="O1541" s="28">
        <v>0</v>
      </c>
      <c r="P1541" s="28">
        <v>0</v>
      </c>
      <c r="Q1541" s="171"/>
      <c r="R1541" s="253"/>
      <c r="S1541" s="6"/>
    </row>
    <row r="1542" spans="1:19" ht="12.75">
      <c r="A1542" s="247"/>
      <c r="B1542" s="165"/>
      <c r="C1542" s="171"/>
      <c r="D1542" s="29"/>
      <c r="E1542" s="115" t="s">
        <v>20</v>
      </c>
      <c r="F1542" s="115" t="s">
        <v>19</v>
      </c>
      <c r="G1542" s="28">
        <f t="shared" si="318"/>
        <v>0</v>
      </c>
      <c r="H1542" s="28">
        <f t="shared" si="318"/>
        <v>0</v>
      </c>
      <c r="I1542" s="28">
        <v>0</v>
      </c>
      <c r="J1542" s="28">
        <v>0</v>
      </c>
      <c r="K1542" s="28">
        <v>0</v>
      </c>
      <c r="L1542" s="28">
        <v>0</v>
      </c>
      <c r="M1542" s="28">
        <v>0</v>
      </c>
      <c r="N1542" s="28">
        <v>0</v>
      </c>
      <c r="O1542" s="28">
        <v>0</v>
      </c>
      <c r="P1542" s="28">
        <v>0</v>
      </c>
      <c r="Q1542" s="171"/>
      <c r="R1542" s="253"/>
      <c r="S1542" s="6"/>
    </row>
    <row r="1543" spans="1:19" ht="69.75" customHeight="1">
      <c r="A1543" s="247"/>
      <c r="B1543" s="165"/>
      <c r="C1543" s="171"/>
      <c r="D1543" s="115" t="s">
        <v>204</v>
      </c>
      <c r="E1543" s="115" t="s">
        <v>199</v>
      </c>
      <c r="F1543" s="115" t="s">
        <v>22</v>
      </c>
      <c r="G1543" s="28">
        <f>I1543+K1543+M1543+O1543</f>
        <v>131</v>
      </c>
      <c r="H1543" s="28">
        <f>J1543+L1543+N1543+P1543</f>
        <v>131</v>
      </c>
      <c r="I1543" s="28">
        <v>131</v>
      </c>
      <c r="J1543" s="28">
        <v>131</v>
      </c>
      <c r="K1543" s="28">
        <v>0</v>
      </c>
      <c r="L1543" s="28">
        <v>0</v>
      </c>
      <c r="M1543" s="28">
        <v>0</v>
      </c>
      <c r="N1543" s="28">
        <v>0</v>
      </c>
      <c r="O1543" s="28">
        <v>0</v>
      </c>
      <c r="P1543" s="28">
        <v>0</v>
      </c>
      <c r="Q1543" s="171"/>
      <c r="R1543" s="253"/>
      <c r="S1543" s="6"/>
    </row>
    <row r="1544" spans="1:19" ht="12.75">
      <c r="A1544" s="247"/>
      <c r="B1544" s="165"/>
      <c r="C1544" s="171"/>
      <c r="D1544" s="115" t="s">
        <v>204</v>
      </c>
      <c r="E1544" s="115" t="s">
        <v>20</v>
      </c>
      <c r="F1544" s="115" t="s">
        <v>22</v>
      </c>
      <c r="G1544" s="28">
        <f t="shared" si="318"/>
        <v>96695.2</v>
      </c>
      <c r="H1544" s="28">
        <f t="shared" si="318"/>
        <v>96695.2</v>
      </c>
      <c r="I1544" s="28">
        <v>96695.2</v>
      </c>
      <c r="J1544" s="28">
        <v>96695.2</v>
      </c>
      <c r="K1544" s="28">
        <v>0</v>
      </c>
      <c r="L1544" s="28">
        <v>0</v>
      </c>
      <c r="M1544" s="28">
        <v>0</v>
      </c>
      <c r="N1544" s="28">
        <v>0</v>
      </c>
      <c r="O1544" s="28">
        <v>0</v>
      </c>
      <c r="P1544" s="28">
        <v>0</v>
      </c>
      <c r="Q1544" s="171"/>
      <c r="R1544" s="253"/>
      <c r="S1544" s="6"/>
    </row>
    <row r="1545" spans="1:19" ht="12.75">
      <c r="A1545" s="247"/>
      <c r="B1545" s="165"/>
      <c r="C1545" s="171"/>
      <c r="D1545" s="115" t="s">
        <v>204</v>
      </c>
      <c r="E1545" s="115" t="s">
        <v>20</v>
      </c>
      <c r="F1545" s="115" t="s">
        <v>23</v>
      </c>
      <c r="G1545" s="28">
        <f t="shared" si="318"/>
        <v>37040.200000000004</v>
      </c>
      <c r="H1545" s="28">
        <f t="shared" si="318"/>
        <v>37040.200000000004</v>
      </c>
      <c r="I1545" s="28">
        <f>88132.1-51029-62.9</f>
        <v>37040.200000000004</v>
      </c>
      <c r="J1545" s="28">
        <f>88132.1-51029-62.9</f>
        <v>37040.200000000004</v>
      </c>
      <c r="K1545" s="28">
        <v>0</v>
      </c>
      <c r="L1545" s="28">
        <v>0</v>
      </c>
      <c r="M1545" s="28">
        <v>0</v>
      </c>
      <c r="N1545" s="28">
        <v>0</v>
      </c>
      <c r="O1545" s="28">
        <v>0</v>
      </c>
      <c r="P1545" s="28">
        <v>0</v>
      </c>
      <c r="Q1545" s="171"/>
      <c r="R1545" s="253"/>
      <c r="S1545" s="6"/>
    </row>
    <row r="1546" spans="1:19" ht="12.75">
      <c r="A1546" s="247"/>
      <c r="B1546" s="165"/>
      <c r="C1546" s="171"/>
      <c r="D1546" s="29"/>
      <c r="E1546" s="115"/>
      <c r="F1546" s="115" t="s">
        <v>24</v>
      </c>
      <c r="G1546" s="28">
        <f t="shared" si="318"/>
        <v>0</v>
      </c>
      <c r="H1546" s="28">
        <f t="shared" si="318"/>
        <v>0</v>
      </c>
      <c r="I1546" s="28">
        <v>0</v>
      </c>
      <c r="J1546" s="28">
        <v>0</v>
      </c>
      <c r="K1546" s="28">
        <v>0</v>
      </c>
      <c r="L1546" s="28">
        <v>0</v>
      </c>
      <c r="M1546" s="28">
        <v>0</v>
      </c>
      <c r="N1546" s="28">
        <v>0</v>
      </c>
      <c r="O1546" s="28">
        <v>0</v>
      </c>
      <c r="P1546" s="28">
        <v>0</v>
      </c>
      <c r="Q1546" s="171"/>
      <c r="R1546" s="253"/>
      <c r="S1546" s="6"/>
    </row>
    <row r="1547" spans="1:19" ht="12.75">
      <c r="A1547" s="247"/>
      <c r="B1547" s="165"/>
      <c r="C1547" s="171"/>
      <c r="D1547" s="29"/>
      <c r="E1547" s="115"/>
      <c r="F1547" s="115" t="s">
        <v>25</v>
      </c>
      <c r="G1547" s="28">
        <f t="shared" si="318"/>
        <v>0</v>
      </c>
      <c r="H1547" s="28">
        <f t="shared" si="318"/>
        <v>0</v>
      </c>
      <c r="I1547" s="28">
        <v>0</v>
      </c>
      <c r="J1547" s="28">
        <v>0</v>
      </c>
      <c r="K1547" s="28">
        <v>0</v>
      </c>
      <c r="L1547" s="28">
        <v>0</v>
      </c>
      <c r="M1547" s="28">
        <v>0</v>
      </c>
      <c r="N1547" s="28">
        <v>0</v>
      </c>
      <c r="O1547" s="28">
        <v>0</v>
      </c>
      <c r="P1547" s="28">
        <v>0</v>
      </c>
      <c r="Q1547" s="171"/>
      <c r="R1547" s="253"/>
      <c r="S1547" s="6"/>
    </row>
    <row r="1548" spans="1:19" ht="12.75">
      <c r="A1548" s="247"/>
      <c r="B1548" s="165"/>
      <c r="C1548" s="171"/>
      <c r="D1548" s="29"/>
      <c r="E1548" s="115"/>
      <c r="F1548" s="115" t="s">
        <v>220</v>
      </c>
      <c r="G1548" s="28">
        <v>0</v>
      </c>
      <c r="H1548" s="28">
        <v>0</v>
      </c>
      <c r="I1548" s="28">
        <v>0</v>
      </c>
      <c r="J1548" s="28">
        <v>0</v>
      </c>
      <c r="K1548" s="28">
        <v>0</v>
      </c>
      <c r="L1548" s="28">
        <v>0</v>
      </c>
      <c r="M1548" s="28">
        <v>0</v>
      </c>
      <c r="N1548" s="28">
        <v>0</v>
      </c>
      <c r="O1548" s="28">
        <v>0</v>
      </c>
      <c r="P1548" s="28">
        <v>0</v>
      </c>
      <c r="Q1548" s="171"/>
      <c r="R1548" s="253"/>
      <c r="S1548" s="6"/>
    </row>
    <row r="1549" spans="1:20" ht="12.75">
      <c r="A1549" s="247"/>
      <c r="B1549" s="165"/>
      <c r="C1549" s="171"/>
      <c r="D1549" s="29"/>
      <c r="E1549" s="115"/>
      <c r="F1549" s="115" t="s">
        <v>226</v>
      </c>
      <c r="G1549" s="28">
        <f aca="true" t="shared" si="319" ref="G1549:H1553">I1549+K1549+M1549+O1549</f>
        <v>0</v>
      </c>
      <c r="H1549" s="28">
        <f t="shared" si="319"/>
        <v>0</v>
      </c>
      <c r="I1549" s="28">
        <v>0</v>
      </c>
      <c r="J1549" s="28">
        <v>0</v>
      </c>
      <c r="K1549" s="28">
        <v>0</v>
      </c>
      <c r="L1549" s="28">
        <v>0</v>
      </c>
      <c r="M1549" s="28">
        <v>0</v>
      </c>
      <c r="N1549" s="28">
        <v>0</v>
      </c>
      <c r="O1549" s="28">
        <v>0</v>
      </c>
      <c r="P1549" s="28">
        <v>0</v>
      </c>
      <c r="Q1549" s="171"/>
      <c r="R1549" s="253"/>
      <c r="S1549" s="6"/>
      <c r="T1549" s="17"/>
    </row>
    <row r="1550" spans="1:20" ht="12.75">
      <c r="A1550" s="247"/>
      <c r="B1550" s="165"/>
      <c r="C1550" s="171"/>
      <c r="D1550" s="29"/>
      <c r="E1550" s="115"/>
      <c r="F1550" s="115" t="s">
        <v>227</v>
      </c>
      <c r="G1550" s="28">
        <f t="shared" si="319"/>
        <v>0</v>
      </c>
      <c r="H1550" s="28">
        <f t="shared" si="319"/>
        <v>0</v>
      </c>
      <c r="I1550" s="28">
        <v>0</v>
      </c>
      <c r="J1550" s="28">
        <v>0</v>
      </c>
      <c r="K1550" s="28">
        <v>0</v>
      </c>
      <c r="L1550" s="28">
        <v>0</v>
      </c>
      <c r="M1550" s="28">
        <v>0</v>
      </c>
      <c r="N1550" s="28">
        <v>0</v>
      </c>
      <c r="O1550" s="28">
        <v>0</v>
      </c>
      <c r="P1550" s="28">
        <v>0</v>
      </c>
      <c r="Q1550" s="171"/>
      <c r="R1550" s="253"/>
      <c r="S1550" s="6"/>
      <c r="T1550" s="17"/>
    </row>
    <row r="1551" spans="1:20" ht="12.75">
      <c r="A1551" s="247"/>
      <c r="B1551" s="165"/>
      <c r="C1551" s="171"/>
      <c r="D1551" s="29"/>
      <c r="E1551" s="115"/>
      <c r="F1551" s="115" t="s">
        <v>228</v>
      </c>
      <c r="G1551" s="28">
        <f t="shared" si="319"/>
        <v>0</v>
      </c>
      <c r="H1551" s="28">
        <f t="shared" si="319"/>
        <v>0</v>
      </c>
      <c r="I1551" s="28">
        <v>0</v>
      </c>
      <c r="J1551" s="28">
        <v>0</v>
      </c>
      <c r="K1551" s="28">
        <v>0</v>
      </c>
      <c r="L1551" s="28">
        <v>0</v>
      </c>
      <c r="M1551" s="28">
        <v>0</v>
      </c>
      <c r="N1551" s="28">
        <v>0</v>
      </c>
      <c r="O1551" s="28">
        <v>0</v>
      </c>
      <c r="P1551" s="28">
        <v>0</v>
      </c>
      <c r="Q1551" s="171"/>
      <c r="R1551" s="253"/>
      <c r="S1551" s="6"/>
      <c r="T1551" s="17"/>
    </row>
    <row r="1552" spans="1:20" ht="12.75">
      <c r="A1552" s="247"/>
      <c r="B1552" s="165"/>
      <c r="C1552" s="171"/>
      <c r="D1552" s="29"/>
      <c r="E1552" s="115"/>
      <c r="F1552" s="115" t="s">
        <v>229</v>
      </c>
      <c r="G1552" s="28">
        <f t="shared" si="319"/>
        <v>0</v>
      </c>
      <c r="H1552" s="28">
        <f t="shared" si="319"/>
        <v>0</v>
      </c>
      <c r="I1552" s="28">
        <v>0</v>
      </c>
      <c r="J1552" s="28">
        <v>0</v>
      </c>
      <c r="K1552" s="28">
        <v>0</v>
      </c>
      <c r="L1552" s="28">
        <v>0</v>
      </c>
      <c r="M1552" s="28">
        <v>0</v>
      </c>
      <c r="N1552" s="28">
        <v>0</v>
      </c>
      <c r="O1552" s="28">
        <v>0</v>
      </c>
      <c r="P1552" s="28">
        <v>0</v>
      </c>
      <c r="Q1552" s="171"/>
      <c r="R1552" s="253"/>
      <c r="S1552" s="6"/>
      <c r="T1552" s="17"/>
    </row>
    <row r="1553" spans="1:20" ht="13.5" thickBot="1">
      <c r="A1553" s="248"/>
      <c r="B1553" s="166"/>
      <c r="C1553" s="172"/>
      <c r="D1553" s="33"/>
      <c r="E1553" s="116"/>
      <c r="F1553" s="116" t="s">
        <v>230</v>
      </c>
      <c r="G1553" s="36">
        <f t="shared" si="319"/>
        <v>0</v>
      </c>
      <c r="H1553" s="36">
        <f t="shared" si="319"/>
        <v>0</v>
      </c>
      <c r="I1553" s="36">
        <v>0</v>
      </c>
      <c r="J1553" s="36">
        <v>0</v>
      </c>
      <c r="K1553" s="36">
        <v>0</v>
      </c>
      <c r="L1553" s="36">
        <v>0</v>
      </c>
      <c r="M1553" s="36">
        <v>0</v>
      </c>
      <c r="N1553" s="36">
        <v>0</v>
      </c>
      <c r="O1553" s="36">
        <v>0</v>
      </c>
      <c r="P1553" s="36">
        <v>0</v>
      </c>
      <c r="Q1553" s="172"/>
      <c r="R1553" s="254"/>
      <c r="S1553" s="6"/>
      <c r="T1553" s="17"/>
    </row>
    <row r="1554" spans="1:19" ht="12.75" customHeight="1">
      <c r="A1554" s="228" t="s">
        <v>42</v>
      </c>
      <c r="B1554" s="185" t="s">
        <v>43</v>
      </c>
      <c r="C1554" s="179" t="s">
        <v>395</v>
      </c>
      <c r="D1554" s="21"/>
      <c r="E1554" s="114"/>
      <c r="F1554" s="41" t="s">
        <v>16</v>
      </c>
      <c r="G1554" s="23">
        <f>SUM(G1555:G1566)</f>
        <v>53396.4</v>
      </c>
      <c r="H1554" s="23">
        <f aca="true" t="shared" si="320" ref="H1554:P1554">SUM(H1555:H1566)</f>
        <v>53396.4</v>
      </c>
      <c r="I1554" s="23">
        <f t="shared" si="320"/>
        <v>53396.4</v>
      </c>
      <c r="J1554" s="23">
        <f t="shared" si="320"/>
        <v>53396.4</v>
      </c>
      <c r="K1554" s="23">
        <f t="shared" si="320"/>
        <v>0</v>
      </c>
      <c r="L1554" s="23">
        <f t="shared" si="320"/>
        <v>0</v>
      </c>
      <c r="M1554" s="23">
        <f t="shared" si="320"/>
        <v>0</v>
      </c>
      <c r="N1554" s="23">
        <f t="shared" si="320"/>
        <v>0</v>
      </c>
      <c r="O1554" s="23">
        <f t="shared" si="320"/>
        <v>0</v>
      </c>
      <c r="P1554" s="23">
        <f t="shared" si="320"/>
        <v>0</v>
      </c>
      <c r="Q1554" s="192" t="s">
        <v>17</v>
      </c>
      <c r="R1554" s="193"/>
      <c r="S1554" s="6"/>
    </row>
    <row r="1555" spans="1:19" ht="12.75">
      <c r="A1555" s="229"/>
      <c r="B1555" s="186"/>
      <c r="C1555" s="180"/>
      <c r="D1555" s="29">
        <v>834001414</v>
      </c>
      <c r="E1555" s="115" t="s">
        <v>21</v>
      </c>
      <c r="F1555" s="115" t="s">
        <v>19</v>
      </c>
      <c r="G1555" s="28">
        <f aca="true" t="shared" si="321" ref="G1555:H1560">I1555+K1555+M1555+O1555</f>
        <v>20</v>
      </c>
      <c r="H1555" s="28">
        <f t="shared" si="321"/>
        <v>20</v>
      </c>
      <c r="I1555" s="28">
        <v>20</v>
      </c>
      <c r="J1555" s="28">
        <v>20</v>
      </c>
      <c r="K1555" s="48">
        <v>0</v>
      </c>
      <c r="L1555" s="48">
        <v>0</v>
      </c>
      <c r="M1555" s="48">
        <v>0</v>
      </c>
      <c r="N1555" s="48">
        <v>0</v>
      </c>
      <c r="O1555" s="48">
        <v>0</v>
      </c>
      <c r="P1555" s="60">
        <v>0</v>
      </c>
      <c r="Q1555" s="194"/>
      <c r="R1555" s="195"/>
      <c r="S1555" s="6"/>
    </row>
    <row r="1556" spans="1:19" ht="12.75">
      <c r="A1556" s="229"/>
      <c r="B1556" s="186"/>
      <c r="C1556" s="180"/>
      <c r="D1556" s="29"/>
      <c r="E1556" s="115"/>
      <c r="F1556" s="115" t="s">
        <v>19</v>
      </c>
      <c r="G1556" s="28">
        <f t="shared" si="321"/>
        <v>0</v>
      </c>
      <c r="H1556" s="28">
        <f t="shared" si="321"/>
        <v>0</v>
      </c>
      <c r="I1556" s="28">
        <v>0</v>
      </c>
      <c r="J1556" s="28">
        <v>0</v>
      </c>
      <c r="K1556" s="28">
        <v>0</v>
      </c>
      <c r="L1556" s="28">
        <v>0</v>
      </c>
      <c r="M1556" s="28">
        <v>0</v>
      </c>
      <c r="N1556" s="28">
        <v>0</v>
      </c>
      <c r="O1556" s="28">
        <v>0</v>
      </c>
      <c r="P1556" s="42">
        <v>0</v>
      </c>
      <c r="Q1556" s="194"/>
      <c r="R1556" s="195"/>
      <c r="S1556" s="6"/>
    </row>
    <row r="1557" spans="1:19" ht="12.75">
      <c r="A1557" s="229"/>
      <c r="B1557" s="186"/>
      <c r="C1557" s="180"/>
      <c r="D1557" s="115" t="s">
        <v>204</v>
      </c>
      <c r="E1557" s="115" t="s">
        <v>20</v>
      </c>
      <c r="F1557" s="26" t="s">
        <v>22</v>
      </c>
      <c r="G1557" s="28">
        <f t="shared" si="321"/>
        <v>53376.4</v>
      </c>
      <c r="H1557" s="28">
        <f t="shared" si="321"/>
        <v>53376.4</v>
      </c>
      <c r="I1557" s="28">
        <v>53376.4</v>
      </c>
      <c r="J1557" s="28">
        <v>53376.4</v>
      </c>
      <c r="K1557" s="28">
        <v>0</v>
      </c>
      <c r="L1557" s="28">
        <v>0</v>
      </c>
      <c r="M1557" s="28">
        <v>0</v>
      </c>
      <c r="N1557" s="28">
        <v>0</v>
      </c>
      <c r="O1557" s="28">
        <v>0</v>
      </c>
      <c r="P1557" s="42">
        <v>0</v>
      </c>
      <c r="Q1557" s="194"/>
      <c r="R1557" s="195"/>
      <c r="S1557" s="6"/>
    </row>
    <row r="1558" spans="1:19" ht="12.75">
      <c r="A1558" s="229"/>
      <c r="B1558" s="186"/>
      <c r="C1558" s="180"/>
      <c r="D1558" s="29"/>
      <c r="E1558" s="115"/>
      <c r="F1558" s="26" t="s">
        <v>23</v>
      </c>
      <c r="G1558" s="28">
        <f t="shared" si="321"/>
        <v>0</v>
      </c>
      <c r="H1558" s="28">
        <f t="shared" si="321"/>
        <v>0</v>
      </c>
      <c r="I1558" s="28">
        <v>0</v>
      </c>
      <c r="J1558" s="28">
        <v>0</v>
      </c>
      <c r="K1558" s="28">
        <v>0</v>
      </c>
      <c r="L1558" s="28">
        <v>0</v>
      </c>
      <c r="M1558" s="28">
        <v>0</v>
      </c>
      <c r="N1558" s="28">
        <v>0</v>
      </c>
      <c r="O1558" s="28">
        <v>0</v>
      </c>
      <c r="P1558" s="42">
        <v>0</v>
      </c>
      <c r="Q1558" s="194"/>
      <c r="R1558" s="195"/>
      <c r="S1558" s="6"/>
    </row>
    <row r="1559" spans="1:19" ht="12.75">
      <c r="A1559" s="229"/>
      <c r="B1559" s="186"/>
      <c r="C1559" s="180"/>
      <c r="D1559" s="29"/>
      <c r="E1559" s="115"/>
      <c r="F1559" s="26" t="s">
        <v>24</v>
      </c>
      <c r="G1559" s="28">
        <f t="shared" si="321"/>
        <v>0</v>
      </c>
      <c r="H1559" s="28">
        <f t="shared" si="321"/>
        <v>0</v>
      </c>
      <c r="I1559" s="28">
        <v>0</v>
      </c>
      <c r="J1559" s="28">
        <v>0</v>
      </c>
      <c r="K1559" s="28">
        <v>0</v>
      </c>
      <c r="L1559" s="28">
        <v>0</v>
      </c>
      <c r="M1559" s="28">
        <v>0</v>
      </c>
      <c r="N1559" s="28">
        <v>0</v>
      </c>
      <c r="O1559" s="28">
        <v>0</v>
      </c>
      <c r="P1559" s="42">
        <v>0</v>
      </c>
      <c r="Q1559" s="194"/>
      <c r="R1559" s="195"/>
      <c r="S1559" s="6"/>
    </row>
    <row r="1560" spans="1:19" ht="12.75">
      <c r="A1560" s="229"/>
      <c r="B1560" s="186"/>
      <c r="C1560" s="180"/>
      <c r="D1560" s="29"/>
      <c r="E1560" s="26"/>
      <c r="F1560" s="26" t="s">
        <v>25</v>
      </c>
      <c r="G1560" s="28">
        <f t="shared" si="321"/>
        <v>0</v>
      </c>
      <c r="H1560" s="28">
        <f t="shared" si="321"/>
        <v>0</v>
      </c>
      <c r="I1560" s="28">
        <v>0</v>
      </c>
      <c r="J1560" s="28">
        <v>0</v>
      </c>
      <c r="K1560" s="28">
        <v>0</v>
      </c>
      <c r="L1560" s="28">
        <v>0</v>
      </c>
      <c r="M1560" s="28">
        <v>0</v>
      </c>
      <c r="N1560" s="28">
        <v>0</v>
      </c>
      <c r="O1560" s="28">
        <v>0</v>
      </c>
      <c r="P1560" s="42">
        <v>0</v>
      </c>
      <c r="Q1560" s="194"/>
      <c r="R1560" s="195"/>
      <c r="S1560" s="6"/>
    </row>
    <row r="1561" spans="1:19" ht="12.75">
      <c r="A1561" s="229"/>
      <c r="B1561" s="186"/>
      <c r="C1561" s="180"/>
      <c r="D1561" s="29"/>
      <c r="E1561" s="115"/>
      <c r="F1561" s="26" t="s">
        <v>220</v>
      </c>
      <c r="G1561" s="28">
        <v>0</v>
      </c>
      <c r="H1561" s="28">
        <v>0</v>
      </c>
      <c r="I1561" s="28">
        <v>0</v>
      </c>
      <c r="J1561" s="28">
        <v>0</v>
      </c>
      <c r="K1561" s="28">
        <v>0</v>
      </c>
      <c r="L1561" s="28">
        <v>0</v>
      </c>
      <c r="M1561" s="28">
        <v>0</v>
      </c>
      <c r="N1561" s="28">
        <v>0</v>
      </c>
      <c r="O1561" s="28">
        <v>0</v>
      </c>
      <c r="P1561" s="42">
        <v>0</v>
      </c>
      <c r="Q1561" s="194"/>
      <c r="R1561" s="195"/>
      <c r="S1561" s="6"/>
    </row>
    <row r="1562" spans="1:20" ht="12.75">
      <c r="A1562" s="229"/>
      <c r="B1562" s="186"/>
      <c r="C1562" s="180"/>
      <c r="D1562" s="29"/>
      <c r="E1562" s="26"/>
      <c r="F1562" s="115" t="s">
        <v>226</v>
      </c>
      <c r="G1562" s="28">
        <f aca="true" t="shared" si="322" ref="G1562:H1566">I1562+K1562+M1562+O1562</f>
        <v>0</v>
      </c>
      <c r="H1562" s="28">
        <f t="shared" si="322"/>
        <v>0</v>
      </c>
      <c r="I1562" s="28">
        <v>0</v>
      </c>
      <c r="J1562" s="28">
        <v>0</v>
      </c>
      <c r="K1562" s="28">
        <v>0</v>
      </c>
      <c r="L1562" s="28">
        <v>0</v>
      </c>
      <c r="M1562" s="28">
        <v>0</v>
      </c>
      <c r="N1562" s="28">
        <v>0</v>
      </c>
      <c r="O1562" s="28">
        <v>0</v>
      </c>
      <c r="P1562" s="42">
        <v>0</v>
      </c>
      <c r="Q1562" s="194"/>
      <c r="R1562" s="195"/>
      <c r="S1562" s="6"/>
      <c r="T1562" s="17"/>
    </row>
    <row r="1563" spans="1:20" ht="12.75">
      <c r="A1563" s="229"/>
      <c r="B1563" s="186"/>
      <c r="C1563" s="180"/>
      <c r="D1563" s="29"/>
      <c r="E1563" s="26"/>
      <c r="F1563" s="115" t="s">
        <v>227</v>
      </c>
      <c r="G1563" s="28">
        <f t="shared" si="322"/>
        <v>0</v>
      </c>
      <c r="H1563" s="28">
        <f t="shared" si="322"/>
        <v>0</v>
      </c>
      <c r="I1563" s="28">
        <v>0</v>
      </c>
      <c r="J1563" s="28">
        <v>0</v>
      </c>
      <c r="K1563" s="28">
        <v>0</v>
      </c>
      <c r="L1563" s="28">
        <v>0</v>
      </c>
      <c r="M1563" s="28">
        <v>0</v>
      </c>
      <c r="N1563" s="28">
        <v>0</v>
      </c>
      <c r="O1563" s="28">
        <v>0</v>
      </c>
      <c r="P1563" s="42">
        <v>0</v>
      </c>
      <c r="Q1563" s="194"/>
      <c r="R1563" s="195"/>
      <c r="S1563" s="6"/>
      <c r="T1563" s="17"/>
    </row>
    <row r="1564" spans="1:20" ht="12.75">
      <c r="A1564" s="229"/>
      <c r="B1564" s="186"/>
      <c r="C1564" s="180"/>
      <c r="D1564" s="29"/>
      <c r="E1564" s="26"/>
      <c r="F1564" s="115" t="s">
        <v>228</v>
      </c>
      <c r="G1564" s="28">
        <f t="shared" si="322"/>
        <v>0</v>
      </c>
      <c r="H1564" s="28">
        <f t="shared" si="322"/>
        <v>0</v>
      </c>
      <c r="I1564" s="28">
        <v>0</v>
      </c>
      <c r="J1564" s="28">
        <v>0</v>
      </c>
      <c r="K1564" s="28">
        <v>0</v>
      </c>
      <c r="L1564" s="28">
        <v>0</v>
      </c>
      <c r="M1564" s="28">
        <v>0</v>
      </c>
      <c r="N1564" s="28">
        <v>0</v>
      </c>
      <c r="O1564" s="28">
        <v>0</v>
      </c>
      <c r="P1564" s="42">
        <v>0</v>
      </c>
      <c r="Q1564" s="194"/>
      <c r="R1564" s="195"/>
      <c r="S1564" s="6"/>
      <c r="T1564" s="17"/>
    </row>
    <row r="1565" spans="1:20" ht="12.75">
      <c r="A1565" s="229"/>
      <c r="B1565" s="186"/>
      <c r="C1565" s="180"/>
      <c r="D1565" s="29"/>
      <c r="E1565" s="26"/>
      <c r="F1565" s="115" t="s">
        <v>229</v>
      </c>
      <c r="G1565" s="28">
        <f t="shared" si="322"/>
        <v>0</v>
      </c>
      <c r="H1565" s="28">
        <f t="shared" si="322"/>
        <v>0</v>
      </c>
      <c r="I1565" s="28">
        <v>0</v>
      </c>
      <c r="J1565" s="28">
        <v>0</v>
      </c>
      <c r="K1565" s="28">
        <v>0</v>
      </c>
      <c r="L1565" s="28">
        <v>0</v>
      </c>
      <c r="M1565" s="28">
        <v>0</v>
      </c>
      <c r="N1565" s="28">
        <v>0</v>
      </c>
      <c r="O1565" s="28">
        <v>0</v>
      </c>
      <c r="P1565" s="42">
        <v>0</v>
      </c>
      <c r="Q1565" s="194"/>
      <c r="R1565" s="195"/>
      <c r="S1565" s="6"/>
      <c r="T1565" s="17"/>
    </row>
    <row r="1566" spans="1:20" ht="13.5" thickBot="1">
      <c r="A1566" s="230"/>
      <c r="B1566" s="187"/>
      <c r="C1566" s="181"/>
      <c r="D1566" s="33"/>
      <c r="E1566" s="43"/>
      <c r="F1566" s="116" t="s">
        <v>230</v>
      </c>
      <c r="G1566" s="36">
        <f t="shared" si="322"/>
        <v>0</v>
      </c>
      <c r="H1566" s="36">
        <f t="shared" si="322"/>
        <v>0</v>
      </c>
      <c r="I1566" s="36">
        <v>0</v>
      </c>
      <c r="J1566" s="36">
        <v>0</v>
      </c>
      <c r="K1566" s="36">
        <v>0</v>
      </c>
      <c r="L1566" s="36">
        <v>0</v>
      </c>
      <c r="M1566" s="36">
        <v>0</v>
      </c>
      <c r="N1566" s="36">
        <v>0</v>
      </c>
      <c r="O1566" s="36">
        <v>0</v>
      </c>
      <c r="P1566" s="44">
        <v>0</v>
      </c>
      <c r="Q1566" s="196"/>
      <c r="R1566" s="197"/>
      <c r="S1566" s="6"/>
      <c r="T1566" s="17"/>
    </row>
    <row r="1567" spans="1:19" ht="12.75" customHeight="1">
      <c r="A1567" s="228" t="s">
        <v>44</v>
      </c>
      <c r="B1567" s="185" t="s">
        <v>538</v>
      </c>
      <c r="C1567" s="179" t="s">
        <v>45</v>
      </c>
      <c r="D1567" s="21"/>
      <c r="E1567" s="114"/>
      <c r="F1567" s="41" t="s">
        <v>16</v>
      </c>
      <c r="G1567" s="23">
        <f>SUM(G1568:G1578)</f>
        <v>113020</v>
      </c>
      <c r="H1567" s="23">
        <f aca="true" t="shared" si="323" ref="H1567:P1567">SUM(H1568:H1578)</f>
        <v>0</v>
      </c>
      <c r="I1567" s="23">
        <f t="shared" si="323"/>
        <v>113020</v>
      </c>
      <c r="J1567" s="23">
        <f t="shared" si="323"/>
        <v>0</v>
      </c>
      <c r="K1567" s="23">
        <f t="shared" si="323"/>
        <v>0</v>
      </c>
      <c r="L1567" s="23">
        <f t="shared" si="323"/>
        <v>0</v>
      </c>
      <c r="M1567" s="23">
        <f t="shared" si="323"/>
        <v>0</v>
      </c>
      <c r="N1567" s="23">
        <f t="shared" si="323"/>
        <v>0</v>
      </c>
      <c r="O1567" s="23">
        <f t="shared" si="323"/>
        <v>0</v>
      </c>
      <c r="P1567" s="23">
        <f t="shared" si="323"/>
        <v>0</v>
      </c>
      <c r="Q1567" s="192" t="s">
        <v>17</v>
      </c>
      <c r="R1567" s="193"/>
      <c r="S1567" s="6"/>
    </row>
    <row r="1568" spans="1:19" ht="12.75">
      <c r="A1568" s="229"/>
      <c r="B1568" s="186"/>
      <c r="C1568" s="180"/>
      <c r="D1568" s="29"/>
      <c r="E1568" s="115"/>
      <c r="F1568" s="26" t="s">
        <v>19</v>
      </c>
      <c r="G1568" s="28">
        <f aca="true" t="shared" si="324" ref="G1568:H1572">I1568+K1568+M1568+O1568</f>
        <v>0</v>
      </c>
      <c r="H1568" s="28">
        <f t="shared" si="324"/>
        <v>0</v>
      </c>
      <c r="I1568" s="28">
        <v>0</v>
      </c>
      <c r="J1568" s="28">
        <v>0</v>
      </c>
      <c r="K1568" s="28">
        <v>0</v>
      </c>
      <c r="L1568" s="28">
        <v>0</v>
      </c>
      <c r="M1568" s="28">
        <v>0</v>
      </c>
      <c r="N1568" s="28">
        <v>0</v>
      </c>
      <c r="O1568" s="28">
        <v>0</v>
      </c>
      <c r="P1568" s="42">
        <v>0</v>
      </c>
      <c r="Q1568" s="194"/>
      <c r="R1568" s="195"/>
      <c r="S1568" s="6"/>
    </row>
    <row r="1569" spans="1:19" ht="12.75">
      <c r="A1569" s="229"/>
      <c r="B1569" s="186"/>
      <c r="C1569" s="180"/>
      <c r="D1569" s="29"/>
      <c r="E1569" s="115"/>
      <c r="F1569" s="26" t="s">
        <v>22</v>
      </c>
      <c r="G1569" s="28">
        <f t="shared" si="324"/>
        <v>0</v>
      </c>
      <c r="H1569" s="28">
        <f t="shared" si="324"/>
        <v>0</v>
      </c>
      <c r="I1569" s="28">
        <v>0</v>
      </c>
      <c r="J1569" s="28">
        <v>0</v>
      </c>
      <c r="K1569" s="28">
        <v>0</v>
      </c>
      <c r="L1569" s="28">
        <v>0</v>
      </c>
      <c r="M1569" s="28">
        <v>0</v>
      </c>
      <c r="N1569" s="28">
        <v>0</v>
      </c>
      <c r="O1569" s="28">
        <v>0</v>
      </c>
      <c r="P1569" s="42">
        <v>0</v>
      </c>
      <c r="Q1569" s="194"/>
      <c r="R1569" s="195"/>
      <c r="S1569" s="6"/>
    </row>
    <row r="1570" spans="1:19" ht="12.75">
      <c r="A1570" s="229"/>
      <c r="B1570" s="186"/>
      <c r="C1570" s="180"/>
      <c r="D1570" s="29"/>
      <c r="E1570" s="115"/>
      <c r="F1570" s="26" t="s">
        <v>23</v>
      </c>
      <c r="G1570" s="28">
        <f t="shared" si="324"/>
        <v>0</v>
      </c>
      <c r="H1570" s="28">
        <f t="shared" si="324"/>
        <v>0</v>
      </c>
      <c r="I1570" s="28">
        <v>0</v>
      </c>
      <c r="J1570" s="28">
        <v>0</v>
      </c>
      <c r="K1570" s="28">
        <v>0</v>
      </c>
      <c r="L1570" s="28">
        <v>0</v>
      </c>
      <c r="M1570" s="28">
        <v>0</v>
      </c>
      <c r="N1570" s="28">
        <v>0</v>
      </c>
      <c r="O1570" s="28">
        <v>0</v>
      </c>
      <c r="P1570" s="42">
        <v>0</v>
      </c>
      <c r="Q1570" s="194"/>
      <c r="R1570" s="195"/>
      <c r="S1570" s="6"/>
    </row>
    <row r="1571" spans="1:19" ht="12.75">
      <c r="A1571" s="229"/>
      <c r="B1571" s="186"/>
      <c r="C1571" s="180"/>
      <c r="D1571" s="29"/>
      <c r="E1571" s="115"/>
      <c r="F1571" s="26" t="s">
        <v>24</v>
      </c>
      <c r="G1571" s="28">
        <f t="shared" si="324"/>
        <v>0</v>
      </c>
      <c r="H1571" s="28">
        <f t="shared" si="324"/>
        <v>0</v>
      </c>
      <c r="I1571" s="28">
        <v>0</v>
      </c>
      <c r="J1571" s="28">
        <v>0</v>
      </c>
      <c r="K1571" s="28">
        <v>0</v>
      </c>
      <c r="L1571" s="28">
        <v>0</v>
      </c>
      <c r="M1571" s="28">
        <v>0</v>
      </c>
      <c r="N1571" s="28">
        <v>0</v>
      </c>
      <c r="O1571" s="28">
        <v>0</v>
      </c>
      <c r="P1571" s="42">
        <v>0</v>
      </c>
      <c r="Q1571" s="194"/>
      <c r="R1571" s="195"/>
      <c r="S1571" s="6"/>
    </row>
    <row r="1572" spans="1:19" ht="12.75">
      <c r="A1572" s="229"/>
      <c r="B1572" s="186"/>
      <c r="C1572" s="180"/>
      <c r="D1572" s="29"/>
      <c r="E1572" s="115"/>
      <c r="F1572" s="26" t="s">
        <v>25</v>
      </c>
      <c r="G1572" s="28">
        <f t="shared" si="324"/>
        <v>0</v>
      </c>
      <c r="H1572" s="28">
        <f t="shared" si="324"/>
        <v>0</v>
      </c>
      <c r="I1572" s="28">
        <v>0</v>
      </c>
      <c r="J1572" s="28">
        <v>0</v>
      </c>
      <c r="K1572" s="28">
        <v>0</v>
      </c>
      <c r="L1572" s="28">
        <v>0</v>
      </c>
      <c r="M1572" s="28">
        <v>0</v>
      </c>
      <c r="N1572" s="28">
        <v>0</v>
      </c>
      <c r="O1572" s="28">
        <v>0</v>
      </c>
      <c r="P1572" s="42">
        <v>0</v>
      </c>
      <c r="Q1572" s="194"/>
      <c r="R1572" s="195"/>
      <c r="S1572" s="6"/>
    </row>
    <row r="1573" spans="1:19" ht="12.75">
      <c r="A1573" s="229"/>
      <c r="B1573" s="186"/>
      <c r="C1573" s="180"/>
      <c r="D1573" s="29"/>
      <c r="E1573" s="115"/>
      <c r="F1573" s="26" t="s">
        <v>220</v>
      </c>
      <c r="G1573" s="28">
        <v>0</v>
      </c>
      <c r="H1573" s="28">
        <v>0</v>
      </c>
      <c r="I1573" s="28">
        <v>0</v>
      </c>
      <c r="J1573" s="28">
        <v>0</v>
      </c>
      <c r="K1573" s="28">
        <v>0</v>
      </c>
      <c r="L1573" s="28">
        <v>0</v>
      </c>
      <c r="M1573" s="28">
        <v>0</v>
      </c>
      <c r="N1573" s="28">
        <v>0</v>
      </c>
      <c r="O1573" s="28">
        <v>0</v>
      </c>
      <c r="P1573" s="42">
        <v>0</v>
      </c>
      <c r="Q1573" s="194"/>
      <c r="R1573" s="195"/>
      <c r="S1573" s="6"/>
    </row>
    <row r="1574" spans="1:20" ht="12.75">
      <c r="A1574" s="229"/>
      <c r="B1574" s="186"/>
      <c r="C1574" s="180"/>
      <c r="D1574" s="29"/>
      <c r="E1574" s="115"/>
      <c r="F1574" s="115" t="s">
        <v>226</v>
      </c>
      <c r="G1574" s="28">
        <f>I1574+K1574+M1574+O1574</f>
        <v>0</v>
      </c>
      <c r="H1574" s="28">
        <f>J1574+L1574+N1574+P1574</f>
        <v>0</v>
      </c>
      <c r="I1574" s="28">
        <v>0</v>
      </c>
      <c r="J1574" s="28">
        <v>0</v>
      </c>
      <c r="K1574" s="28">
        <v>0</v>
      </c>
      <c r="L1574" s="28">
        <v>0</v>
      </c>
      <c r="M1574" s="28">
        <v>0</v>
      </c>
      <c r="N1574" s="28">
        <v>0</v>
      </c>
      <c r="O1574" s="28">
        <v>0</v>
      </c>
      <c r="P1574" s="28">
        <v>0</v>
      </c>
      <c r="Q1574" s="194"/>
      <c r="R1574" s="195"/>
      <c r="S1574" s="6"/>
      <c r="T1574" s="17"/>
    </row>
    <row r="1575" spans="1:20" ht="12.75">
      <c r="A1575" s="229"/>
      <c r="B1575" s="186"/>
      <c r="C1575" s="180"/>
      <c r="D1575" s="29"/>
      <c r="E1575" s="115"/>
      <c r="F1575" s="115" t="s">
        <v>227</v>
      </c>
      <c r="G1575" s="28">
        <f>I1575+K1575+M1575+O1575</f>
        <v>0</v>
      </c>
      <c r="H1575" s="28">
        <f>J1575+L1575+N1575+P1575</f>
        <v>0</v>
      </c>
      <c r="I1575" s="28">
        <v>0</v>
      </c>
      <c r="J1575" s="28">
        <v>0</v>
      </c>
      <c r="K1575" s="28">
        <v>0</v>
      </c>
      <c r="L1575" s="28">
        <v>0</v>
      </c>
      <c r="M1575" s="28">
        <v>0</v>
      </c>
      <c r="N1575" s="28">
        <v>0</v>
      </c>
      <c r="O1575" s="28">
        <v>0</v>
      </c>
      <c r="P1575" s="28">
        <v>0</v>
      </c>
      <c r="Q1575" s="194"/>
      <c r="R1575" s="195"/>
      <c r="S1575" s="6"/>
      <c r="T1575" s="17"/>
    </row>
    <row r="1576" spans="1:20" ht="12.75">
      <c r="A1576" s="229"/>
      <c r="B1576" s="186"/>
      <c r="C1576" s="180"/>
      <c r="D1576" s="29"/>
      <c r="E1576" s="115" t="s">
        <v>21</v>
      </c>
      <c r="F1576" s="115" t="s">
        <v>228</v>
      </c>
      <c r="G1576" s="28">
        <f>I1576+K1576+M1576+O1576</f>
        <v>13020</v>
      </c>
      <c r="H1576" s="28">
        <v>0</v>
      </c>
      <c r="I1576" s="28">
        <f>8020+5000</f>
        <v>13020</v>
      </c>
      <c r="J1576" s="28">
        <v>0</v>
      </c>
      <c r="K1576" s="28">
        <v>0</v>
      </c>
      <c r="L1576" s="28">
        <v>0</v>
      </c>
      <c r="M1576" s="28">
        <v>0</v>
      </c>
      <c r="N1576" s="28">
        <v>0</v>
      </c>
      <c r="O1576" s="28">
        <v>0</v>
      </c>
      <c r="P1576" s="28">
        <v>0</v>
      </c>
      <c r="Q1576" s="194"/>
      <c r="R1576" s="195"/>
      <c r="S1576" s="6"/>
      <c r="T1576" s="17"/>
    </row>
    <row r="1577" spans="1:20" ht="12.75">
      <c r="A1577" s="229"/>
      <c r="B1577" s="186"/>
      <c r="C1577" s="180"/>
      <c r="D1577" s="29"/>
      <c r="E1577" s="115" t="s">
        <v>20</v>
      </c>
      <c r="F1577" s="115" t="s">
        <v>229</v>
      </c>
      <c r="G1577" s="28">
        <f>I1577+K1577+M1577+O1577</f>
        <v>100000</v>
      </c>
      <c r="H1577" s="28">
        <f>J1577+L1577+N1577+P1577</f>
        <v>0</v>
      </c>
      <c r="I1577" s="28">
        <v>100000</v>
      </c>
      <c r="J1577" s="28">
        <v>0</v>
      </c>
      <c r="K1577" s="28">
        <v>0</v>
      </c>
      <c r="L1577" s="28">
        <v>0</v>
      </c>
      <c r="M1577" s="28">
        <v>0</v>
      </c>
      <c r="N1577" s="28">
        <v>0</v>
      </c>
      <c r="O1577" s="28">
        <v>0</v>
      </c>
      <c r="P1577" s="28">
        <v>0</v>
      </c>
      <c r="Q1577" s="194"/>
      <c r="R1577" s="195"/>
      <c r="S1577" s="6"/>
      <c r="T1577" s="17"/>
    </row>
    <row r="1578" spans="1:20" ht="13.5" thickBot="1">
      <c r="A1578" s="230"/>
      <c r="B1578" s="187"/>
      <c r="C1578" s="181"/>
      <c r="D1578" s="33"/>
      <c r="E1578" s="115" t="s">
        <v>20</v>
      </c>
      <c r="F1578" s="116" t="s">
        <v>230</v>
      </c>
      <c r="G1578" s="36">
        <f>I1578+K1578+M1578+O1578</f>
        <v>0</v>
      </c>
      <c r="H1578" s="36">
        <f>J1578+L1578+N1578+P1578</f>
        <v>0</v>
      </c>
      <c r="I1578" s="36">
        <v>0</v>
      </c>
      <c r="J1578" s="36">
        <v>0</v>
      </c>
      <c r="K1578" s="36">
        <v>0</v>
      </c>
      <c r="L1578" s="36">
        <v>0</v>
      </c>
      <c r="M1578" s="36">
        <v>0</v>
      </c>
      <c r="N1578" s="36">
        <v>0</v>
      </c>
      <c r="O1578" s="36">
        <v>0</v>
      </c>
      <c r="P1578" s="36">
        <v>0</v>
      </c>
      <c r="Q1578" s="196"/>
      <c r="R1578" s="197"/>
      <c r="S1578" s="6"/>
      <c r="T1578" s="17"/>
    </row>
    <row r="1579" spans="1:19" ht="12.75" customHeight="1">
      <c r="A1579" s="228" t="s">
        <v>46</v>
      </c>
      <c r="B1579" s="185" t="s">
        <v>539</v>
      </c>
      <c r="C1579" s="179" t="s">
        <v>47</v>
      </c>
      <c r="D1579" s="21"/>
      <c r="E1579" s="114"/>
      <c r="F1579" s="41" t="s">
        <v>16</v>
      </c>
      <c r="G1579" s="23">
        <f>SUM(G1580:G1591)</f>
        <v>19065</v>
      </c>
      <c r="H1579" s="23">
        <f aca="true" t="shared" si="325" ref="H1579:P1579">SUM(H1580:H1591)</f>
        <v>889.7000000000007</v>
      </c>
      <c r="I1579" s="23">
        <f t="shared" si="325"/>
        <v>19065</v>
      </c>
      <c r="J1579" s="23">
        <f t="shared" si="325"/>
        <v>889.7000000000007</v>
      </c>
      <c r="K1579" s="23">
        <f t="shared" si="325"/>
        <v>0</v>
      </c>
      <c r="L1579" s="23">
        <f t="shared" si="325"/>
        <v>0</v>
      </c>
      <c r="M1579" s="23">
        <f t="shared" si="325"/>
        <v>0</v>
      </c>
      <c r="N1579" s="23">
        <f t="shared" si="325"/>
        <v>0</v>
      </c>
      <c r="O1579" s="23">
        <f t="shared" si="325"/>
        <v>0</v>
      </c>
      <c r="P1579" s="23">
        <f t="shared" si="325"/>
        <v>0</v>
      </c>
      <c r="Q1579" s="192" t="s">
        <v>17</v>
      </c>
      <c r="R1579" s="193"/>
      <c r="S1579" s="6"/>
    </row>
    <row r="1580" spans="1:19" ht="12.75">
      <c r="A1580" s="229"/>
      <c r="B1580" s="186"/>
      <c r="C1580" s="180"/>
      <c r="D1580" s="29"/>
      <c r="E1580" s="115"/>
      <c r="F1580" s="26" t="s">
        <v>19</v>
      </c>
      <c r="G1580" s="28">
        <f aca="true" t="shared" si="326" ref="G1580:H1591">I1580+K1580+M1580+O1580</f>
        <v>0</v>
      </c>
      <c r="H1580" s="28">
        <f t="shared" si="326"/>
        <v>0</v>
      </c>
      <c r="I1580" s="28">
        <v>0</v>
      </c>
      <c r="J1580" s="28">
        <v>0</v>
      </c>
      <c r="K1580" s="28">
        <v>0</v>
      </c>
      <c r="L1580" s="28">
        <v>0</v>
      </c>
      <c r="M1580" s="28">
        <v>0</v>
      </c>
      <c r="N1580" s="28">
        <v>0</v>
      </c>
      <c r="O1580" s="28">
        <v>0</v>
      </c>
      <c r="P1580" s="42">
        <v>0</v>
      </c>
      <c r="Q1580" s="194"/>
      <c r="R1580" s="195"/>
      <c r="S1580" s="6"/>
    </row>
    <row r="1581" spans="1:19" ht="12.75">
      <c r="A1581" s="229"/>
      <c r="B1581" s="186"/>
      <c r="C1581" s="180"/>
      <c r="D1581" s="29"/>
      <c r="E1581" s="115"/>
      <c r="F1581" s="115" t="s">
        <v>22</v>
      </c>
      <c r="G1581" s="28">
        <f t="shared" si="326"/>
        <v>0</v>
      </c>
      <c r="H1581" s="28">
        <f t="shared" si="326"/>
        <v>0</v>
      </c>
      <c r="I1581" s="28">
        <v>0</v>
      </c>
      <c r="J1581" s="28">
        <v>0</v>
      </c>
      <c r="K1581" s="28">
        <v>0</v>
      </c>
      <c r="L1581" s="28">
        <v>0</v>
      </c>
      <c r="M1581" s="28">
        <v>0</v>
      </c>
      <c r="N1581" s="28">
        <v>0</v>
      </c>
      <c r="O1581" s="28">
        <v>0</v>
      </c>
      <c r="P1581" s="42">
        <v>0</v>
      </c>
      <c r="Q1581" s="194"/>
      <c r="R1581" s="195"/>
      <c r="S1581" s="6"/>
    </row>
    <row r="1582" spans="1:19" ht="12.75">
      <c r="A1582" s="229"/>
      <c r="B1582" s="186"/>
      <c r="C1582" s="180"/>
      <c r="D1582" s="115" t="s">
        <v>204</v>
      </c>
      <c r="E1582" s="115" t="s">
        <v>21</v>
      </c>
      <c r="F1582" s="26" t="s">
        <v>23</v>
      </c>
      <c r="G1582" s="28">
        <f t="shared" si="326"/>
        <v>889.7</v>
      </c>
      <c r="H1582" s="28">
        <f t="shared" si="326"/>
        <v>889.7</v>
      </c>
      <c r="I1582" s="28">
        <v>889.7</v>
      </c>
      <c r="J1582" s="28">
        <v>889.7</v>
      </c>
      <c r="K1582" s="28">
        <v>0</v>
      </c>
      <c r="L1582" s="28">
        <v>0</v>
      </c>
      <c r="M1582" s="28">
        <v>0</v>
      </c>
      <c r="N1582" s="28">
        <v>0</v>
      </c>
      <c r="O1582" s="28">
        <v>0</v>
      </c>
      <c r="P1582" s="42">
        <v>0</v>
      </c>
      <c r="Q1582" s="194"/>
      <c r="R1582" s="195"/>
      <c r="S1582" s="6"/>
    </row>
    <row r="1583" spans="1:19" ht="12.75">
      <c r="A1583" s="229"/>
      <c r="B1583" s="186"/>
      <c r="C1583" s="180"/>
      <c r="D1583" s="115" t="s">
        <v>204</v>
      </c>
      <c r="E1583" s="115"/>
      <c r="F1583" s="26" t="s">
        <v>23</v>
      </c>
      <c r="G1583" s="28">
        <f t="shared" si="326"/>
        <v>0</v>
      </c>
      <c r="H1583" s="28">
        <f t="shared" si="326"/>
        <v>0</v>
      </c>
      <c r="I1583" s="28">
        <v>0</v>
      </c>
      <c r="J1583" s="28">
        <v>0</v>
      </c>
      <c r="K1583" s="28">
        <v>0</v>
      </c>
      <c r="L1583" s="28">
        <v>0</v>
      </c>
      <c r="M1583" s="28">
        <v>0</v>
      </c>
      <c r="N1583" s="28">
        <v>0</v>
      </c>
      <c r="O1583" s="28">
        <v>0</v>
      </c>
      <c r="P1583" s="42">
        <v>0</v>
      </c>
      <c r="Q1583" s="194"/>
      <c r="R1583" s="195"/>
      <c r="S1583" s="6"/>
    </row>
    <row r="1584" spans="1:19" ht="12.75">
      <c r="A1584" s="229"/>
      <c r="B1584" s="186"/>
      <c r="C1584" s="180"/>
      <c r="D1584" s="115" t="s">
        <v>204</v>
      </c>
      <c r="E1584" s="115"/>
      <c r="F1584" s="26" t="s">
        <v>24</v>
      </c>
      <c r="G1584" s="28">
        <f t="shared" si="326"/>
        <v>0</v>
      </c>
      <c r="H1584" s="28">
        <f t="shared" si="326"/>
        <v>0</v>
      </c>
      <c r="I1584" s="28">
        <v>0</v>
      </c>
      <c r="J1584" s="28">
        <v>0</v>
      </c>
      <c r="K1584" s="28">
        <v>0</v>
      </c>
      <c r="L1584" s="28">
        <v>0</v>
      </c>
      <c r="M1584" s="28">
        <v>0</v>
      </c>
      <c r="N1584" s="28">
        <v>0</v>
      </c>
      <c r="O1584" s="28">
        <v>0</v>
      </c>
      <c r="P1584" s="42">
        <v>0</v>
      </c>
      <c r="Q1584" s="194"/>
      <c r="R1584" s="195"/>
      <c r="S1584" s="6"/>
    </row>
    <row r="1585" spans="1:19" ht="12.75">
      <c r="A1585" s="229"/>
      <c r="B1585" s="186"/>
      <c r="C1585" s="180"/>
      <c r="D1585" s="115" t="s">
        <v>204</v>
      </c>
      <c r="E1585" s="115" t="s">
        <v>409</v>
      </c>
      <c r="F1585" s="26" t="s">
        <v>25</v>
      </c>
      <c r="G1585" s="28">
        <f t="shared" si="326"/>
        <v>7.389644451905042E-13</v>
      </c>
      <c r="H1585" s="28">
        <f t="shared" si="326"/>
        <v>7.389644451905042E-13</v>
      </c>
      <c r="I1585" s="28">
        <f>10141.2-4322.5-5427.5-391.2</f>
        <v>7.389644451905042E-13</v>
      </c>
      <c r="J1585" s="28">
        <f>10141.2-4322.5-5427.5-391.2</f>
        <v>7.389644451905042E-13</v>
      </c>
      <c r="K1585" s="28">
        <v>0</v>
      </c>
      <c r="L1585" s="28">
        <v>0</v>
      </c>
      <c r="M1585" s="28">
        <v>0</v>
      </c>
      <c r="N1585" s="28">
        <v>0</v>
      </c>
      <c r="O1585" s="28">
        <v>0</v>
      </c>
      <c r="P1585" s="42">
        <v>0</v>
      </c>
      <c r="Q1585" s="194"/>
      <c r="R1585" s="195"/>
      <c r="S1585" s="6"/>
    </row>
    <row r="1586" spans="1:19" ht="12.75">
      <c r="A1586" s="229"/>
      <c r="B1586" s="186"/>
      <c r="C1586" s="180"/>
      <c r="D1586" s="115" t="s">
        <v>204</v>
      </c>
      <c r="E1586" s="115" t="s">
        <v>20</v>
      </c>
      <c r="F1586" s="26" t="s">
        <v>220</v>
      </c>
      <c r="G1586" s="28">
        <f t="shared" si="326"/>
        <v>18175.3</v>
      </c>
      <c r="H1586" s="28">
        <f>J1586+L1586+N1586+P1586</f>
        <v>0</v>
      </c>
      <c r="I1586" s="28">
        <v>18175.3</v>
      </c>
      <c r="J1586" s="28">
        <v>0</v>
      </c>
      <c r="K1586" s="28">
        <v>0</v>
      </c>
      <c r="L1586" s="28">
        <v>0</v>
      </c>
      <c r="M1586" s="28">
        <v>0</v>
      </c>
      <c r="N1586" s="28">
        <v>0</v>
      </c>
      <c r="O1586" s="28">
        <v>0</v>
      </c>
      <c r="P1586" s="42">
        <v>0</v>
      </c>
      <c r="Q1586" s="194"/>
      <c r="R1586" s="195"/>
      <c r="S1586" s="6"/>
    </row>
    <row r="1587" spans="1:20" ht="12.75">
      <c r="A1587" s="229"/>
      <c r="B1587" s="186"/>
      <c r="C1587" s="180"/>
      <c r="D1587" s="29"/>
      <c r="E1587" s="26"/>
      <c r="F1587" s="115" t="s">
        <v>226</v>
      </c>
      <c r="G1587" s="28">
        <f t="shared" si="326"/>
        <v>0</v>
      </c>
      <c r="H1587" s="28">
        <f t="shared" si="326"/>
        <v>0</v>
      </c>
      <c r="I1587" s="28">
        <v>0</v>
      </c>
      <c r="J1587" s="28">
        <v>0</v>
      </c>
      <c r="K1587" s="28">
        <v>0</v>
      </c>
      <c r="L1587" s="28">
        <v>0</v>
      </c>
      <c r="M1587" s="28">
        <v>0</v>
      </c>
      <c r="N1587" s="28">
        <v>0</v>
      </c>
      <c r="O1587" s="28">
        <v>0</v>
      </c>
      <c r="P1587" s="42">
        <v>0</v>
      </c>
      <c r="Q1587" s="194"/>
      <c r="R1587" s="195"/>
      <c r="S1587" s="6"/>
      <c r="T1587" s="17"/>
    </row>
    <row r="1588" spans="1:20" ht="12.75">
      <c r="A1588" s="229"/>
      <c r="B1588" s="186"/>
      <c r="C1588" s="180"/>
      <c r="D1588" s="29"/>
      <c r="E1588" s="26"/>
      <c r="F1588" s="115" t="s">
        <v>227</v>
      </c>
      <c r="G1588" s="28">
        <f t="shared" si="326"/>
        <v>0</v>
      </c>
      <c r="H1588" s="28">
        <f t="shared" si="326"/>
        <v>0</v>
      </c>
      <c r="I1588" s="28">
        <v>0</v>
      </c>
      <c r="J1588" s="28">
        <v>0</v>
      </c>
      <c r="K1588" s="28">
        <v>0</v>
      </c>
      <c r="L1588" s="28">
        <v>0</v>
      </c>
      <c r="M1588" s="28">
        <v>0</v>
      </c>
      <c r="N1588" s="28">
        <v>0</v>
      </c>
      <c r="O1588" s="28">
        <v>0</v>
      </c>
      <c r="P1588" s="42">
        <v>0</v>
      </c>
      <c r="Q1588" s="194"/>
      <c r="R1588" s="195"/>
      <c r="S1588" s="6"/>
      <c r="T1588" s="17"/>
    </row>
    <row r="1589" spans="1:20" ht="12.75">
      <c r="A1589" s="229"/>
      <c r="B1589" s="186"/>
      <c r="C1589" s="180"/>
      <c r="D1589" s="29"/>
      <c r="E1589" s="26"/>
      <c r="F1589" s="115" t="s">
        <v>228</v>
      </c>
      <c r="G1589" s="28">
        <f t="shared" si="326"/>
        <v>0</v>
      </c>
      <c r="H1589" s="28">
        <f t="shared" si="326"/>
        <v>0</v>
      </c>
      <c r="I1589" s="28">
        <v>0</v>
      </c>
      <c r="J1589" s="28">
        <v>0</v>
      </c>
      <c r="K1589" s="28">
        <v>0</v>
      </c>
      <c r="L1589" s="28">
        <v>0</v>
      </c>
      <c r="M1589" s="28">
        <v>0</v>
      </c>
      <c r="N1589" s="28">
        <v>0</v>
      </c>
      <c r="O1589" s="28">
        <v>0</v>
      </c>
      <c r="P1589" s="42">
        <v>0</v>
      </c>
      <c r="Q1589" s="194"/>
      <c r="R1589" s="195"/>
      <c r="S1589" s="6"/>
      <c r="T1589" s="17"/>
    </row>
    <row r="1590" spans="1:20" ht="12.75">
      <c r="A1590" s="229"/>
      <c r="B1590" s="186"/>
      <c r="C1590" s="180"/>
      <c r="D1590" s="29"/>
      <c r="E1590" s="26"/>
      <c r="F1590" s="115" t="s">
        <v>229</v>
      </c>
      <c r="G1590" s="28">
        <f t="shared" si="326"/>
        <v>0</v>
      </c>
      <c r="H1590" s="28">
        <f t="shared" si="326"/>
        <v>0</v>
      </c>
      <c r="I1590" s="28">
        <v>0</v>
      </c>
      <c r="J1590" s="28">
        <v>0</v>
      </c>
      <c r="K1590" s="28">
        <v>0</v>
      </c>
      <c r="L1590" s="28">
        <v>0</v>
      </c>
      <c r="M1590" s="28">
        <v>0</v>
      </c>
      <c r="N1590" s="28">
        <v>0</v>
      </c>
      <c r="O1590" s="28">
        <v>0</v>
      </c>
      <c r="P1590" s="42">
        <v>0</v>
      </c>
      <c r="Q1590" s="194"/>
      <c r="R1590" s="195"/>
      <c r="S1590" s="6"/>
      <c r="T1590" s="17"/>
    </row>
    <row r="1591" spans="1:20" ht="13.5" thickBot="1">
      <c r="A1591" s="230"/>
      <c r="B1591" s="187"/>
      <c r="C1591" s="181"/>
      <c r="D1591" s="33"/>
      <c r="E1591" s="43"/>
      <c r="F1591" s="116" t="s">
        <v>230</v>
      </c>
      <c r="G1591" s="36">
        <f t="shared" si="326"/>
        <v>0</v>
      </c>
      <c r="H1591" s="36">
        <f t="shared" si="326"/>
        <v>0</v>
      </c>
      <c r="I1591" s="36">
        <v>0</v>
      </c>
      <c r="J1591" s="36">
        <v>0</v>
      </c>
      <c r="K1591" s="36">
        <v>0</v>
      </c>
      <c r="L1591" s="36">
        <v>0</v>
      </c>
      <c r="M1591" s="36">
        <v>0</v>
      </c>
      <c r="N1591" s="36">
        <v>0</v>
      </c>
      <c r="O1591" s="36">
        <v>0</v>
      </c>
      <c r="P1591" s="44">
        <v>0</v>
      </c>
      <c r="Q1591" s="196"/>
      <c r="R1591" s="197"/>
      <c r="S1591" s="6"/>
      <c r="T1591" s="17"/>
    </row>
    <row r="1592" spans="1:19" ht="12.75" customHeight="1">
      <c r="A1592" s="228" t="s">
        <v>48</v>
      </c>
      <c r="B1592" s="185" t="s">
        <v>49</v>
      </c>
      <c r="C1592" s="192" t="s">
        <v>50</v>
      </c>
      <c r="D1592" s="21"/>
      <c r="E1592" s="22"/>
      <c r="F1592" s="41" t="s">
        <v>16</v>
      </c>
      <c r="G1592" s="23">
        <f>SUM(G1593:G1604)</f>
        <v>6400</v>
      </c>
      <c r="H1592" s="23">
        <f>SUM(H1593:H1604)</f>
        <v>0</v>
      </c>
      <c r="I1592" s="23">
        <f aca="true" t="shared" si="327" ref="I1592:P1592">SUM(I1593:I1604)</f>
        <v>6400</v>
      </c>
      <c r="J1592" s="23">
        <f t="shared" si="327"/>
        <v>0</v>
      </c>
      <c r="K1592" s="23">
        <f t="shared" si="327"/>
        <v>0</v>
      </c>
      <c r="L1592" s="23">
        <f t="shared" si="327"/>
        <v>0</v>
      </c>
      <c r="M1592" s="23">
        <f t="shared" si="327"/>
        <v>0</v>
      </c>
      <c r="N1592" s="23">
        <f t="shared" si="327"/>
        <v>0</v>
      </c>
      <c r="O1592" s="23">
        <f t="shared" si="327"/>
        <v>0</v>
      </c>
      <c r="P1592" s="23">
        <f t="shared" si="327"/>
        <v>0</v>
      </c>
      <c r="Q1592" s="192" t="s">
        <v>17</v>
      </c>
      <c r="R1592" s="193"/>
      <c r="S1592" s="6"/>
    </row>
    <row r="1593" spans="1:20" ht="12.75">
      <c r="A1593" s="229"/>
      <c r="B1593" s="186"/>
      <c r="C1593" s="194"/>
      <c r="D1593" s="29"/>
      <c r="E1593" s="26"/>
      <c r="F1593" s="26" t="s">
        <v>19</v>
      </c>
      <c r="G1593" s="28">
        <f aca="true" t="shared" si="328" ref="G1593:H1598">I1593+K1593+M1593+O1593</f>
        <v>0</v>
      </c>
      <c r="H1593" s="28">
        <f t="shared" si="328"/>
        <v>0</v>
      </c>
      <c r="I1593" s="28">
        <v>0</v>
      </c>
      <c r="J1593" s="28">
        <v>0</v>
      </c>
      <c r="K1593" s="28">
        <v>0</v>
      </c>
      <c r="L1593" s="28">
        <v>0</v>
      </c>
      <c r="M1593" s="28">
        <v>0</v>
      </c>
      <c r="N1593" s="28">
        <v>0</v>
      </c>
      <c r="O1593" s="28">
        <v>0</v>
      </c>
      <c r="P1593" s="42">
        <v>0</v>
      </c>
      <c r="Q1593" s="194"/>
      <c r="R1593" s="195"/>
      <c r="S1593" s="6"/>
      <c r="T1593" s="47"/>
    </row>
    <row r="1594" spans="1:19" ht="12.75">
      <c r="A1594" s="229"/>
      <c r="B1594" s="186"/>
      <c r="C1594" s="194"/>
      <c r="D1594" s="29"/>
      <c r="E1594" s="26"/>
      <c r="F1594" s="26" t="s">
        <v>22</v>
      </c>
      <c r="G1594" s="28">
        <f>I1594+K1594+M1594+O1594</f>
        <v>0</v>
      </c>
      <c r="H1594" s="28">
        <f>J1594+L1594+N1594+P1594</f>
        <v>0</v>
      </c>
      <c r="I1594" s="28">
        <v>0</v>
      </c>
      <c r="J1594" s="28">
        <v>0</v>
      </c>
      <c r="K1594" s="28">
        <v>0</v>
      </c>
      <c r="L1594" s="28">
        <v>0</v>
      </c>
      <c r="M1594" s="28">
        <v>0</v>
      </c>
      <c r="N1594" s="28">
        <v>0</v>
      </c>
      <c r="O1594" s="28">
        <v>0</v>
      </c>
      <c r="P1594" s="42">
        <v>0</v>
      </c>
      <c r="Q1594" s="194"/>
      <c r="R1594" s="195"/>
      <c r="S1594" s="6"/>
    </row>
    <row r="1595" spans="1:19" ht="12.75">
      <c r="A1595" s="229"/>
      <c r="B1595" s="186"/>
      <c r="C1595" s="194"/>
      <c r="D1595" s="29"/>
      <c r="E1595" s="26"/>
      <c r="F1595" s="26" t="s">
        <v>23</v>
      </c>
      <c r="G1595" s="28">
        <f t="shared" si="328"/>
        <v>0</v>
      </c>
      <c r="H1595" s="28">
        <f t="shared" si="328"/>
        <v>0</v>
      </c>
      <c r="I1595" s="28">
        <v>0</v>
      </c>
      <c r="J1595" s="28">
        <v>0</v>
      </c>
      <c r="K1595" s="28">
        <v>0</v>
      </c>
      <c r="L1595" s="28">
        <v>0</v>
      </c>
      <c r="M1595" s="28">
        <v>0</v>
      </c>
      <c r="N1595" s="28">
        <v>0</v>
      </c>
      <c r="O1595" s="28">
        <v>0</v>
      </c>
      <c r="P1595" s="42">
        <v>0</v>
      </c>
      <c r="Q1595" s="194"/>
      <c r="R1595" s="195"/>
      <c r="S1595" s="6"/>
    </row>
    <row r="1596" spans="1:19" ht="12.75">
      <c r="A1596" s="229"/>
      <c r="B1596" s="186"/>
      <c r="C1596" s="194"/>
      <c r="D1596" s="29"/>
      <c r="E1596" s="26"/>
      <c r="F1596" s="26" t="s">
        <v>24</v>
      </c>
      <c r="G1596" s="28">
        <f>I1596+K1596+M1596+O1596</f>
        <v>0</v>
      </c>
      <c r="H1596" s="28">
        <f>J1596+L1596+N1596+P1596</f>
        <v>0</v>
      </c>
      <c r="I1596" s="28">
        <v>0</v>
      </c>
      <c r="J1596" s="28">
        <v>0</v>
      </c>
      <c r="K1596" s="28">
        <v>0</v>
      </c>
      <c r="L1596" s="28">
        <v>0</v>
      </c>
      <c r="M1596" s="28">
        <v>0</v>
      </c>
      <c r="N1596" s="28">
        <v>0</v>
      </c>
      <c r="O1596" s="28">
        <v>0</v>
      </c>
      <c r="P1596" s="42">
        <v>0</v>
      </c>
      <c r="Q1596" s="194"/>
      <c r="R1596" s="195"/>
      <c r="S1596" s="6"/>
    </row>
    <row r="1597" spans="1:19" ht="12.75">
      <c r="A1597" s="229"/>
      <c r="B1597" s="186"/>
      <c r="C1597" s="194"/>
      <c r="D1597" s="29"/>
      <c r="E1597" s="26"/>
      <c r="F1597" s="26" t="s">
        <v>24</v>
      </c>
      <c r="G1597" s="28">
        <f t="shared" si="328"/>
        <v>0</v>
      </c>
      <c r="H1597" s="28">
        <f t="shared" si="328"/>
        <v>0</v>
      </c>
      <c r="I1597" s="28">
        <v>0</v>
      </c>
      <c r="J1597" s="28">
        <v>0</v>
      </c>
      <c r="K1597" s="28">
        <v>0</v>
      </c>
      <c r="L1597" s="28">
        <v>0</v>
      </c>
      <c r="M1597" s="28">
        <v>0</v>
      </c>
      <c r="N1597" s="28">
        <v>0</v>
      </c>
      <c r="O1597" s="28">
        <v>0</v>
      </c>
      <c r="P1597" s="42">
        <v>0</v>
      </c>
      <c r="Q1597" s="194"/>
      <c r="R1597" s="195"/>
      <c r="S1597" s="6"/>
    </row>
    <row r="1598" spans="1:19" ht="12.75">
      <c r="A1598" s="229"/>
      <c r="B1598" s="186"/>
      <c r="C1598" s="194"/>
      <c r="D1598" s="29"/>
      <c r="E1598" s="26"/>
      <c r="F1598" s="26" t="s">
        <v>25</v>
      </c>
      <c r="G1598" s="28">
        <f t="shared" si="328"/>
        <v>0</v>
      </c>
      <c r="H1598" s="28">
        <f t="shared" si="328"/>
        <v>0</v>
      </c>
      <c r="I1598" s="28">
        <v>0</v>
      </c>
      <c r="J1598" s="28">
        <v>0</v>
      </c>
      <c r="K1598" s="28">
        <v>0</v>
      </c>
      <c r="L1598" s="28">
        <v>0</v>
      </c>
      <c r="M1598" s="28">
        <v>0</v>
      </c>
      <c r="N1598" s="28">
        <v>0</v>
      </c>
      <c r="O1598" s="28">
        <v>0</v>
      </c>
      <c r="P1598" s="42">
        <v>0</v>
      </c>
      <c r="Q1598" s="194"/>
      <c r="R1598" s="195"/>
      <c r="S1598" s="6"/>
    </row>
    <row r="1599" spans="1:19" ht="12.75">
      <c r="A1599" s="229"/>
      <c r="B1599" s="186"/>
      <c r="C1599" s="194"/>
      <c r="D1599" s="29"/>
      <c r="E1599" s="26"/>
      <c r="F1599" s="26" t="s">
        <v>220</v>
      </c>
      <c r="G1599" s="28">
        <v>0</v>
      </c>
      <c r="H1599" s="28">
        <v>0</v>
      </c>
      <c r="I1599" s="28">
        <v>0</v>
      </c>
      <c r="J1599" s="28">
        <v>0</v>
      </c>
      <c r="K1599" s="28">
        <v>0</v>
      </c>
      <c r="L1599" s="28">
        <v>0</v>
      </c>
      <c r="M1599" s="28">
        <v>0</v>
      </c>
      <c r="N1599" s="28">
        <v>0</v>
      </c>
      <c r="O1599" s="28">
        <v>0</v>
      </c>
      <c r="P1599" s="42">
        <v>0</v>
      </c>
      <c r="Q1599" s="194"/>
      <c r="R1599" s="195"/>
      <c r="S1599" s="6"/>
    </row>
    <row r="1600" spans="1:20" ht="12.75">
      <c r="A1600" s="229"/>
      <c r="B1600" s="186"/>
      <c r="C1600" s="194"/>
      <c r="D1600" s="29"/>
      <c r="E1600" s="26"/>
      <c r="F1600" s="115" t="s">
        <v>226</v>
      </c>
      <c r="G1600" s="28">
        <f aca="true" t="shared" si="329" ref="G1600:H1604">I1600+K1600+M1600+O1600</f>
        <v>0</v>
      </c>
      <c r="H1600" s="28">
        <f t="shared" si="329"/>
        <v>0</v>
      </c>
      <c r="I1600" s="28">
        <v>0</v>
      </c>
      <c r="J1600" s="28">
        <v>0</v>
      </c>
      <c r="K1600" s="28">
        <v>0</v>
      </c>
      <c r="L1600" s="28">
        <v>0</v>
      </c>
      <c r="M1600" s="28">
        <v>0</v>
      </c>
      <c r="N1600" s="28">
        <v>0</v>
      </c>
      <c r="O1600" s="28">
        <v>0</v>
      </c>
      <c r="P1600" s="42">
        <v>0</v>
      </c>
      <c r="Q1600" s="194"/>
      <c r="R1600" s="195"/>
      <c r="S1600" s="6"/>
      <c r="T1600" s="17"/>
    </row>
    <row r="1601" spans="1:20" ht="12.75">
      <c r="A1601" s="229"/>
      <c r="B1601" s="186"/>
      <c r="C1601" s="194"/>
      <c r="D1601" s="29"/>
      <c r="E1601" s="26"/>
      <c r="F1601" s="115" t="s">
        <v>227</v>
      </c>
      <c r="G1601" s="28">
        <f t="shared" si="329"/>
        <v>0</v>
      </c>
      <c r="H1601" s="28">
        <f t="shared" si="329"/>
        <v>0</v>
      </c>
      <c r="I1601" s="28">
        <v>0</v>
      </c>
      <c r="J1601" s="28">
        <v>0</v>
      </c>
      <c r="K1601" s="28">
        <v>0</v>
      </c>
      <c r="L1601" s="28">
        <v>0</v>
      </c>
      <c r="M1601" s="28">
        <v>0</v>
      </c>
      <c r="N1601" s="28">
        <v>0</v>
      </c>
      <c r="O1601" s="28">
        <v>0</v>
      </c>
      <c r="P1601" s="42">
        <v>0</v>
      </c>
      <c r="Q1601" s="194"/>
      <c r="R1601" s="195"/>
      <c r="S1601" s="6"/>
      <c r="T1601" s="17"/>
    </row>
    <row r="1602" spans="1:20" ht="12.75">
      <c r="A1602" s="229"/>
      <c r="B1602" s="186"/>
      <c r="C1602" s="194"/>
      <c r="D1602" s="29"/>
      <c r="E1602" s="26" t="s">
        <v>51</v>
      </c>
      <c r="F1602" s="115" t="s">
        <v>228</v>
      </c>
      <c r="G1602" s="28">
        <f t="shared" si="329"/>
        <v>1000</v>
      </c>
      <c r="H1602" s="28">
        <f t="shared" si="329"/>
        <v>0</v>
      </c>
      <c r="I1602" s="28">
        <v>1000</v>
      </c>
      <c r="J1602" s="28">
        <v>0</v>
      </c>
      <c r="K1602" s="28">
        <v>0</v>
      </c>
      <c r="L1602" s="28">
        <v>0</v>
      </c>
      <c r="M1602" s="28">
        <v>0</v>
      </c>
      <c r="N1602" s="28">
        <v>0</v>
      </c>
      <c r="O1602" s="28">
        <v>0</v>
      </c>
      <c r="P1602" s="42">
        <v>0</v>
      </c>
      <c r="Q1602" s="194"/>
      <c r="R1602" s="195"/>
      <c r="S1602" s="6"/>
      <c r="T1602" s="17"/>
    </row>
    <row r="1603" spans="1:20" ht="12.75">
      <c r="A1603" s="229"/>
      <c r="B1603" s="186"/>
      <c r="C1603" s="194"/>
      <c r="D1603" s="29"/>
      <c r="E1603" s="26" t="s">
        <v>20</v>
      </c>
      <c r="F1603" s="115" t="s">
        <v>229</v>
      </c>
      <c r="G1603" s="28">
        <f t="shared" si="329"/>
        <v>5400</v>
      </c>
      <c r="H1603" s="28">
        <f t="shared" si="329"/>
        <v>0</v>
      </c>
      <c r="I1603" s="28">
        <v>5400</v>
      </c>
      <c r="J1603" s="28">
        <v>0</v>
      </c>
      <c r="K1603" s="28">
        <v>0</v>
      </c>
      <c r="L1603" s="28">
        <v>0</v>
      </c>
      <c r="M1603" s="28">
        <v>0</v>
      </c>
      <c r="N1603" s="28">
        <v>0</v>
      </c>
      <c r="O1603" s="28">
        <v>0</v>
      </c>
      <c r="P1603" s="42">
        <v>0</v>
      </c>
      <c r="Q1603" s="194"/>
      <c r="R1603" s="195"/>
      <c r="S1603" s="6"/>
      <c r="T1603" s="17"/>
    </row>
    <row r="1604" spans="1:20" ht="13.5" thickBot="1">
      <c r="A1604" s="230"/>
      <c r="B1604" s="187"/>
      <c r="C1604" s="196"/>
      <c r="D1604" s="33"/>
      <c r="E1604" s="43"/>
      <c r="F1604" s="116" t="s">
        <v>230</v>
      </c>
      <c r="G1604" s="36">
        <f t="shared" si="329"/>
        <v>0</v>
      </c>
      <c r="H1604" s="36">
        <f t="shared" si="329"/>
        <v>0</v>
      </c>
      <c r="I1604" s="36">
        <v>0</v>
      </c>
      <c r="J1604" s="36">
        <v>0</v>
      </c>
      <c r="K1604" s="36">
        <v>0</v>
      </c>
      <c r="L1604" s="36">
        <v>0</v>
      </c>
      <c r="M1604" s="36">
        <v>0</v>
      </c>
      <c r="N1604" s="36">
        <v>0</v>
      </c>
      <c r="O1604" s="36">
        <v>0</v>
      </c>
      <c r="P1604" s="44">
        <v>0</v>
      </c>
      <c r="Q1604" s="196"/>
      <c r="R1604" s="197"/>
      <c r="S1604" s="6"/>
      <c r="T1604" s="17"/>
    </row>
    <row r="1605" spans="1:19" ht="12.75" customHeight="1">
      <c r="A1605" s="228" t="s">
        <v>52</v>
      </c>
      <c r="B1605" s="185" t="s">
        <v>53</v>
      </c>
      <c r="C1605" s="192" t="s">
        <v>30</v>
      </c>
      <c r="D1605" s="21"/>
      <c r="E1605" s="22"/>
      <c r="F1605" s="41" t="s">
        <v>16</v>
      </c>
      <c r="G1605" s="23">
        <f>SUM(G1606:G1618)</f>
        <v>14300</v>
      </c>
      <c r="H1605" s="23">
        <f aca="true" t="shared" si="330" ref="H1605:P1605">SUM(H1606:H1618)</f>
        <v>0</v>
      </c>
      <c r="I1605" s="23">
        <f t="shared" si="330"/>
        <v>14300</v>
      </c>
      <c r="J1605" s="23">
        <f t="shared" si="330"/>
        <v>0</v>
      </c>
      <c r="K1605" s="23">
        <f t="shared" si="330"/>
        <v>0</v>
      </c>
      <c r="L1605" s="23">
        <f t="shared" si="330"/>
        <v>0</v>
      </c>
      <c r="M1605" s="23">
        <f t="shared" si="330"/>
        <v>0</v>
      </c>
      <c r="N1605" s="23">
        <f t="shared" si="330"/>
        <v>0</v>
      </c>
      <c r="O1605" s="23">
        <f t="shared" si="330"/>
        <v>0</v>
      </c>
      <c r="P1605" s="23">
        <f t="shared" si="330"/>
        <v>0</v>
      </c>
      <c r="Q1605" s="192" t="s">
        <v>17</v>
      </c>
      <c r="R1605" s="193"/>
      <c r="S1605" s="6"/>
    </row>
    <row r="1606" spans="1:19" ht="12.75">
      <c r="A1606" s="229"/>
      <c r="B1606" s="186"/>
      <c r="C1606" s="194"/>
      <c r="D1606" s="29"/>
      <c r="E1606" s="26"/>
      <c r="F1606" s="115" t="s">
        <v>19</v>
      </c>
      <c r="G1606" s="28">
        <f aca="true" t="shared" si="331" ref="G1606:H1612">I1606+K1606+M1606+O1606</f>
        <v>0</v>
      </c>
      <c r="H1606" s="28">
        <f t="shared" si="331"/>
        <v>0</v>
      </c>
      <c r="I1606" s="28">
        <v>0</v>
      </c>
      <c r="J1606" s="28">
        <v>0</v>
      </c>
      <c r="K1606" s="28">
        <v>0</v>
      </c>
      <c r="L1606" s="28">
        <v>0</v>
      </c>
      <c r="M1606" s="28">
        <v>0</v>
      </c>
      <c r="N1606" s="28">
        <v>0</v>
      </c>
      <c r="O1606" s="28">
        <v>0</v>
      </c>
      <c r="P1606" s="42">
        <v>0</v>
      </c>
      <c r="Q1606" s="194"/>
      <c r="R1606" s="195"/>
      <c r="S1606" s="6"/>
    </row>
    <row r="1607" spans="1:19" ht="12.75">
      <c r="A1607" s="229"/>
      <c r="B1607" s="186"/>
      <c r="C1607" s="194"/>
      <c r="D1607" s="29"/>
      <c r="E1607" s="26"/>
      <c r="F1607" s="115" t="s">
        <v>19</v>
      </c>
      <c r="G1607" s="28">
        <f t="shared" si="331"/>
        <v>0</v>
      </c>
      <c r="H1607" s="28">
        <f t="shared" si="331"/>
        <v>0</v>
      </c>
      <c r="I1607" s="28">
        <v>0</v>
      </c>
      <c r="J1607" s="28">
        <v>0</v>
      </c>
      <c r="K1607" s="28">
        <v>0</v>
      </c>
      <c r="L1607" s="28">
        <v>0</v>
      </c>
      <c r="M1607" s="28">
        <v>0</v>
      </c>
      <c r="N1607" s="28">
        <v>0</v>
      </c>
      <c r="O1607" s="28">
        <v>0</v>
      </c>
      <c r="P1607" s="42">
        <v>0</v>
      </c>
      <c r="Q1607" s="194"/>
      <c r="R1607" s="195"/>
      <c r="S1607" s="6"/>
    </row>
    <row r="1608" spans="1:19" ht="12.75">
      <c r="A1608" s="229"/>
      <c r="B1608" s="186"/>
      <c r="C1608" s="194"/>
      <c r="D1608" s="29"/>
      <c r="E1608" s="26"/>
      <c r="F1608" s="26" t="s">
        <v>22</v>
      </c>
      <c r="G1608" s="28">
        <f t="shared" si="331"/>
        <v>0</v>
      </c>
      <c r="H1608" s="28">
        <f t="shared" si="331"/>
        <v>0</v>
      </c>
      <c r="I1608" s="28">
        <v>0</v>
      </c>
      <c r="J1608" s="28">
        <v>0</v>
      </c>
      <c r="K1608" s="28">
        <v>0</v>
      </c>
      <c r="L1608" s="28">
        <v>0</v>
      </c>
      <c r="M1608" s="28">
        <v>0</v>
      </c>
      <c r="N1608" s="28">
        <v>0</v>
      </c>
      <c r="O1608" s="28">
        <v>0</v>
      </c>
      <c r="P1608" s="42">
        <v>0</v>
      </c>
      <c r="Q1608" s="194"/>
      <c r="R1608" s="195"/>
      <c r="S1608" s="6"/>
    </row>
    <row r="1609" spans="1:19" ht="12.75">
      <c r="A1609" s="229"/>
      <c r="B1609" s="186"/>
      <c r="C1609" s="194"/>
      <c r="D1609" s="29"/>
      <c r="E1609" s="26"/>
      <c r="F1609" s="26" t="s">
        <v>23</v>
      </c>
      <c r="G1609" s="28">
        <f t="shared" si="331"/>
        <v>0</v>
      </c>
      <c r="H1609" s="28">
        <f t="shared" si="331"/>
        <v>0</v>
      </c>
      <c r="I1609" s="28">
        <v>0</v>
      </c>
      <c r="J1609" s="28">
        <v>0</v>
      </c>
      <c r="K1609" s="28">
        <v>0</v>
      </c>
      <c r="L1609" s="28">
        <v>0</v>
      </c>
      <c r="M1609" s="28">
        <v>0</v>
      </c>
      <c r="N1609" s="28">
        <v>0</v>
      </c>
      <c r="O1609" s="28">
        <v>0</v>
      </c>
      <c r="P1609" s="42">
        <v>0</v>
      </c>
      <c r="Q1609" s="194"/>
      <c r="R1609" s="195"/>
      <c r="S1609" s="6"/>
    </row>
    <row r="1610" spans="1:19" ht="12.75">
      <c r="A1610" s="229"/>
      <c r="B1610" s="186"/>
      <c r="C1610" s="194"/>
      <c r="D1610" s="29"/>
      <c r="E1610" s="26"/>
      <c r="F1610" s="26" t="s">
        <v>24</v>
      </c>
      <c r="G1610" s="28">
        <f>I1610+K1610+M1610+O1610</f>
        <v>0</v>
      </c>
      <c r="H1610" s="28">
        <f>J1610+L1610+N1610+P1610</f>
        <v>0</v>
      </c>
      <c r="I1610" s="28">
        <v>0</v>
      </c>
      <c r="J1610" s="28">
        <v>0</v>
      </c>
      <c r="K1610" s="28">
        <v>0</v>
      </c>
      <c r="L1610" s="28">
        <v>0</v>
      </c>
      <c r="M1610" s="28">
        <v>0</v>
      </c>
      <c r="N1610" s="28">
        <v>0</v>
      </c>
      <c r="O1610" s="28">
        <v>0</v>
      </c>
      <c r="P1610" s="42">
        <v>0</v>
      </c>
      <c r="Q1610" s="194"/>
      <c r="R1610" s="195"/>
      <c r="S1610" s="6"/>
    </row>
    <row r="1611" spans="1:19" ht="12.75">
      <c r="A1611" s="229"/>
      <c r="B1611" s="186"/>
      <c r="C1611" s="194"/>
      <c r="D1611" s="29"/>
      <c r="E1611" s="26"/>
      <c r="F1611" s="26" t="s">
        <v>24</v>
      </c>
      <c r="G1611" s="28">
        <f t="shared" si="331"/>
        <v>0</v>
      </c>
      <c r="H1611" s="28">
        <f t="shared" si="331"/>
        <v>0</v>
      </c>
      <c r="I1611" s="28">
        <v>0</v>
      </c>
      <c r="J1611" s="28">
        <v>0</v>
      </c>
      <c r="K1611" s="28">
        <v>0</v>
      </c>
      <c r="L1611" s="28">
        <v>0</v>
      </c>
      <c r="M1611" s="28">
        <v>0</v>
      </c>
      <c r="N1611" s="28">
        <v>0</v>
      </c>
      <c r="O1611" s="28">
        <v>0</v>
      </c>
      <c r="P1611" s="42">
        <v>0</v>
      </c>
      <c r="Q1611" s="194"/>
      <c r="R1611" s="195"/>
      <c r="S1611" s="6"/>
    </row>
    <row r="1612" spans="1:19" ht="12.75">
      <c r="A1612" s="229"/>
      <c r="B1612" s="186"/>
      <c r="C1612" s="194"/>
      <c r="D1612" s="29"/>
      <c r="E1612" s="26"/>
      <c r="F1612" s="26" t="s">
        <v>25</v>
      </c>
      <c r="G1612" s="28">
        <f t="shared" si="331"/>
        <v>0</v>
      </c>
      <c r="H1612" s="28">
        <f t="shared" si="331"/>
        <v>0</v>
      </c>
      <c r="I1612" s="28">
        <v>0</v>
      </c>
      <c r="J1612" s="28">
        <v>0</v>
      </c>
      <c r="K1612" s="28">
        <v>0</v>
      </c>
      <c r="L1612" s="28">
        <v>0</v>
      </c>
      <c r="M1612" s="28">
        <v>0</v>
      </c>
      <c r="N1612" s="28">
        <v>0</v>
      </c>
      <c r="O1612" s="28">
        <v>0</v>
      </c>
      <c r="P1612" s="42">
        <v>0</v>
      </c>
      <c r="Q1612" s="194"/>
      <c r="R1612" s="195"/>
      <c r="S1612" s="6"/>
    </row>
    <row r="1613" spans="1:19" ht="12.75">
      <c r="A1613" s="229"/>
      <c r="B1613" s="186"/>
      <c r="C1613" s="194"/>
      <c r="D1613" s="29"/>
      <c r="E1613" s="26"/>
      <c r="F1613" s="26" t="s">
        <v>220</v>
      </c>
      <c r="G1613" s="28">
        <v>0</v>
      </c>
      <c r="H1613" s="28">
        <v>0</v>
      </c>
      <c r="I1613" s="28">
        <v>0</v>
      </c>
      <c r="J1613" s="28">
        <v>0</v>
      </c>
      <c r="K1613" s="28">
        <v>0</v>
      </c>
      <c r="L1613" s="28">
        <v>0</v>
      </c>
      <c r="M1613" s="28">
        <v>0</v>
      </c>
      <c r="N1613" s="28">
        <v>0</v>
      </c>
      <c r="O1613" s="28">
        <v>0</v>
      </c>
      <c r="P1613" s="42">
        <v>0</v>
      </c>
      <c r="Q1613" s="194"/>
      <c r="R1613" s="195"/>
      <c r="S1613" s="6"/>
    </row>
    <row r="1614" spans="1:20" ht="12.75">
      <c r="A1614" s="229"/>
      <c r="B1614" s="186"/>
      <c r="C1614" s="194"/>
      <c r="D1614" s="29"/>
      <c r="E1614" s="26"/>
      <c r="F1614" s="115" t="s">
        <v>226</v>
      </c>
      <c r="G1614" s="28">
        <f aca="true" t="shared" si="332" ref="G1614:H1618">I1614+K1614+M1614+O1614</f>
        <v>0</v>
      </c>
      <c r="H1614" s="28">
        <f t="shared" si="332"/>
        <v>0</v>
      </c>
      <c r="I1614" s="28">
        <v>0</v>
      </c>
      <c r="J1614" s="28">
        <v>0</v>
      </c>
      <c r="K1614" s="28">
        <v>0</v>
      </c>
      <c r="L1614" s="28">
        <v>0</v>
      </c>
      <c r="M1614" s="28">
        <v>0</v>
      </c>
      <c r="N1614" s="28">
        <v>0</v>
      </c>
      <c r="O1614" s="28">
        <v>0</v>
      </c>
      <c r="P1614" s="42">
        <v>0</v>
      </c>
      <c r="Q1614" s="194"/>
      <c r="R1614" s="195"/>
      <c r="S1614" s="6"/>
      <c r="T1614" s="17"/>
    </row>
    <row r="1615" spans="1:20" ht="12.75">
      <c r="A1615" s="229"/>
      <c r="B1615" s="186"/>
      <c r="C1615" s="194"/>
      <c r="D1615" s="29"/>
      <c r="E1615" s="26"/>
      <c r="F1615" s="115" t="s">
        <v>227</v>
      </c>
      <c r="G1615" s="28">
        <f t="shared" si="332"/>
        <v>0</v>
      </c>
      <c r="H1615" s="28">
        <f t="shared" si="332"/>
        <v>0</v>
      </c>
      <c r="I1615" s="28">
        <v>0</v>
      </c>
      <c r="J1615" s="28">
        <v>0</v>
      </c>
      <c r="K1615" s="28">
        <v>0</v>
      </c>
      <c r="L1615" s="28">
        <v>0</v>
      </c>
      <c r="M1615" s="28">
        <v>0</v>
      </c>
      <c r="N1615" s="28">
        <v>0</v>
      </c>
      <c r="O1615" s="28">
        <v>0</v>
      </c>
      <c r="P1615" s="42">
        <v>0</v>
      </c>
      <c r="Q1615" s="194"/>
      <c r="R1615" s="195"/>
      <c r="S1615" s="6"/>
      <c r="T1615" s="17"/>
    </row>
    <row r="1616" spans="1:20" ht="12.75">
      <c r="A1616" s="229"/>
      <c r="B1616" s="186"/>
      <c r="C1616" s="194"/>
      <c r="D1616" s="29"/>
      <c r="E1616" s="26" t="s">
        <v>21</v>
      </c>
      <c r="F1616" s="115" t="s">
        <v>228</v>
      </c>
      <c r="G1616" s="28">
        <f t="shared" si="332"/>
        <v>820</v>
      </c>
      <c r="H1616" s="28">
        <f t="shared" si="332"/>
        <v>0</v>
      </c>
      <c r="I1616" s="28">
        <v>820</v>
      </c>
      <c r="J1616" s="28">
        <v>0</v>
      </c>
      <c r="K1616" s="28">
        <v>0</v>
      </c>
      <c r="L1616" s="28">
        <v>0</v>
      </c>
      <c r="M1616" s="28">
        <v>0</v>
      </c>
      <c r="N1616" s="28">
        <v>0</v>
      </c>
      <c r="O1616" s="28">
        <v>0</v>
      </c>
      <c r="P1616" s="42">
        <v>0</v>
      </c>
      <c r="Q1616" s="194"/>
      <c r="R1616" s="195"/>
      <c r="S1616" s="6"/>
      <c r="T1616" s="17"/>
    </row>
    <row r="1617" spans="1:20" ht="12.75">
      <c r="A1617" s="229"/>
      <c r="B1617" s="186"/>
      <c r="C1617" s="194"/>
      <c r="D1617" s="29"/>
      <c r="E1617" s="26" t="s">
        <v>20</v>
      </c>
      <c r="F1617" s="115" t="s">
        <v>229</v>
      </c>
      <c r="G1617" s="28">
        <f t="shared" si="332"/>
        <v>3480</v>
      </c>
      <c r="H1617" s="28">
        <f t="shared" si="332"/>
        <v>0</v>
      </c>
      <c r="I1617" s="28">
        <v>3480</v>
      </c>
      <c r="J1617" s="28">
        <v>0</v>
      </c>
      <c r="K1617" s="28">
        <v>0</v>
      </c>
      <c r="L1617" s="28">
        <v>0</v>
      </c>
      <c r="M1617" s="28">
        <v>0</v>
      </c>
      <c r="N1617" s="28">
        <v>0</v>
      </c>
      <c r="O1617" s="28">
        <v>0</v>
      </c>
      <c r="P1617" s="42">
        <v>0</v>
      </c>
      <c r="Q1617" s="194"/>
      <c r="R1617" s="195"/>
      <c r="S1617" s="6"/>
      <c r="T1617" s="17"/>
    </row>
    <row r="1618" spans="1:20" ht="13.5" thickBot="1">
      <c r="A1618" s="230"/>
      <c r="B1618" s="187"/>
      <c r="C1618" s="196"/>
      <c r="D1618" s="33"/>
      <c r="E1618" s="26" t="s">
        <v>20</v>
      </c>
      <c r="F1618" s="116" t="s">
        <v>230</v>
      </c>
      <c r="G1618" s="36">
        <f t="shared" si="332"/>
        <v>10000</v>
      </c>
      <c r="H1618" s="36">
        <f t="shared" si="332"/>
        <v>0</v>
      </c>
      <c r="I1618" s="28">
        <v>10000</v>
      </c>
      <c r="J1618" s="36">
        <v>0</v>
      </c>
      <c r="K1618" s="36">
        <v>0</v>
      </c>
      <c r="L1618" s="36">
        <v>0</v>
      </c>
      <c r="M1618" s="36">
        <v>0</v>
      </c>
      <c r="N1618" s="36">
        <v>0</v>
      </c>
      <c r="O1618" s="36">
        <v>0</v>
      </c>
      <c r="P1618" s="44">
        <v>0</v>
      </c>
      <c r="Q1618" s="196"/>
      <c r="R1618" s="197"/>
      <c r="S1618" s="6"/>
      <c r="T1618" s="17"/>
    </row>
    <row r="1619" spans="1:19" ht="12.75" customHeight="1">
      <c r="A1619" s="228" t="s">
        <v>54</v>
      </c>
      <c r="B1619" s="185" t="s">
        <v>218</v>
      </c>
      <c r="C1619" s="192" t="s">
        <v>55</v>
      </c>
      <c r="D1619" s="21"/>
      <c r="E1619" s="22"/>
      <c r="F1619" s="41" t="s">
        <v>16</v>
      </c>
      <c r="G1619" s="23">
        <f>SUM(G1620:G1630)</f>
        <v>15500</v>
      </c>
      <c r="H1619" s="23">
        <f aca="true" t="shared" si="333" ref="H1619:P1619">SUM(H1620:H1630)</f>
        <v>0</v>
      </c>
      <c r="I1619" s="23">
        <f t="shared" si="333"/>
        <v>15500</v>
      </c>
      <c r="J1619" s="23">
        <f t="shared" si="333"/>
        <v>0</v>
      </c>
      <c r="K1619" s="23">
        <f t="shared" si="333"/>
        <v>0</v>
      </c>
      <c r="L1619" s="23">
        <f t="shared" si="333"/>
        <v>0</v>
      </c>
      <c r="M1619" s="23">
        <f t="shared" si="333"/>
        <v>0</v>
      </c>
      <c r="N1619" s="23">
        <f t="shared" si="333"/>
        <v>0</v>
      </c>
      <c r="O1619" s="23">
        <f t="shared" si="333"/>
        <v>0</v>
      </c>
      <c r="P1619" s="23">
        <f t="shared" si="333"/>
        <v>0</v>
      </c>
      <c r="Q1619" s="192" t="s">
        <v>17</v>
      </c>
      <c r="R1619" s="193"/>
      <c r="S1619" s="6"/>
    </row>
    <row r="1620" spans="1:19" ht="12.75">
      <c r="A1620" s="229"/>
      <c r="B1620" s="186"/>
      <c r="C1620" s="194"/>
      <c r="D1620" s="29"/>
      <c r="E1620" s="26"/>
      <c r="F1620" s="26" t="s">
        <v>19</v>
      </c>
      <c r="G1620" s="28">
        <f aca="true" t="shared" si="334" ref="G1620:H1624">I1620+K1620+M1620+O1620</f>
        <v>0</v>
      </c>
      <c r="H1620" s="28">
        <f t="shared" si="334"/>
        <v>0</v>
      </c>
      <c r="I1620" s="28">
        <v>0</v>
      </c>
      <c r="J1620" s="28">
        <v>0</v>
      </c>
      <c r="K1620" s="28">
        <v>0</v>
      </c>
      <c r="L1620" s="28">
        <v>0</v>
      </c>
      <c r="M1620" s="28">
        <v>0</v>
      </c>
      <c r="N1620" s="28">
        <v>0</v>
      </c>
      <c r="O1620" s="28">
        <v>0</v>
      </c>
      <c r="P1620" s="42">
        <v>0</v>
      </c>
      <c r="Q1620" s="194"/>
      <c r="R1620" s="195"/>
      <c r="S1620" s="6"/>
    </row>
    <row r="1621" spans="1:19" ht="12.75">
      <c r="A1621" s="229"/>
      <c r="B1621" s="186"/>
      <c r="C1621" s="194"/>
      <c r="D1621" s="29"/>
      <c r="E1621" s="26"/>
      <c r="F1621" s="26" t="s">
        <v>22</v>
      </c>
      <c r="G1621" s="28">
        <f t="shared" si="334"/>
        <v>0</v>
      </c>
      <c r="H1621" s="28">
        <f t="shared" si="334"/>
        <v>0</v>
      </c>
      <c r="I1621" s="28">
        <v>0</v>
      </c>
      <c r="J1621" s="28">
        <v>0</v>
      </c>
      <c r="K1621" s="28">
        <v>0</v>
      </c>
      <c r="L1621" s="28">
        <v>0</v>
      </c>
      <c r="M1621" s="28">
        <v>0</v>
      </c>
      <c r="N1621" s="28">
        <v>0</v>
      </c>
      <c r="O1621" s="28">
        <v>0</v>
      </c>
      <c r="P1621" s="42">
        <v>0</v>
      </c>
      <c r="Q1621" s="194"/>
      <c r="R1621" s="195"/>
      <c r="S1621" s="6"/>
    </row>
    <row r="1622" spans="1:19" ht="12.75">
      <c r="A1622" s="229"/>
      <c r="B1622" s="186"/>
      <c r="C1622" s="194"/>
      <c r="D1622" s="29"/>
      <c r="E1622" s="26"/>
      <c r="F1622" s="26" t="s">
        <v>23</v>
      </c>
      <c r="G1622" s="28">
        <f t="shared" si="334"/>
        <v>0</v>
      </c>
      <c r="H1622" s="28">
        <f t="shared" si="334"/>
        <v>0</v>
      </c>
      <c r="I1622" s="28">
        <v>0</v>
      </c>
      <c r="J1622" s="28">
        <v>0</v>
      </c>
      <c r="K1622" s="28">
        <v>0</v>
      </c>
      <c r="L1622" s="28">
        <v>0</v>
      </c>
      <c r="M1622" s="28">
        <v>0</v>
      </c>
      <c r="N1622" s="28">
        <v>0</v>
      </c>
      <c r="O1622" s="28">
        <v>0</v>
      </c>
      <c r="P1622" s="42">
        <v>0</v>
      </c>
      <c r="Q1622" s="194"/>
      <c r="R1622" s="195"/>
      <c r="S1622" s="6"/>
    </row>
    <row r="1623" spans="1:19" ht="12.75">
      <c r="A1623" s="229"/>
      <c r="B1623" s="186"/>
      <c r="C1623" s="194"/>
      <c r="D1623" s="29"/>
      <c r="E1623" s="26"/>
      <c r="F1623" s="26" t="s">
        <v>24</v>
      </c>
      <c r="G1623" s="28">
        <f t="shared" si="334"/>
        <v>0</v>
      </c>
      <c r="H1623" s="28">
        <f t="shared" si="334"/>
        <v>0</v>
      </c>
      <c r="I1623" s="28">
        <v>0</v>
      </c>
      <c r="J1623" s="28">
        <v>0</v>
      </c>
      <c r="K1623" s="28">
        <v>0</v>
      </c>
      <c r="L1623" s="28">
        <v>0</v>
      </c>
      <c r="M1623" s="28">
        <v>0</v>
      </c>
      <c r="N1623" s="28">
        <v>0</v>
      </c>
      <c r="O1623" s="28">
        <v>0</v>
      </c>
      <c r="P1623" s="42">
        <v>0</v>
      </c>
      <c r="Q1623" s="194"/>
      <c r="R1623" s="195"/>
      <c r="S1623" s="6"/>
    </row>
    <row r="1624" spans="1:19" ht="12.75">
      <c r="A1624" s="229"/>
      <c r="B1624" s="186"/>
      <c r="C1624" s="194"/>
      <c r="D1624" s="29"/>
      <c r="E1624" s="26"/>
      <c r="F1624" s="26" t="s">
        <v>25</v>
      </c>
      <c r="G1624" s="28">
        <f t="shared" si="334"/>
        <v>0</v>
      </c>
      <c r="H1624" s="28">
        <f t="shared" si="334"/>
        <v>0</v>
      </c>
      <c r="I1624" s="28">
        <v>0</v>
      </c>
      <c r="J1624" s="28">
        <v>0</v>
      </c>
      <c r="K1624" s="28">
        <v>0</v>
      </c>
      <c r="L1624" s="28">
        <v>0</v>
      </c>
      <c r="M1624" s="28">
        <v>0</v>
      </c>
      <c r="N1624" s="28">
        <v>0</v>
      </c>
      <c r="O1624" s="28">
        <v>0</v>
      </c>
      <c r="P1624" s="42">
        <v>0</v>
      </c>
      <c r="Q1624" s="194"/>
      <c r="R1624" s="195"/>
      <c r="S1624" s="6"/>
    </row>
    <row r="1625" spans="1:19" ht="12.75">
      <c r="A1625" s="229"/>
      <c r="B1625" s="186"/>
      <c r="C1625" s="194"/>
      <c r="D1625" s="29"/>
      <c r="E1625" s="26"/>
      <c r="F1625" s="26" t="s">
        <v>220</v>
      </c>
      <c r="G1625" s="28">
        <v>0</v>
      </c>
      <c r="H1625" s="28">
        <v>0</v>
      </c>
      <c r="I1625" s="28">
        <v>0</v>
      </c>
      <c r="J1625" s="28">
        <v>0</v>
      </c>
      <c r="K1625" s="28">
        <v>0</v>
      </c>
      <c r="L1625" s="28">
        <v>0</v>
      </c>
      <c r="M1625" s="28">
        <v>0</v>
      </c>
      <c r="N1625" s="28">
        <v>0</v>
      </c>
      <c r="O1625" s="28">
        <v>0</v>
      </c>
      <c r="P1625" s="42">
        <v>0</v>
      </c>
      <c r="Q1625" s="194"/>
      <c r="R1625" s="195"/>
      <c r="S1625" s="6"/>
    </row>
    <row r="1626" spans="1:20" ht="12.75">
      <c r="A1626" s="229"/>
      <c r="B1626" s="186"/>
      <c r="C1626" s="194"/>
      <c r="D1626" s="29"/>
      <c r="E1626" s="26"/>
      <c r="F1626" s="115" t="s">
        <v>226</v>
      </c>
      <c r="G1626" s="28">
        <f aca="true" t="shared" si="335" ref="G1626:H1630">I1626+K1626+M1626+O1626</f>
        <v>0</v>
      </c>
      <c r="H1626" s="28">
        <f t="shared" si="335"/>
        <v>0</v>
      </c>
      <c r="I1626" s="28">
        <v>0</v>
      </c>
      <c r="J1626" s="28">
        <v>0</v>
      </c>
      <c r="K1626" s="28">
        <v>0</v>
      </c>
      <c r="L1626" s="28">
        <v>0</v>
      </c>
      <c r="M1626" s="28">
        <v>0</v>
      </c>
      <c r="N1626" s="28">
        <v>0</v>
      </c>
      <c r="O1626" s="28">
        <v>0</v>
      </c>
      <c r="P1626" s="42">
        <v>0</v>
      </c>
      <c r="Q1626" s="194"/>
      <c r="R1626" s="195"/>
      <c r="S1626" s="6"/>
      <c r="T1626" s="17"/>
    </row>
    <row r="1627" spans="1:20" ht="12.75">
      <c r="A1627" s="229"/>
      <c r="B1627" s="186"/>
      <c r="C1627" s="194"/>
      <c r="D1627" s="29"/>
      <c r="E1627" s="26"/>
      <c r="F1627" s="115" t="s">
        <v>227</v>
      </c>
      <c r="G1627" s="28">
        <f t="shared" si="335"/>
        <v>0</v>
      </c>
      <c r="H1627" s="28">
        <f t="shared" si="335"/>
        <v>0</v>
      </c>
      <c r="I1627" s="28">
        <v>0</v>
      </c>
      <c r="J1627" s="28">
        <v>0</v>
      </c>
      <c r="K1627" s="28">
        <v>0</v>
      </c>
      <c r="L1627" s="28">
        <v>0</v>
      </c>
      <c r="M1627" s="28">
        <v>0</v>
      </c>
      <c r="N1627" s="28">
        <v>0</v>
      </c>
      <c r="O1627" s="28">
        <v>0</v>
      </c>
      <c r="P1627" s="42">
        <v>0</v>
      </c>
      <c r="Q1627" s="194"/>
      <c r="R1627" s="195"/>
      <c r="S1627" s="6"/>
      <c r="T1627" s="17"/>
    </row>
    <row r="1628" spans="1:20" ht="12.75">
      <c r="A1628" s="229"/>
      <c r="B1628" s="186"/>
      <c r="C1628" s="194"/>
      <c r="D1628" s="29"/>
      <c r="E1628" s="26" t="s">
        <v>21</v>
      </c>
      <c r="F1628" s="115" t="s">
        <v>228</v>
      </c>
      <c r="G1628" s="28">
        <f t="shared" si="335"/>
        <v>1500</v>
      </c>
      <c r="H1628" s="28">
        <f t="shared" si="335"/>
        <v>0</v>
      </c>
      <c r="I1628" s="28">
        <v>1500</v>
      </c>
      <c r="J1628" s="28">
        <v>0</v>
      </c>
      <c r="K1628" s="28">
        <v>0</v>
      </c>
      <c r="L1628" s="28">
        <v>0</v>
      </c>
      <c r="M1628" s="28">
        <v>0</v>
      </c>
      <c r="N1628" s="28">
        <v>0</v>
      </c>
      <c r="O1628" s="28">
        <v>0</v>
      </c>
      <c r="P1628" s="42">
        <v>0</v>
      </c>
      <c r="Q1628" s="194"/>
      <c r="R1628" s="195"/>
      <c r="S1628" s="6"/>
      <c r="T1628" s="17"/>
    </row>
    <row r="1629" spans="1:20" ht="12.75">
      <c r="A1629" s="229"/>
      <c r="B1629" s="186"/>
      <c r="C1629" s="194"/>
      <c r="D1629" s="29"/>
      <c r="E1629" s="26" t="s">
        <v>20</v>
      </c>
      <c r="F1629" s="115" t="s">
        <v>229</v>
      </c>
      <c r="G1629" s="28">
        <f t="shared" si="335"/>
        <v>14000</v>
      </c>
      <c r="H1629" s="28">
        <f t="shared" si="335"/>
        <v>0</v>
      </c>
      <c r="I1629" s="28">
        <v>14000</v>
      </c>
      <c r="J1629" s="28">
        <v>0</v>
      </c>
      <c r="K1629" s="28">
        <v>0</v>
      </c>
      <c r="L1629" s="28">
        <v>0</v>
      </c>
      <c r="M1629" s="28">
        <v>0</v>
      </c>
      <c r="N1629" s="28">
        <v>0</v>
      </c>
      <c r="O1629" s="28">
        <v>0</v>
      </c>
      <c r="P1629" s="42">
        <v>0</v>
      </c>
      <c r="Q1629" s="194"/>
      <c r="R1629" s="195"/>
      <c r="S1629" s="6"/>
      <c r="T1629" s="17"/>
    </row>
    <row r="1630" spans="1:20" ht="13.5" thickBot="1">
      <c r="A1630" s="230"/>
      <c r="B1630" s="187"/>
      <c r="C1630" s="196"/>
      <c r="D1630" s="33"/>
      <c r="E1630" s="43"/>
      <c r="F1630" s="116" t="s">
        <v>230</v>
      </c>
      <c r="G1630" s="36">
        <f t="shared" si="335"/>
        <v>0</v>
      </c>
      <c r="H1630" s="36">
        <f t="shared" si="335"/>
        <v>0</v>
      </c>
      <c r="I1630" s="36">
        <v>0</v>
      </c>
      <c r="J1630" s="36">
        <v>0</v>
      </c>
      <c r="K1630" s="36">
        <v>0</v>
      </c>
      <c r="L1630" s="36">
        <v>0</v>
      </c>
      <c r="M1630" s="36">
        <v>0</v>
      </c>
      <c r="N1630" s="36">
        <v>0</v>
      </c>
      <c r="O1630" s="36">
        <v>0</v>
      </c>
      <c r="P1630" s="44">
        <v>0</v>
      </c>
      <c r="Q1630" s="196"/>
      <c r="R1630" s="197"/>
      <c r="S1630" s="6"/>
      <c r="T1630" s="17"/>
    </row>
    <row r="1631" spans="1:19" ht="12.75" customHeight="1">
      <c r="A1631" s="228" t="s">
        <v>56</v>
      </c>
      <c r="B1631" s="185" t="s">
        <v>57</v>
      </c>
      <c r="C1631" s="192" t="s">
        <v>58</v>
      </c>
      <c r="D1631" s="21"/>
      <c r="E1631" s="22"/>
      <c r="F1631" s="41" t="s">
        <v>16</v>
      </c>
      <c r="G1631" s="23">
        <f>SUM(G1632:G1643)</f>
        <v>3086.2</v>
      </c>
      <c r="H1631" s="23">
        <f aca="true" t="shared" si="336" ref="H1631:P1631">SUM(H1632:H1643)</f>
        <v>0</v>
      </c>
      <c r="I1631" s="23">
        <f t="shared" si="336"/>
        <v>3086.2</v>
      </c>
      <c r="J1631" s="23">
        <f t="shared" si="336"/>
        <v>0</v>
      </c>
      <c r="K1631" s="23">
        <f t="shared" si="336"/>
        <v>0</v>
      </c>
      <c r="L1631" s="23">
        <f t="shared" si="336"/>
        <v>0</v>
      </c>
      <c r="M1631" s="23">
        <f t="shared" si="336"/>
        <v>0</v>
      </c>
      <c r="N1631" s="23">
        <f t="shared" si="336"/>
        <v>0</v>
      </c>
      <c r="O1631" s="23">
        <f t="shared" si="336"/>
        <v>0</v>
      </c>
      <c r="P1631" s="23">
        <f t="shared" si="336"/>
        <v>0</v>
      </c>
      <c r="Q1631" s="192" t="s">
        <v>17</v>
      </c>
      <c r="R1631" s="193"/>
      <c r="S1631" s="6"/>
    </row>
    <row r="1632" spans="1:19" ht="12.75">
      <c r="A1632" s="229"/>
      <c r="B1632" s="186"/>
      <c r="C1632" s="194"/>
      <c r="D1632" s="29"/>
      <c r="E1632" s="26"/>
      <c r="F1632" s="26" t="s">
        <v>19</v>
      </c>
      <c r="G1632" s="28">
        <f aca="true" t="shared" si="337" ref="G1632:H1637">I1632+K1632+M1632+O1632</f>
        <v>0</v>
      </c>
      <c r="H1632" s="28">
        <f t="shared" si="337"/>
        <v>0</v>
      </c>
      <c r="I1632" s="28">
        <v>0</v>
      </c>
      <c r="J1632" s="28">
        <v>0</v>
      </c>
      <c r="K1632" s="28">
        <v>0</v>
      </c>
      <c r="L1632" s="28">
        <v>0</v>
      </c>
      <c r="M1632" s="28">
        <v>0</v>
      </c>
      <c r="N1632" s="28">
        <v>0</v>
      </c>
      <c r="O1632" s="28">
        <v>0</v>
      </c>
      <c r="P1632" s="42">
        <v>0</v>
      </c>
      <c r="Q1632" s="194"/>
      <c r="R1632" s="195"/>
      <c r="S1632" s="6"/>
    </row>
    <row r="1633" spans="1:19" ht="12.75">
      <c r="A1633" s="229"/>
      <c r="B1633" s="186"/>
      <c r="C1633" s="194"/>
      <c r="D1633" s="29"/>
      <c r="E1633" s="26"/>
      <c r="F1633" s="26" t="s">
        <v>22</v>
      </c>
      <c r="G1633" s="28">
        <f t="shared" si="337"/>
        <v>0</v>
      </c>
      <c r="H1633" s="28">
        <f t="shared" si="337"/>
        <v>0</v>
      </c>
      <c r="I1633" s="28">
        <v>0</v>
      </c>
      <c r="J1633" s="28">
        <v>0</v>
      </c>
      <c r="K1633" s="28">
        <v>0</v>
      </c>
      <c r="L1633" s="28">
        <v>0</v>
      </c>
      <c r="M1633" s="28">
        <v>0</v>
      </c>
      <c r="N1633" s="28">
        <v>0</v>
      </c>
      <c r="O1633" s="28">
        <v>0</v>
      </c>
      <c r="P1633" s="42">
        <v>0</v>
      </c>
      <c r="Q1633" s="194"/>
      <c r="R1633" s="195"/>
      <c r="S1633" s="6"/>
    </row>
    <row r="1634" spans="1:19" ht="12.75">
      <c r="A1634" s="229"/>
      <c r="B1634" s="186"/>
      <c r="C1634" s="194"/>
      <c r="D1634" s="29"/>
      <c r="E1634" s="26"/>
      <c r="F1634" s="26" t="s">
        <v>23</v>
      </c>
      <c r="G1634" s="28">
        <f t="shared" si="337"/>
        <v>0</v>
      </c>
      <c r="H1634" s="28">
        <f t="shared" si="337"/>
        <v>0</v>
      </c>
      <c r="I1634" s="28">
        <v>0</v>
      </c>
      <c r="J1634" s="28">
        <v>0</v>
      </c>
      <c r="K1634" s="28">
        <v>0</v>
      </c>
      <c r="L1634" s="28">
        <v>0</v>
      </c>
      <c r="M1634" s="28">
        <v>0</v>
      </c>
      <c r="N1634" s="28">
        <v>0</v>
      </c>
      <c r="O1634" s="28">
        <v>0</v>
      </c>
      <c r="P1634" s="42">
        <v>0</v>
      </c>
      <c r="Q1634" s="194"/>
      <c r="R1634" s="195"/>
      <c r="S1634" s="6"/>
    </row>
    <row r="1635" spans="1:19" ht="12.75">
      <c r="A1635" s="229"/>
      <c r="B1635" s="186"/>
      <c r="C1635" s="194"/>
      <c r="D1635" s="29"/>
      <c r="E1635" s="26"/>
      <c r="F1635" s="26" t="s">
        <v>24</v>
      </c>
      <c r="G1635" s="28">
        <f>I1635+K1635+M1635+O1635</f>
        <v>0</v>
      </c>
      <c r="H1635" s="28">
        <f>J1635+L1635+N1635+P1635</f>
        <v>0</v>
      </c>
      <c r="I1635" s="28">
        <v>0</v>
      </c>
      <c r="J1635" s="28">
        <v>0</v>
      </c>
      <c r="K1635" s="28">
        <v>0</v>
      </c>
      <c r="L1635" s="28">
        <v>0</v>
      </c>
      <c r="M1635" s="28">
        <v>0</v>
      </c>
      <c r="N1635" s="28">
        <v>0</v>
      </c>
      <c r="O1635" s="28">
        <v>0</v>
      </c>
      <c r="P1635" s="42">
        <v>0</v>
      </c>
      <c r="Q1635" s="194"/>
      <c r="R1635" s="195"/>
      <c r="S1635" s="6"/>
    </row>
    <row r="1636" spans="1:19" ht="12.75">
      <c r="A1636" s="229"/>
      <c r="B1636" s="186"/>
      <c r="C1636" s="194"/>
      <c r="D1636" s="29"/>
      <c r="E1636" s="26"/>
      <c r="F1636" s="26" t="s">
        <v>24</v>
      </c>
      <c r="G1636" s="28">
        <f t="shared" si="337"/>
        <v>0</v>
      </c>
      <c r="H1636" s="28">
        <f t="shared" si="337"/>
        <v>0</v>
      </c>
      <c r="I1636" s="28">
        <v>0</v>
      </c>
      <c r="J1636" s="28">
        <v>0</v>
      </c>
      <c r="K1636" s="28">
        <v>0</v>
      </c>
      <c r="L1636" s="28">
        <v>0</v>
      </c>
      <c r="M1636" s="28">
        <v>0</v>
      </c>
      <c r="N1636" s="28">
        <v>0</v>
      </c>
      <c r="O1636" s="28">
        <v>0</v>
      </c>
      <c r="P1636" s="42">
        <v>0</v>
      </c>
      <c r="Q1636" s="194"/>
      <c r="R1636" s="195"/>
      <c r="S1636" s="6"/>
    </row>
    <row r="1637" spans="1:19" ht="12.75">
      <c r="A1637" s="229"/>
      <c r="B1637" s="186"/>
      <c r="C1637" s="194"/>
      <c r="D1637" s="29"/>
      <c r="E1637" s="26"/>
      <c r="F1637" s="26" t="s">
        <v>25</v>
      </c>
      <c r="G1637" s="28">
        <f>I1637+K1637+M1637+O1637</f>
        <v>0</v>
      </c>
      <c r="H1637" s="28">
        <f t="shared" si="337"/>
        <v>0</v>
      </c>
      <c r="I1637" s="28">
        <v>0</v>
      </c>
      <c r="J1637" s="28">
        <v>0</v>
      </c>
      <c r="K1637" s="28">
        <v>0</v>
      </c>
      <c r="L1637" s="28">
        <v>0</v>
      </c>
      <c r="M1637" s="28">
        <v>0</v>
      </c>
      <c r="N1637" s="28">
        <v>0</v>
      </c>
      <c r="O1637" s="28">
        <v>0</v>
      </c>
      <c r="P1637" s="42">
        <v>0</v>
      </c>
      <c r="Q1637" s="194"/>
      <c r="R1637" s="195"/>
      <c r="S1637" s="6"/>
    </row>
    <row r="1638" spans="1:19" ht="12.75">
      <c r="A1638" s="229"/>
      <c r="B1638" s="186"/>
      <c r="C1638" s="194"/>
      <c r="D1638" s="29"/>
      <c r="E1638" s="26"/>
      <c r="F1638" s="26" t="s">
        <v>220</v>
      </c>
      <c r="G1638" s="28">
        <v>0</v>
      </c>
      <c r="H1638" s="28">
        <v>0</v>
      </c>
      <c r="I1638" s="28">
        <v>0</v>
      </c>
      <c r="J1638" s="28">
        <v>0</v>
      </c>
      <c r="K1638" s="28">
        <v>0</v>
      </c>
      <c r="L1638" s="28">
        <v>0</v>
      </c>
      <c r="M1638" s="28">
        <v>0</v>
      </c>
      <c r="N1638" s="28">
        <v>0</v>
      </c>
      <c r="O1638" s="28">
        <v>0</v>
      </c>
      <c r="P1638" s="42">
        <v>0</v>
      </c>
      <c r="Q1638" s="194"/>
      <c r="R1638" s="195"/>
      <c r="S1638" s="6"/>
    </row>
    <row r="1639" spans="1:20" ht="12.75">
      <c r="A1639" s="229"/>
      <c r="B1639" s="186"/>
      <c r="C1639" s="194"/>
      <c r="D1639" s="29"/>
      <c r="E1639" s="26" t="s">
        <v>21</v>
      </c>
      <c r="F1639" s="115" t="s">
        <v>226</v>
      </c>
      <c r="G1639" s="28">
        <f aca="true" t="shared" si="338" ref="G1639:H1643">I1639+K1639+M1639+O1639</f>
        <v>3086.2</v>
      </c>
      <c r="H1639" s="28">
        <f t="shared" si="338"/>
        <v>0</v>
      </c>
      <c r="I1639" s="28">
        <v>3086.2</v>
      </c>
      <c r="J1639" s="28">
        <v>0</v>
      </c>
      <c r="K1639" s="28">
        <v>0</v>
      </c>
      <c r="L1639" s="28">
        <v>0</v>
      </c>
      <c r="M1639" s="28">
        <v>0</v>
      </c>
      <c r="N1639" s="28">
        <v>0</v>
      </c>
      <c r="O1639" s="28">
        <v>0</v>
      </c>
      <c r="P1639" s="42">
        <v>0</v>
      </c>
      <c r="Q1639" s="194"/>
      <c r="R1639" s="195"/>
      <c r="S1639" s="6"/>
      <c r="T1639" s="17"/>
    </row>
    <row r="1640" spans="1:20" ht="12.75">
      <c r="A1640" s="229"/>
      <c r="B1640" s="186"/>
      <c r="C1640" s="194"/>
      <c r="D1640" s="29"/>
      <c r="E1640" s="26"/>
      <c r="F1640" s="115" t="s">
        <v>227</v>
      </c>
      <c r="G1640" s="28">
        <f t="shared" si="338"/>
        <v>0</v>
      </c>
      <c r="H1640" s="28">
        <f t="shared" si="338"/>
        <v>0</v>
      </c>
      <c r="I1640" s="28">
        <v>0</v>
      </c>
      <c r="J1640" s="28">
        <v>0</v>
      </c>
      <c r="K1640" s="28">
        <v>0</v>
      </c>
      <c r="L1640" s="28">
        <v>0</v>
      </c>
      <c r="M1640" s="28">
        <v>0</v>
      </c>
      <c r="N1640" s="28">
        <v>0</v>
      </c>
      <c r="O1640" s="28">
        <v>0</v>
      </c>
      <c r="P1640" s="42">
        <v>0</v>
      </c>
      <c r="Q1640" s="194"/>
      <c r="R1640" s="195"/>
      <c r="S1640" s="6"/>
      <c r="T1640" s="17"/>
    </row>
    <row r="1641" spans="1:20" ht="12.75">
      <c r="A1641" s="229"/>
      <c r="B1641" s="186"/>
      <c r="C1641" s="194"/>
      <c r="D1641" s="29"/>
      <c r="E1641" s="26"/>
      <c r="F1641" s="115" t="s">
        <v>228</v>
      </c>
      <c r="G1641" s="28">
        <f t="shared" si="338"/>
        <v>0</v>
      </c>
      <c r="H1641" s="28">
        <f t="shared" si="338"/>
        <v>0</v>
      </c>
      <c r="I1641" s="28">
        <v>0</v>
      </c>
      <c r="J1641" s="28">
        <v>0</v>
      </c>
      <c r="K1641" s="28">
        <v>0</v>
      </c>
      <c r="L1641" s="28">
        <v>0</v>
      </c>
      <c r="M1641" s="28">
        <v>0</v>
      </c>
      <c r="N1641" s="28">
        <v>0</v>
      </c>
      <c r="O1641" s="28">
        <v>0</v>
      </c>
      <c r="P1641" s="42">
        <v>0</v>
      </c>
      <c r="Q1641" s="194"/>
      <c r="R1641" s="195"/>
      <c r="S1641" s="6"/>
      <c r="T1641" s="17"/>
    </row>
    <row r="1642" spans="1:20" ht="12.75">
      <c r="A1642" s="229"/>
      <c r="B1642" s="186"/>
      <c r="C1642" s="194"/>
      <c r="D1642" s="29"/>
      <c r="E1642" s="26"/>
      <c r="F1642" s="115" t="s">
        <v>229</v>
      </c>
      <c r="G1642" s="28">
        <f t="shared" si="338"/>
        <v>0</v>
      </c>
      <c r="H1642" s="28">
        <f t="shared" si="338"/>
        <v>0</v>
      </c>
      <c r="I1642" s="28">
        <v>0</v>
      </c>
      <c r="J1642" s="28">
        <v>0</v>
      </c>
      <c r="K1642" s="28">
        <v>0</v>
      </c>
      <c r="L1642" s="28">
        <v>0</v>
      </c>
      <c r="M1642" s="28">
        <v>0</v>
      </c>
      <c r="N1642" s="28">
        <v>0</v>
      </c>
      <c r="O1642" s="28">
        <v>0</v>
      </c>
      <c r="P1642" s="42">
        <v>0</v>
      </c>
      <c r="Q1642" s="194"/>
      <c r="R1642" s="195"/>
      <c r="S1642" s="6"/>
      <c r="T1642" s="17"/>
    </row>
    <row r="1643" spans="1:20" ht="13.5" thickBot="1">
      <c r="A1643" s="230"/>
      <c r="B1643" s="187"/>
      <c r="C1643" s="196"/>
      <c r="D1643" s="45"/>
      <c r="E1643" s="43"/>
      <c r="F1643" s="116" t="s">
        <v>230</v>
      </c>
      <c r="G1643" s="36">
        <f t="shared" si="338"/>
        <v>0</v>
      </c>
      <c r="H1643" s="36">
        <f t="shared" si="338"/>
        <v>0</v>
      </c>
      <c r="I1643" s="36">
        <v>0</v>
      </c>
      <c r="J1643" s="36">
        <v>0</v>
      </c>
      <c r="K1643" s="36">
        <v>0</v>
      </c>
      <c r="L1643" s="36">
        <v>0</v>
      </c>
      <c r="M1643" s="36">
        <v>0</v>
      </c>
      <c r="N1643" s="36">
        <v>0</v>
      </c>
      <c r="O1643" s="36">
        <v>0</v>
      </c>
      <c r="P1643" s="44">
        <v>0</v>
      </c>
      <c r="Q1643" s="196"/>
      <c r="R1643" s="197"/>
      <c r="S1643" s="6"/>
      <c r="T1643" s="17"/>
    </row>
    <row r="1644" spans="1:53" s="19" customFormat="1" ht="13.5" customHeight="1">
      <c r="A1644" s="323" t="s">
        <v>59</v>
      </c>
      <c r="B1644" s="273" t="s">
        <v>60</v>
      </c>
      <c r="C1644" s="276"/>
      <c r="D1644" s="88"/>
      <c r="E1644" s="129"/>
      <c r="F1644" s="129" t="s">
        <v>16</v>
      </c>
      <c r="G1644" s="23">
        <f>SUM(G1645:G1655)</f>
        <v>73156.1</v>
      </c>
      <c r="H1644" s="23">
        <f aca="true" t="shared" si="339" ref="H1644:P1644">SUM(H1645:H1655)</f>
        <v>73156.1</v>
      </c>
      <c r="I1644" s="23">
        <f t="shared" si="339"/>
        <v>73156.1</v>
      </c>
      <c r="J1644" s="23">
        <f t="shared" si="339"/>
        <v>73156.1</v>
      </c>
      <c r="K1644" s="23">
        <f t="shared" si="339"/>
        <v>0</v>
      </c>
      <c r="L1644" s="23">
        <f t="shared" si="339"/>
        <v>0</v>
      </c>
      <c r="M1644" s="23">
        <f t="shared" si="339"/>
        <v>0</v>
      </c>
      <c r="N1644" s="23">
        <f t="shared" si="339"/>
        <v>0</v>
      </c>
      <c r="O1644" s="23">
        <f t="shared" si="339"/>
        <v>0</v>
      </c>
      <c r="P1644" s="23">
        <f t="shared" si="339"/>
        <v>0</v>
      </c>
      <c r="Q1644" s="276" t="s">
        <v>17</v>
      </c>
      <c r="R1644" s="283"/>
      <c r="S1644" s="16"/>
      <c r="T1644" s="17"/>
      <c r="U1644" s="17"/>
      <c r="V1644" s="17"/>
      <c r="W1644" s="18"/>
      <c r="X1644" s="18"/>
      <c r="Y1644" s="18"/>
      <c r="Z1644" s="18"/>
      <c r="AA1644" s="18"/>
      <c r="AB1644" s="18"/>
      <c r="AC1644" s="18"/>
      <c r="AD1644" s="18"/>
      <c r="AE1644" s="18"/>
      <c r="AF1644" s="18"/>
      <c r="AG1644" s="18"/>
      <c r="AH1644" s="18"/>
      <c r="AI1644" s="18"/>
      <c r="AJ1644" s="18"/>
      <c r="AK1644" s="18"/>
      <c r="AL1644" s="18"/>
      <c r="AM1644" s="18"/>
      <c r="AN1644" s="18"/>
      <c r="AO1644" s="18"/>
      <c r="AP1644" s="18"/>
      <c r="AQ1644" s="18"/>
      <c r="AR1644" s="18"/>
      <c r="AS1644" s="18"/>
      <c r="AT1644" s="18"/>
      <c r="AU1644" s="18"/>
      <c r="AV1644" s="18"/>
      <c r="AW1644" s="18"/>
      <c r="AX1644" s="18"/>
      <c r="AY1644" s="18"/>
      <c r="AZ1644" s="18"/>
      <c r="BA1644" s="18"/>
    </row>
    <row r="1645" spans="1:53" s="19" customFormat="1" ht="12.75">
      <c r="A1645" s="324"/>
      <c r="B1645" s="274"/>
      <c r="C1645" s="277"/>
      <c r="D1645" s="89"/>
      <c r="E1645" s="130"/>
      <c r="F1645" s="130" t="s">
        <v>19</v>
      </c>
      <c r="G1645" s="48">
        <f aca="true" t="shared" si="340" ref="G1645:G1655">I1645+K1645+M1645+O1645</f>
        <v>53758.8</v>
      </c>
      <c r="H1645" s="48">
        <f aca="true" t="shared" si="341" ref="H1645:H1655">J1645+L1645+N1645+P1645</f>
        <v>53758.8</v>
      </c>
      <c r="I1645" s="48">
        <f aca="true" t="shared" si="342" ref="I1645:P1645">I1657+I1733+I1669+I1681+I1693+I1705+I1720+I1757+I1745+I1769+I1719+I1721+I1706+I1707</f>
        <v>53758.8</v>
      </c>
      <c r="J1645" s="48">
        <f t="shared" si="342"/>
        <v>53758.8</v>
      </c>
      <c r="K1645" s="48">
        <f t="shared" si="342"/>
        <v>0</v>
      </c>
      <c r="L1645" s="48">
        <f t="shared" si="342"/>
        <v>0</v>
      </c>
      <c r="M1645" s="48">
        <f t="shared" si="342"/>
        <v>0</v>
      </c>
      <c r="N1645" s="48">
        <f t="shared" si="342"/>
        <v>0</v>
      </c>
      <c r="O1645" s="48">
        <f t="shared" si="342"/>
        <v>0</v>
      </c>
      <c r="P1645" s="48">
        <f t="shared" si="342"/>
        <v>0</v>
      </c>
      <c r="Q1645" s="277"/>
      <c r="R1645" s="284"/>
      <c r="S1645" s="16"/>
      <c r="T1645" s="17"/>
      <c r="U1645" s="17"/>
      <c r="V1645" s="17"/>
      <c r="W1645" s="18"/>
      <c r="X1645" s="18"/>
      <c r="Y1645" s="18"/>
      <c r="Z1645" s="18"/>
      <c r="AA1645" s="18"/>
      <c r="AB1645" s="18"/>
      <c r="AC1645" s="18"/>
      <c r="AD1645" s="18"/>
      <c r="AE1645" s="18"/>
      <c r="AF1645" s="18"/>
      <c r="AG1645" s="18"/>
      <c r="AH1645" s="18"/>
      <c r="AI1645" s="18"/>
      <c r="AJ1645" s="18"/>
      <c r="AK1645" s="18"/>
      <c r="AL1645" s="18"/>
      <c r="AM1645" s="18"/>
      <c r="AN1645" s="18"/>
      <c r="AO1645" s="18"/>
      <c r="AP1645" s="18"/>
      <c r="AQ1645" s="18"/>
      <c r="AR1645" s="18"/>
      <c r="AS1645" s="18"/>
      <c r="AT1645" s="18"/>
      <c r="AU1645" s="18"/>
      <c r="AV1645" s="18"/>
      <c r="AW1645" s="18"/>
      <c r="AX1645" s="18"/>
      <c r="AY1645" s="18"/>
      <c r="AZ1645" s="18"/>
      <c r="BA1645" s="18"/>
    </row>
    <row r="1646" spans="1:53" s="19" customFormat="1" ht="12.75">
      <c r="A1646" s="324"/>
      <c r="B1646" s="274"/>
      <c r="C1646" s="277"/>
      <c r="D1646" s="89"/>
      <c r="E1646" s="130"/>
      <c r="F1646" s="130" t="s">
        <v>22</v>
      </c>
      <c r="G1646" s="48">
        <f t="shared" si="340"/>
        <v>4196.5</v>
      </c>
      <c r="H1646" s="48">
        <f t="shared" si="341"/>
        <v>4196.5</v>
      </c>
      <c r="I1646" s="48">
        <f aca="true" t="shared" si="343" ref="I1646:P1646">I1658+I1670+I1682+I1694+I1708+I1722+I1758+I1734+I1746+I1770+I1782+I1783+I1784</f>
        <v>4196.5</v>
      </c>
      <c r="J1646" s="48">
        <f t="shared" si="343"/>
        <v>4196.5</v>
      </c>
      <c r="K1646" s="48">
        <f t="shared" si="343"/>
        <v>0</v>
      </c>
      <c r="L1646" s="48">
        <f t="shared" si="343"/>
        <v>0</v>
      </c>
      <c r="M1646" s="48">
        <f t="shared" si="343"/>
        <v>0</v>
      </c>
      <c r="N1646" s="48">
        <f t="shared" si="343"/>
        <v>0</v>
      </c>
      <c r="O1646" s="48">
        <f t="shared" si="343"/>
        <v>0</v>
      </c>
      <c r="P1646" s="48">
        <f t="shared" si="343"/>
        <v>0</v>
      </c>
      <c r="Q1646" s="277"/>
      <c r="R1646" s="284"/>
      <c r="S1646" s="16"/>
      <c r="T1646" s="17"/>
      <c r="U1646" s="17"/>
      <c r="V1646" s="17"/>
      <c r="W1646" s="18"/>
      <c r="X1646" s="18"/>
      <c r="Y1646" s="18"/>
      <c r="Z1646" s="18"/>
      <c r="AA1646" s="18"/>
      <c r="AB1646" s="18"/>
      <c r="AC1646" s="18"/>
      <c r="AD1646" s="18"/>
      <c r="AE1646" s="18"/>
      <c r="AF1646" s="18"/>
      <c r="AG1646" s="18"/>
      <c r="AH1646" s="18"/>
      <c r="AI1646" s="18"/>
      <c r="AJ1646" s="18"/>
      <c r="AK1646" s="18"/>
      <c r="AL1646" s="18"/>
      <c r="AM1646" s="18"/>
      <c r="AN1646" s="18"/>
      <c r="AO1646" s="18"/>
      <c r="AP1646" s="18"/>
      <c r="AQ1646" s="18"/>
      <c r="AR1646" s="18"/>
      <c r="AS1646" s="18"/>
      <c r="AT1646" s="18"/>
      <c r="AU1646" s="18"/>
      <c r="AV1646" s="18"/>
      <c r="AW1646" s="18"/>
      <c r="AX1646" s="18"/>
      <c r="AY1646" s="18"/>
      <c r="AZ1646" s="18"/>
      <c r="BA1646" s="18"/>
    </row>
    <row r="1647" spans="1:53" s="19" customFormat="1" ht="12.75">
      <c r="A1647" s="324"/>
      <c r="B1647" s="274"/>
      <c r="C1647" s="277"/>
      <c r="D1647" s="89"/>
      <c r="E1647" s="130"/>
      <c r="F1647" s="130" t="s">
        <v>23</v>
      </c>
      <c r="G1647" s="48">
        <f t="shared" si="340"/>
        <v>14940.8</v>
      </c>
      <c r="H1647" s="48">
        <f>J1647+L1647+N1647+P1647</f>
        <v>14940.8</v>
      </c>
      <c r="I1647" s="48">
        <f>I1659+I1671+I1683+I1695+I1709+I1723+I1735+I1747+I1759+I1771+I1785</f>
        <v>14940.8</v>
      </c>
      <c r="J1647" s="48">
        <f>J1659+J1671+J1683+J1695+J1709+J1723+J1735+J1747+J1759+J1771+J1785</f>
        <v>14940.8</v>
      </c>
      <c r="K1647" s="48">
        <f aca="true" t="shared" si="344" ref="K1647:P1647">K1659+K1671+K1683+K1695+K1709+K1723+K1735+K1747+K1759+K1771+$A1785:$IV1785+K1785</f>
        <v>0</v>
      </c>
      <c r="L1647" s="48">
        <f t="shared" si="344"/>
        <v>0</v>
      </c>
      <c r="M1647" s="48">
        <f t="shared" si="344"/>
        <v>0</v>
      </c>
      <c r="N1647" s="48">
        <f t="shared" si="344"/>
        <v>0</v>
      </c>
      <c r="O1647" s="48">
        <f t="shared" si="344"/>
        <v>0</v>
      </c>
      <c r="P1647" s="48">
        <f t="shared" si="344"/>
        <v>0</v>
      </c>
      <c r="Q1647" s="277"/>
      <c r="R1647" s="284"/>
      <c r="S1647" s="16">
        <f>I1659+I1759+I1771+I1785</f>
        <v>14940.8</v>
      </c>
      <c r="T1647" s="17"/>
      <c r="U1647" s="17"/>
      <c r="V1647" s="17"/>
      <c r="W1647" s="18"/>
      <c r="X1647" s="18"/>
      <c r="Y1647" s="18"/>
      <c r="Z1647" s="18"/>
      <c r="AA1647" s="18"/>
      <c r="AB1647" s="18"/>
      <c r="AC1647" s="18"/>
      <c r="AD1647" s="18"/>
      <c r="AE1647" s="18"/>
      <c r="AF1647" s="18"/>
      <c r="AG1647" s="18"/>
      <c r="AH1647" s="18"/>
      <c r="AI1647" s="18"/>
      <c r="AJ1647" s="18"/>
      <c r="AK1647" s="18"/>
      <c r="AL1647" s="18"/>
      <c r="AM1647" s="18"/>
      <c r="AN1647" s="18"/>
      <c r="AO1647" s="18"/>
      <c r="AP1647" s="18"/>
      <c r="AQ1647" s="18"/>
      <c r="AR1647" s="18"/>
      <c r="AS1647" s="18"/>
      <c r="AT1647" s="18"/>
      <c r="AU1647" s="18"/>
      <c r="AV1647" s="18"/>
      <c r="AW1647" s="18"/>
      <c r="AX1647" s="18"/>
      <c r="AY1647" s="18"/>
      <c r="AZ1647" s="18"/>
      <c r="BA1647" s="18"/>
    </row>
    <row r="1648" spans="1:53" s="19" customFormat="1" ht="12.75">
      <c r="A1648" s="324"/>
      <c r="B1648" s="274"/>
      <c r="C1648" s="277"/>
      <c r="D1648" s="89"/>
      <c r="E1648" s="130"/>
      <c r="F1648" s="130" t="s">
        <v>24</v>
      </c>
      <c r="G1648" s="48">
        <f>I1648+K1648+M1648+O1648</f>
        <v>224.8</v>
      </c>
      <c r="H1648" s="48">
        <f t="shared" si="341"/>
        <v>224.8</v>
      </c>
      <c r="I1648" s="48">
        <f>I1660+I1672+I1684+I1696+I1710+I1724+I1736+I1748+I1760+I1772+I1786</f>
        <v>224.8</v>
      </c>
      <c r="J1648" s="48">
        <f aca="true" t="shared" si="345" ref="J1648:P1648">J1660+J1672+J1684+J1696+J1710+J1724+J1736+J1748+J1760+J1772+J1786</f>
        <v>224.8</v>
      </c>
      <c r="K1648" s="48">
        <f t="shared" si="345"/>
        <v>0</v>
      </c>
      <c r="L1648" s="48">
        <f t="shared" si="345"/>
        <v>0</v>
      </c>
      <c r="M1648" s="48">
        <f t="shared" si="345"/>
        <v>0</v>
      </c>
      <c r="N1648" s="48">
        <f t="shared" si="345"/>
        <v>0</v>
      </c>
      <c r="O1648" s="48">
        <f t="shared" si="345"/>
        <v>0</v>
      </c>
      <c r="P1648" s="48">
        <f t="shared" si="345"/>
        <v>0</v>
      </c>
      <c r="Q1648" s="277"/>
      <c r="R1648" s="284"/>
      <c r="S1648" s="16"/>
      <c r="T1648" s="17"/>
      <c r="U1648" s="17"/>
      <c r="V1648" s="17"/>
      <c r="W1648" s="18"/>
      <c r="X1648" s="18"/>
      <c r="Y1648" s="18"/>
      <c r="Z1648" s="18"/>
      <c r="AA1648" s="18"/>
      <c r="AB1648" s="18"/>
      <c r="AC1648" s="18"/>
      <c r="AD1648" s="18"/>
      <c r="AE1648" s="18"/>
      <c r="AF1648" s="18"/>
      <c r="AG1648" s="18"/>
      <c r="AH1648" s="18"/>
      <c r="AI1648" s="18"/>
      <c r="AJ1648" s="18"/>
      <c r="AK1648" s="18"/>
      <c r="AL1648" s="18"/>
      <c r="AM1648" s="18"/>
      <c r="AN1648" s="18"/>
      <c r="AO1648" s="18"/>
      <c r="AP1648" s="18"/>
      <c r="AQ1648" s="18"/>
      <c r="AR1648" s="18"/>
      <c r="AS1648" s="18"/>
      <c r="AT1648" s="18"/>
      <c r="AU1648" s="18"/>
      <c r="AV1648" s="18"/>
      <c r="AW1648" s="18"/>
      <c r="AX1648" s="18"/>
      <c r="AY1648" s="18"/>
      <c r="AZ1648" s="18"/>
      <c r="BA1648" s="18"/>
    </row>
    <row r="1649" spans="1:53" s="19" customFormat="1" ht="12.75">
      <c r="A1649" s="324"/>
      <c r="B1649" s="274"/>
      <c r="C1649" s="277"/>
      <c r="D1649" s="89"/>
      <c r="E1649" s="130"/>
      <c r="F1649" s="130" t="s">
        <v>25</v>
      </c>
      <c r="G1649" s="48">
        <f t="shared" si="340"/>
        <v>35.2</v>
      </c>
      <c r="H1649" s="48">
        <f t="shared" si="341"/>
        <v>35.2</v>
      </c>
      <c r="I1649" s="48">
        <f aca="true" t="shared" si="346" ref="I1649:P1655">I1661+I1673+I1685+I1697+I1711+I1725+I1737+I1749+I1761+I1773+I1787</f>
        <v>35.2</v>
      </c>
      <c r="J1649" s="48">
        <f t="shared" si="346"/>
        <v>35.2</v>
      </c>
      <c r="K1649" s="48">
        <f t="shared" si="346"/>
        <v>0</v>
      </c>
      <c r="L1649" s="48">
        <f t="shared" si="346"/>
        <v>0</v>
      </c>
      <c r="M1649" s="48">
        <f t="shared" si="346"/>
        <v>0</v>
      </c>
      <c r="N1649" s="48">
        <f t="shared" si="346"/>
        <v>0</v>
      </c>
      <c r="O1649" s="48">
        <f t="shared" si="346"/>
        <v>0</v>
      </c>
      <c r="P1649" s="48">
        <f t="shared" si="346"/>
        <v>0</v>
      </c>
      <c r="Q1649" s="277"/>
      <c r="R1649" s="284"/>
      <c r="S1649" s="16"/>
      <c r="T1649" s="17"/>
      <c r="U1649" s="17"/>
      <c r="V1649" s="17"/>
      <c r="W1649" s="18"/>
      <c r="X1649" s="18"/>
      <c r="Y1649" s="18"/>
      <c r="Z1649" s="18"/>
      <c r="AA1649" s="18"/>
      <c r="AB1649" s="18"/>
      <c r="AC1649" s="18"/>
      <c r="AD1649" s="18"/>
      <c r="AE1649" s="18"/>
      <c r="AF1649" s="18"/>
      <c r="AG1649" s="18"/>
      <c r="AH1649" s="18"/>
      <c r="AI1649" s="18"/>
      <c r="AJ1649" s="18"/>
      <c r="AK1649" s="18"/>
      <c r="AL1649" s="18"/>
      <c r="AM1649" s="18"/>
      <c r="AN1649" s="18"/>
      <c r="AO1649" s="18"/>
      <c r="AP1649" s="18"/>
      <c r="AQ1649" s="18"/>
      <c r="AR1649" s="18"/>
      <c r="AS1649" s="18"/>
      <c r="AT1649" s="18"/>
      <c r="AU1649" s="18"/>
      <c r="AV1649" s="18"/>
      <c r="AW1649" s="18"/>
      <c r="AX1649" s="18"/>
      <c r="AY1649" s="18"/>
      <c r="AZ1649" s="18"/>
      <c r="BA1649" s="18"/>
    </row>
    <row r="1650" spans="1:53" s="19" customFormat="1" ht="12.75">
      <c r="A1650" s="324"/>
      <c r="B1650" s="274"/>
      <c r="C1650" s="277"/>
      <c r="D1650" s="89"/>
      <c r="E1650" s="130"/>
      <c r="F1650" s="130" t="s">
        <v>220</v>
      </c>
      <c r="G1650" s="48">
        <f t="shared" si="340"/>
        <v>0</v>
      </c>
      <c r="H1650" s="48">
        <f t="shared" si="341"/>
        <v>0</v>
      </c>
      <c r="I1650" s="48">
        <f t="shared" si="346"/>
        <v>0</v>
      </c>
      <c r="J1650" s="48">
        <f t="shared" si="346"/>
        <v>0</v>
      </c>
      <c r="K1650" s="48">
        <f t="shared" si="346"/>
        <v>0</v>
      </c>
      <c r="L1650" s="48">
        <f t="shared" si="346"/>
        <v>0</v>
      </c>
      <c r="M1650" s="48">
        <f t="shared" si="346"/>
        <v>0</v>
      </c>
      <c r="N1650" s="48">
        <f t="shared" si="346"/>
        <v>0</v>
      </c>
      <c r="O1650" s="48">
        <f t="shared" si="346"/>
        <v>0</v>
      </c>
      <c r="P1650" s="48">
        <f t="shared" si="346"/>
        <v>0</v>
      </c>
      <c r="Q1650" s="277"/>
      <c r="R1650" s="284"/>
      <c r="S1650" s="16"/>
      <c r="T1650" s="17"/>
      <c r="U1650" s="17"/>
      <c r="V1650" s="17"/>
      <c r="W1650" s="18"/>
      <c r="X1650" s="18"/>
      <c r="Y1650" s="18"/>
      <c r="Z1650" s="18"/>
      <c r="AA1650" s="18"/>
      <c r="AB1650" s="18"/>
      <c r="AC1650" s="18"/>
      <c r="AD1650" s="18"/>
      <c r="AE1650" s="18"/>
      <c r="AF1650" s="18"/>
      <c r="AG1650" s="18"/>
      <c r="AH1650" s="18"/>
      <c r="AI1650" s="18"/>
      <c r="AJ1650" s="18"/>
      <c r="AK1650" s="18"/>
      <c r="AL1650" s="18"/>
      <c r="AM1650" s="18"/>
      <c r="AN1650" s="18"/>
      <c r="AO1650" s="18"/>
      <c r="AP1650" s="18"/>
      <c r="AQ1650" s="18"/>
      <c r="AR1650" s="18"/>
      <c r="AS1650" s="18"/>
      <c r="AT1650" s="18"/>
      <c r="AU1650" s="18"/>
      <c r="AV1650" s="18"/>
      <c r="AW1650" s="18"/>
      <c r="AX1650" s="18"/>
      <c r="AY1650" s="18"/>
      <c r="AZ1650" s="18"/>
      <c r="BA1650" s="18"/>
    </row>
    <row r="1651" spans="1:53" s="19" customFormat="1" ht="13.5" customHeight="1">
      <c r="A1651" s="324"/>
      <c r="B1651" s="274"/>
      <c r="C1651" s="277"/>
      <c r="D1651" s="89"/>
      <c r="E1651" s="130"/>
      <c r="F1651" s="130" t="s">
        <v>226</v>
      </c>
      <c r="G1651" s="48">
        <f t="shared" si="340"/>
        <v>0</v>
      </c>
      <c r="H1651" s="48">
        <f t="shared" si="341"/>
        <v>0</v>
      </c>
      <c r="I1651" s="48">
        <f t="shared" si="346"/>
        <v>0</v>
      </c>
      <c r="J1651" s="48">
        <f t="shared" si="346"/>
        <v>0</v>
      </c>
      <c r="K1651" s="48">
        <f t="shared" si="346"/>
        <v>0</v>
      </c>
      <c r="L1651" s="48">
        <f t="shared" si="346"/>
        <v>0</v>
      </c>
      <c r="M1651" s="48">
        <f t="shared" si="346"/>
        <v>0</v>
      </c>
      <c r="N1651" s="48">
        <f t="shared" si="346"/>
        <v>0</v>
      </c>
      <c r="O1651" s="48">
        <f t="shared" si="346"/>
        <v>0</v>
      </c>
      <c r="P1651" s="48">
        <f t="shared" si="346"/>
        <v>0</v>
      </c>
      <c r="Q1651" s="277"/>
      <c r="R1651" s="284"/>
      <c r="S1651" s="16"/>
      <c r="T1651" s="17"/>
      <c r="U1651" s="17"/>
      <c r="V1651" s="17"/>
      <c r="W1651" s="18"/>
      <c r="X1651" s="18"/>
      <c r="Y1651" s="18"/>
      <c r="Z1651" s="18"/>
      <c r="AA1651" s="18"/>
      <c r="AB1651" s="18"/>
      <c r="AC1651" s="18"/>
      <c r="AD1651" s="18"/>
      <c r="AE1651" s="18"/>
      <c r="AF1651" s="18"/>
      <c r="AG1651" s="18"/>
      <c r="AH1651" s="18"/>
      <c r="AI1651" s="18"/>
      <c r="AJ1651" s="18"/>
      <c r="AK1651" s="18"/>
      <c r="AL1651" s="18"/>
      <c r="AM1651" s="18"/>
      <c r="AN1651" s="18"/>
      <c r="AO1651" s="18"/>
      <c r="AP1651" s="18"/>
      <c r="AQ1651" s="18"/>
      <c r="AR1651" s="18"/>
      <c r="AS1651" s="18"/>
      <c r="AT1651" s="18"/>
      <c r="AU1651" s="18"/>
      <c r="AV1651" s="18"/>
      <c r="AW1651" s="18"/>
      <c r="AX1651" s="18"/>
      <c r="AY1651" s="18"/>
      <c r="AZ1651" s="18"/>
      <c r="BA1651" s="18"/>
    </row>
    <row r="1652" spans="1:53" s="19" customFormat="1" ht="13.5" customHeight="1">
      <c r="A1652" s="324"/>
      <c r="B1652" s="274"/>
      <c r="C1652" s="277"/>
      <c r="D1652" s="89"/>
      <c r="E1652" s="130"/>
      <c r="F1652" s="130" t="s">
        <v>227</v>
      </c>
      <c r="G1652" s="48">
        <f t="shared" si="340"/>
        <v>0</v>
      </c>
      <c r="H1652" s="48">
        <f t="shared" si="341"/>
        <v>0</v>
      </c>
      <c r="I1652" s="48">
        <f t="shared" si="346"/>
        <v>0</v>
      </c>
      <c r="J1652" s="48">
        <f t="shared" si="346"/>
        <v>0</v>
      </c>
      <c r="K1652" s="48">
        <f t="shared" si="346"/>
        <v>0</v>
      </c>
      <c r="L1652" s="48">
        <f t="shared" si="346"/>
        <v>0</v>
      </c>
      <c r="M1652" s="48">
        <f t="shared" si="346"/>
        <v>0</v>
      </c>
      <c r="N1652" s="48">
        <f t="shared" si="346"/>
        <v>0</v>
      </c>
      <c r="O1652" s="48">
        <f t="shared" si="346"/>
        <v>0</v>
      </c>
      <c r="P1652" s="48">
        <f t="shared" si="346"/>
        <v>0</v>
      </c>
      <c r="Q1652" s="277"/>
      <c r="R1652" s="284"/>
      <c r="S1652" s="16"/>
      <c r="T1652" s="17"/>
      <c r="U1652" s="17"/>
      <c r="V1652" s="17"/>
      <c r="W1652" s="18"/>
      <c r="X1652" s="18"/>
      <c r="Y1652" s="18"/>
      <c r="Z1652" s="18"/>
      <c r="AA1652" s="18"/>
      <c r="AB1652" s="18"/>
      <c r="AC1652" s="18"/>
      <c r="AD1652" s="18"/>
      <c r="AE1652" s="18"/>
      <c r="AF1652" s="18"/>
      <c r="AG1652" s="18"/>
      <c r="AH1652" s="18"/>
      <c r="AI1652" s="18"/>
      <c r="AJ1652" s="18"/>
      <c r="AK1652" s="18"/>
      <c r="AL1652" s="18"/>
      <c r="AM1652" s="18"/>
      <c r="AN1652" s="18"/>
      <c r="AO1652" s="18"/>
      <c r="AP1652" s="18"/>
      <c r="AQ1652" s="18"/>
      <c r="AR1652" s="18"/>
      <c r="AS1652" s="18"/>
      <c r="AT1652" s="18"/>
      <c r="AU1652" s="18"/>
      <c r="AV1652" s="18"/>
      <c r="AW1652" s="18"/>
      <c r="AX1652" s="18"/>
      <c r="AY1652" s="18"/>
      <c r="AZ1652" s="18"/>
      <c r="BA1652" s="18"/>
    </row>
    <row r="1653" spans="1:53" s="19" customFormat="1" ht="13.5" customHeight="1">
      <c r="A1653" s="324"/>
      <c r="B1653" s="274"/>
      <c r="C1653" s="277"/>
      <c r="D1653" s="89"/>
      <c r="E1653" s="130"/>
      <c r="F1653" s="130" t="s">
        <v>228</v>
      </c>
      <c r="G1653" s="48">
        <f t="shared" si="340"/>
        <v>0</v>
      </c>
      <c r="H1653" s="48">
        <f t="shared" si="341"/>
        <v>0</v>
      </c>
      <c r="I1653" s="48">
        <f t="shared" si="346"/>
        <v>0</v>
      </c>
      <c r="J1653" s="48">
        <f t="shared" si="346"/>
        <v>0</v>
      </c>
      <c r="K1653" s="48">
        <f t="shared" si="346"/>
        <v>0</v>
      </c>
      <c r="L1653" s="48">
        <f t="shared" si="346"/>
        <v>0</v>
      </c>
      <c r="M1653" s="48">
        <f t="shared" si="346"/>
        <v>0</v>
      </c>
      <c r="N1653" s="48">
        <f t="shared" si="346"/>
        <v>0</v>
      </c>
      <c r="O1653" s="48">
        <f t="shared" si="346"/>
        <v>0</v>
      </c>
      <c r="P1653" s="48">
        <f t="shared" si="346"/>
        <v>0</v>
      </c>
      <c r="Q1653" s="277"/>
      <c r="R1653" s="284"/>
      <c r="S1653" s="16"/>
      <c r="T1653" s="17"/>
      <c r="U1653" s="17"/>
      <c r="V1653" s="17"/>
      <c r="W1653" s="18"/>
      <c r="X1653" s="18"/>
      <c r="Y1653" s="18"/>
      <c r="Z1653" s="18"/>
      <c r="AA1653" s="18"/>
      <c r="AB1653" s="18"/>
      <c r="AC1653" s="18"/>
      <c r="AD1653" s="18"/>
      <c r="AE1653" s="18"/>
      <c r="AF1653" s="18"/>
      <c r="AG1653" s="18"/>
      <c r="AH1653" s="18"/>
      <c r="AI1653" s="18"/>
      <c r="AJ1653" s="18"/>
      <c r="AK1653" s="18"/>
      <c r="AL1653" s="18"/>
      <c r="AM1653" s="18"/>
      <c r="AN1653" s="18"/>
      <c r="AO1653" s="18"/>
      <c r="AP1653" s="18"/>
      <c r="AQ1653" s="18"/>
      <c r="AR1653" s="18"/>
      <c r="AS1653" s="18"/>
      <c r="AT1653" s="18"/>
      <c r="AU1653" s="18"/>
      <c r="AV1653" s="18"/>
      <c r="AW1653" s="18"/>
      <c r="AX1653" s="18"/>
      <c r="AY1653" s="18"/>
      <c r="AZ1653" s="18"/>
      <c r="BA1653" s="18"/>
    </row>
    <row r="1654" spans="1:53" s="19" customFormat="1" ht="13.5" customHeight="1">
      <c r="A1654" s="324"/>
      <c r="B1654" s="274"/>
      <c r="C1654" s="277"/>
      <c r="D1654" s="89"/>
      <c r="E1654" s="130"/>
      <c r="F1654" s="130" t="s">
        <v>229</v>
      </c>
      <c r="G1654" s="48">
        <f t="shared" si="340"/>
        <v>0</v>
      </c>
      <c r="H1654" s="48">
        <f t="shared" si="341"/>
        <v>0</v>
      </c>
      <c r="I1654" s="48">
        <f t="shared" si="346"/>
        <v>0</v>
      </c>
      <c r="J1654" s="48">
        <f t="shared" si="346"/>
        <v>0</v>
      </c>
      <c r="K1654" s="48">
        <f t="shared" si="346"/>
        <v>0</v>
      </c>
      <c r="L1654" s="48">
        <f t="shared" si="346"/>
        <v>0</v>
      </c>
      <c r="M1654" s="48">
        <f t="shared" si="346"/>
        <v>0</v>
      </c>
      <c r="N1654" s="48">
        <f t="shared" si="346"/>
        <v>0</v>
      </c>
      <c r="O1654" s="48">
        <f t="shared" si="346"/>
        <v>0</v>
      </c>
      <c r="P1654" s="48">
        <f t="shared" si="346"/>
        <v>0</v>
      </c>
      <c r="Q1654" s="277"/>
      <c r="R1654" s="284"/>
      <c r="S1654" s="16"/>
      <c r="T1654" s="17"/>
      <c r="U1654" s="17"/>
      <c r="V1654" s="17"/>
      <c r="W1654" s="18"/>
      <c r="X1654" s="18"/>
      <c r="Y1654" s="18"/>
      <c r="Z1654" s="18"/>
      <c r="AA1654" s="18"/>
      <c r="AB1654" s="18"/>
      <c r="AC1654" s="18"/>
      <c r="AD1654" s="18"/>
      <c r="AE1654" s="18"/>
      <c r="AF1654" s="18"/>
      <c r="AG1654" s="18"/>
      <c r="AH1654" s="18"/>
      <c r="AI1654" s="18"/>
      <c r="AJ1654" s="18"/>
      <c r="AK1654" s="18"/>
      <c r="AL1654" s="18"/>
      <c r="AM1654" s="18"/>
      <c r="AN1654" s="18"/>
      <c r="AO1654" s="18"/>
      <c r="AP1654" s="18"/>
      <c r="AQ1654" s="18"/>
      <c r="AR1654" s="18"/>
      <c r="AS1654" s="18"/>
      <c r="AT1654" s="18"/>
      <c r="AU1654" s="18"/>
      <c r="AV1654" s="18"/>
      <c r="AW1654" s="18"/>
      <c r="AX1654" s="18"/>
      <c r="AY1654" s="18"/>
      <c r="AZ1654" s="18"/>
      <c r="BA1654" s="18"/>
    </row>
    <row r="1655" spans="1:53" s="19" customFormat="1" ht="13.5" customHeight="1" thickBot="1">
      <c r="A1655" s="325"/>
      <c r="B1655" s="275"/>
      <c r="C1655" s="278"/>
      <c r="D1655" s="90"/>
      <c r="E1655" s="131"/>
      <c r="F1655" s="131" t="s">
        <v>230</v>
      </c>
      <c r="G1655" s="50">
        <f t="shared" si="340"/>
        <v>0</v>
      </c>
      <c r="H1655" s="50">
        <f t="shared" si="341"/>
        <v>0</v>
      </c>
      <c r="I1655" s="50">
        <f t="shared" si="346"/>
        <v>0</v>
      </c>
      <c r="J1655" s="50">
        <f t="shared" si="346"/>
        <v>0</v>
      </c>
      <c r="K1655" s="50">
        <f t="shared" si="346"/>
        <v>0</v>
      </c>
      <c r="L1655" s="50">
        <f t="shared" si="346"/>
        <v>0</v>
      </c>
      <c r="M1655" s="50">
        <f t="shared" si="346"/>
        <v>0</v>
      </c>
      <c r="N1655" s="50">
        <f t="shared" si="346"/>
        <v>0</v>
      </c>
      <c r="O1655" s="50">
        <f t="shared" si="346"/>
        <v>0</v>
      </c>
      <c r="P1655" s="50">
        <f t="shared" si="346"/>
        <v>0</v>
      </c>
      <c r="Q1655" s="278"/>
      <c r="R1655" s="285"/>
      <c r="S1655" s="16"/>
      <c r="T1655" s="17"/>
      <c r="U1655" s="17"/>
      <c r="V1655" s="17"/>
      <c r="W1655" s="18"/>
      <c r="X1655" s="18"/>
      <c r="Y1655" s="18"/>
      <c r="Z1655" s="18"/>
      <c r="AA1655" s="18"/>
      <c r="AB1655" s="18"/>
      <c r="AC1655" s="18"/>
      <c r="AD1655" s="18"/>
      <c r="AE1655" s="18"/>
      <c r="AF1655" s="18"/>
      <c r="AG1655" s="18"/>
      <c r="AH1655" s="18"/>
      <c r="AI1655" s="18"/>
      <c r="AJ1655" s="18"/>
      <c r="AK1655" s="18"/>
      <c r="AL1655" s="18"/>
      <c r="AM1655" s="18"/>
      <c r="AN1655" s="18"/>
      <c r="AO1655" s="18"/>
      <c r="AP1655" s="18"/>
      <c r="AQ1655" s="18"/>
      <c r="AR1655" s="18"/>
      <c r="AS1655" s="18"/>
      <c r="AT1655" s="18"/>
      <c r="AU1655" s="18"/>
      <c r="AV1655" s="18"/>
      <c r="AW1655" s="18"/>
      <c r="AX1655" s="18"/>
      <c r="AY1655" s="18"/>
      <c r="AZ1655" s="18"/>
      <c r="BA1655" s="18"/>
    </row>
    <row r="1656" spans="1:19" ht="12.75" customHeight="1">
      <c r="A1656" s="182" t="s">
        <v>61</v>
      </c>
      <c r="B1656" s="185" t="s">
        <v>62</v>
      </c>
      <c r="C1656" s="179">
        <v>198</v>
      </c>
      <c r="D1656" s="91"/>
      <c r="E1656" s="114"/>
      <c r="F1656" s="41" t="s">
        <v>16</v>
      </c>
      <c r="G1656" s="23">
        <f>SUM(G1657:G1667)</f>
        <v>1759.8999999999999</v>
      </c>
      <c r="H1656" s="23">
        <f aca="true" t="shared" si="347" ref="H1656:P1656">SUM(H1657:H1667)</f>
        <v>1759.9</v>
      </c>
      <c r="I1656" s="23">
        <f t="shared" si="347"/>
        <v>1759.8999999999999</v>
      </c>
      <c r="J1656" s="23">
        <f t="shared" si="347"/>
        <v>1759.9</v>
      </c>
      <c r="K1656" s="23">
        <f t="shared" si="347"/>
        <v>0</v>
      </c>
      <c r="L1656" s="23">
        <f t="shared" si="347"/>
        <v>0</v>
      </c>
      <c r="M1656" s="23">
        <f t="shared" si="347"/>
        <v>0</v>
      </c>
      <c r="N1656" s="23">
        <f t="shared" si="347"/>
        <v>0</v>
      </c>
      <c r="O1656" s="23">
        <f t="shared" si="347"/>
        <v>0</v>
      </c>
      <c r="P1656" s="23">
        <f t="shared" si="347"/>
        <v>0</v>
      </c>
      <c r="Q1656" s="192" t="s">
        <v>17</v>
      </c>
      <c r="R1656" s="193"/>
      <c r="S1656" s="6"/>
    </row>
    <row r="1657" spans="1:19" ht="91.5" customHeight="1">
      <c r="A1657" s="183"/>
      <c r="B1657" s="186"/>
      <c r="C1657" s="180"/>
      <c r="D1657" s="29">
        <v>834001414</v>
      </c>
      <c r="E1657" s="115" t="s">
        <v>63</v>
      </c>
      <c r="F1657" s="26" t="s">
        <v>19</v>
      </c>
      <c r="G1657" s="28">
        <f aca="true" t="shared" si="348" ref="G1657:H1661">I1657+K1657+M1657+O1657</f>
        <v>251.1</v>
      </c>
      <c r="H1657" s="28">
        <f t="shared" si="348"/>
        <v>251.10000000000002</v>
      </c>
      <c r="I1657" s="28">
        <v>251.1</v>
      </c>
      <c r="J1657" s="28">
        <f>575.2-324.1</f>
        <v>251.10000000000002</v>
      </c>
      <c r="K1657" s="28">
        <v>0</v>
      </c>
      <c r="L1657" s="28">
        <v>0</v>
      </c>
      <c r="M1657" s="28">
        <v>0</v>
      </c>
      <c r="N1657" s="28">
        <v>0</v>
      </c>
      <c r="O1657" s="28">
        <v>0</v>
      </c>
      <c r="P1657" s="42">
        <v>0</v>
      </c>
      <c r="Q1657" s="194"/>
      <c r="R1657" s="195"/>
      <c r="S1657" s="6"/>
    </row>
    <row r="1658" spans="1:19" ht="12.75">
      <c r="A1658" s="183"/>
      <c r="B1658" s="186"/>
      <c r="C1658" s="180"/>
      <c r="D1658" s="29"/>
      <c r="E1658" s="115"/>
      <c r="F1658" s="26" t="s">
        <v>22</v>
      </c>
      <c r="G1658" s="28">
        <f t="shared" si="348"/>
        <v>0</v>
      </c>
      <c r="H1658" s="28">
        <f t="shared" si="348"/>
        <v>0</v>
      </c>
      <c r="I1658" s="28">
        <v>0</v>
      </c>
      <c r="J1658" s="28">
        <v>0</v>
      </c>
      <c r="K1658" s="28">
        <v>0</v>
      </c>
      <c r="L1658" s="28">
        <v>0</v>
      </c>
      <c r="M1658" s="28">
        <v>0</v>
      </c>
      <c r="N1658" s="28">
        <v>0</v>
      </c>
      <c r="O1658" s="28">
        <v>0</v>
      </c>
      <c r="P1658" s="42">
        <v>0</v>
      </c>
      <c r="Q1658" s="194"/>
      <c r="R1658" s="195"/>
      <c r="S1658" s="6"/>
    </row>
    <row r="1659" spans="1:19" ht="12.75">
      <c r="A1659" s="183"/>
      <c r="B1659" s="186"/>
      <c r="C1659" s="180"/>
      <c r="D1659" s="29" t="s">
        <v>204</v>
      </c>
      <c r="E1659" s="115" t="s">
        <v>20</v>
      </c>
      <c r="F1659" s="26" t="s">
        <v>23</v>
      </c>
      <c r="G1659" s="28">
        <f t="shared" si="348"/>
        <v>1508.8</v>
      </c>
      <c r="H1659" s="28">
        <f t="shared" si="348"/>
        <v>1508.8</v>
      </c>
      <c r="I1659" s="28">
        <v>1508.8</v>
      </c>
      <c r="J1659" s="28">
        <v>1508.8</v>
      </c>
      <c r="K1659" s="28">
        <v>0</v>
      </c>
      <c r="L1659" s="28">
        <v>0</v>
      </c>
      <c r="M1659" s="28">
        <v>0</v>
      </c>
      <c r="N1659" s="28">
        <v>0</v>
      </c>
      <c r="O1659" s="28">
        <v>0</v>
      </c>
      <c r="P1659" s="42">
        <v>0</v>
      </c>
      <c r="Q1659" s="194"/>
      <c r="R1659" s="195"/>
      <c r="S1659" s="6"/>
    </row>
    <row r="1660" spans="1:19" ht="12.75">
      <c r="A1660" s="183"/>
      <c r="B1660" s="186"/>
      <c r="C1660" s="180"/>
      <c r="D1660" s="29"/>
      <c r="E1660" s="115"/>
      <c r="F1660" s="26" t="s">
        <v>24</v>
      </c>
      <c r="G1660" s="28">
        <f t="shared" si="348"/>
        <v>0</v>
      </c>
      <c r="H1660" s="28">
        <f t="shared" si="348"/>
        <v>0</v>
      </c>
      <c r="I1660" s="28">
        <v>0</v>
      </c>
      <c r="J1660" s="28">
        <v>0</v>
      </c>
      <c r="K1660" s="28">
        <v>0</v>
      </c>
      <c r="L1660" s="28">
        <v>0</v>
      </c>
      <c r="M1660" s="28">
        <v>0</v>
      </c>
      <c r="N1660" s="28">
        <v>0</v>
      </c>
      <c r="O1660" s="28">
        <v>0</v>
      </c>
      <c r="P1660" s="42">
        <v>0</v>
      </c>
      <c r="Q1660" s="194"/>
      <c r="R1660" s="195"/>
      <c r="S1660" s="6"/>
    </row>
    <row r="1661" spans="1:19" ht="12.75">
      <c r="A1661" s="183"/>
      <c r="B1661" s="186"/>
      <c r="C1661" s="180"/>
      <c r="D1661" s="29"/>
      <c r="E1661" s="26"/>
      <c r="F1661" s="26" t="s">
        <v>25</v>
      </c>
      <c r="G1661" s="28">
        <f t="shared" si="348"/>
        <v>0</v>
      </c>
      <c r="H1661" s="28">
        <f t="shared" si="348"/>
        <v>0</v>
      </c>
      <c r="I1661" s="28">
        <v>0</v>
      </c>
      <c r="J1661" s="28">
        <v>0</v>
      </c>
      <c r="K1661" s="28">
        <v>0</v>
      </c>
      <c r="L1661" s="28">
        <v>0</v>
      </c>
      <c r="M1661" s="28">
        <v>0</v>
      </c>
      <c r="N1661" s="28">
        <v>0</v>
      </c>
      <c r="O1661" s="28">
        <v>0</v>
      </c>
      <c r="P1661" s="42">
        <v>0</v>
      </c>
      <c r="Q1661" s="194"/>
      <c r="R1661" s="195"/>
      <c r="S1661" s="6"/>
    </row>
    <row r="1662" spans="1:19" ht="12.75">
      <c r="A1662" s="183"/>
      <c r="B1662" s="186"/>
      <c r="C1662" s="180"/>
      <c r="D1662" s="29"/>
      <c r="E1662" s="115"/>
      <c r="F1662" s="26" t="s">
        <v>220</v>
      </c>
      <c r="G1662" s="28">
        <v>0</v>
      </c>
      <c r="H1662" s="28">
        <v>0</v>
      </c>
      <c r="I1662" s="28">
        <v>0</v>
      </c>
      <c r="J1662" s="28">
        <v>0</v>
      </c>
      <c r="K1662" s="28">
        <v>0</v>
      </c>
      <c r="L1662" s="28">
        <v>0</v>
      </c>
      <c r="M1662" s="28">
        <v>0</v>
      </c>
      <c r="N1662" s="28">
        <v>0</v>
      </c>
      <c r="O1662" s="28">
        <v>0</v>
      </c>
      <c r="P1662" s="42">
        <v>0</v>
      </c>
      <c r="Q1662" s="194"/>
      <c r="R1662" s="195"/>
      <c r="S1662" s="6"/>
    </row>
    <row r="1663" spans="1:20" ht="12.75">
      <c r="A1663" s="183"/>
      <c r="B1663" s="186"/>
      <c r="C1663" s="180"/>
      <c r="D1663" s="29"/>
      <c r="E1663" s="26"/>
      <c r="F1663" s="115" t="s">
        <v>226</v>
      </c>
      <c r="G1663" s="28">
        <f aca="true" t="shared" si="349" ref="G1663:H1667">I1663+K1663+M1663+O1663</f>
        <v>0</v>
      </c>
      <c r="H1663" s="28">
        <f t="shared" si="349"/>
        <v>0</v>
      </c>
      <c r="I1663" s="28">
        <v>0</v>
      </c>
      <c r="J1663" s="28">
        <v>0</v>
      </c>
      <c r="K1663" s="28">
        <v>0</v>
      </c>
      <c r="L1663" s="28">
        <v>0</v>
      </c>
      <c r="M1663" s="28">
        <v>0</v>
      </c>
      <c r="N1663" s="28">
        <v>0</v>
      </c>
      <c r="O1663" s="28">
        <v>0</v>
      </c>
      <c r="P1663" s="42">
        <v>0</v>
      </c>
      <c r="Q1663" s="194"/>
      <c r="R1663" s="195"/>
      <c r="S1663" s="6"/>
      <c r="T1663" s="17"/>
    </row>
    <row r="1664" spans="1:20" ht="12.75">
      <c r="A1664" s="183"/>
      <c r="B1664" s="186"/>
      <c r="C1664" s="180"/>
      <c r="D1664" s="29"/>
      <c r="E1664" s="26"/>
      <c r="F1664" s="115" t="s">
        <v>227</v>
      </c>
      <c r="G1664" s="28">
        <f t="shared" si="349"/>
        <v>0</v>
      </c>
      <c r="H1664" s="28">
        <f t="shared" si="349"/>
        <v>0</v>
      </c>
      <c r="I1664" s="28">
        <v>0</v>
      </c>
      <c r="J1664" s="28">
        <v>0</v>
      </c>
      <c r="K1664" s="28">
        <v>0</v>
      </c>
      <c r="L1664" s="28">
        <v>0</v>
      </c>
      <c r="M1664" s="28">
        <v>0</v>
      </c>
      <c r="N1664" s="28">
        <v>0</v>
      </c>
      <c r="O1664" s="28">
        <v>0</v>
      </c>
      <c r="P1664" s="42">
        <v>0</v>
      </c>
      <c r="Q1664" s="194"/>
      <c r="R1664" s="195"/>
      <c r="S1664" s="6"/>
      <c r="T1664" s="17"/>
    </row>
    <row r="1665" spans="1:20" ht="12.75">
      <c r="A1665" s="183"/>
      <c r="B1665" s="186"/>
      <c r="C1665" s="180"/>
      <c r="D1665" s="29"/>
      <c r="E1665" s="26"/>
      <c r="F1665" s="115" t="s">
        <v>228</v>
      </c>
      <c r="G1665" s="28">
        <f t="shared" si="349"/>
        <v>0</v>
      </c>
      <c r="H1665" s="28">
        <f t="shared" si="349"/>
        <v>0</v>
      </c>
      <c r="I1665" s="28">
        <v>0</v>
      </c>
      <c r="J1665" s="28">
        <v>0</v>
      </c>
      <c r="K1665" s="28">
        <v>0</v>
      </c>
      <c r="L1665" s="28">
        <v>0</v>
      </c>
      <c r="M1665" s="28">
        <v>0</v>
      </c>
      <c r="N1665" s="28">
        <v>0</v>
      </c>
      <c r="O1665" s="28">
        <v>0</v>
      </c>
      <c r="P1665" s="42">
        <v>0</v>
      </c>
      <c r="Q1665" s="194"/>
      <c r="R1665" s="195"/>
      <c r="S1665" s="6"/>
      <c r="T1665" s="17"/>
    </row>
    <row r="1666" spans="1:20" ht="12.75">
      <c r="A1666" s="183"/>
      <c r="B1666" s="186"/>
      <c r="C1666" s="180"/>
      <c r="D1666" s="29"/>
      <c r="E1666" s="26"/>
      <c r="F1666" s="115" t="s">
        <v>229</v>
      </c>
      <c r="G1666" s="28">
        <f t="shared" si="349"/>
        <v>0</v>
      </c>
      <c r="H1666" s="28">
        <f t="shared" si="349"/>
        <v>0</v>
      </c>
      <c r="I1666" s="28">
        <v>0</v>
      </c>
      <c r="J1666" s="28">
        <v>0</v>
      </c>
      <c r="K1666" s="28">
        <v>0</v>
      </c>
      <c r="L1666" s="28">
        <v>0</v>
      </c>
      <c r="M1666" s="28">
        <v>0</v>
      </c>
      <c r="N1666" s="28">
        <v>0</v>
      </c>
      <c r="O1666" s="28">
        <v>0</v>
      </c>
      <c r="P1666" s="42">
        <v>0</v>
      </c>
      <c r="Q1666" s="194"/>
      <c r="R1666" s="195"/>
      <c r="S1666" s="6"/>
      <c r="T1666" s="17"/>
    </row>
    <row r="1667" spans="1:20" ht="13.5" thickBot="1">
      <c r="A1667" s="184"/>
      <c r="B1667" s="187"/>
      <c r="C1667" s="181"/>
      <c r="D1667" s="33"/>
      <c r="E1667" s="43"/>
      <c r="F1667" s="116" t="s">
        <v>230</v>
      </c>
      <c r="G1667" s="36">
        <f t="shared" si="349"/>
        <v>0</v>
      </c>
      <c r="H1667" s="36">
        <f t="shared" si="349"/>
        <v>0</v>
      </c>
      <c r="I1667" s="36">
        <v>0</v>
      </c>
      <c r="J1667" s="36">
        <v>0</v>
      </c>
      <c r="K1667" s="36">
        <v>0</v>
      </c>
      <c r="L1667" s="36">
        <v>0</v>
      </c>
      <c r="M1667" s="36">
        <v>0</v>
      </c>
      <c r="N1667" s="36">
        <v>0</v>
      </c>
      <c r="O1667" s="36">
        <v>0</v>
      </c>
      <c r="P1667" s="44">
        <v>0</v>
      </c>
      <c r="Q1667" s="196"/>
      <c r="R1667" s="197"/>
      <c r="S1667" s="6"/>
      <c r="T1667" s="17"/>
    </row>
    <row r="1668" spans="1:19" ht="12.75" customHeight="1">
      <c r="A1668" s="182" t="s">
        <v>64</v>
      </c>
      <c r="B1668" s="185" t="s">
        <v>65</v>
      </c>
      <c r="C1668" s="179">
        <v>206.84</v>
      </c>
      <c r="D1668" s="21"/>
      <c r="E1668" s="114"/>
      <c r="F1668" s="41" t="s">
        <v>16</v>
      </c>
      <c r="G1668" s="23">
        <f>SUM(G1669:G1679)</f>
        <v>25</v>
      </c>
      <c r="H1668" s="23">
        <f aca="true" t="shared" si="350" ref="H1668:P1668">SUM(H1669:H1679)</f>
        <v>25</v>
      </c>
      <c r="I1668" s="23">
        <f t="shared" si="350"/>
        <v>25</v>
      </c>
      <c r="J1668" s="23">
        <f t="shared" si="350"/>
        <v>25</v>
      </c>
      <c r="K1668" s="23">
        <f t="shared" si="350"/>
        <v>0</v>
      </c>
      <c r="L1668" s="23">
        <f t="shared" si="350"/>
        <v>0</v>
      </c>
      <c r="M1668" s="23">
        <f t="shared" si="350"/>
        <v>0</v>
      </c>
      <c r="N1668" s="23">
        <f t="shared" si="350"/>
        <v>0</v>
      </c>
      <c r="O1668" s="23">
        <f t="shared" si="350"/>
        <v>0</v>
      </c>
      <c r="P1668" s="23">
        <f t="shared" si="350"/>
        <v>0</v>
      </c>
      <c r="Q1668" s="192" t="s">
        <v>17</v>
      </c>
      <c r="R1668" s="193"/>
      <c r="S1668" s="6"/>
    </row>
    <row r="1669" spans="1:19" ht="12.75">
      <c r="A1669" s="183"/>
      <c r="B1669" s="186"/>
      <c r="C1669" s="180"/>
      <c r="D1669" s="29"/>
      <c r="E1669" s="115"/>
      <c r="F1669" s="26" t="s">
        <v>19</v>
      </c>
      <c r="G1669" s="28">
        <f aca="true" t="shared" si="351" ref="G1669:H1673">I1669+K1669+M1669+O1669</f>
        <v>0</v>
      </c>
      <c r="H1669" s="28">
        <f t="shared" si="351"/>
        <v>0</v>
      </c>
      <c r="I1669" s="28">
        <v>0</v>
      </c>
      <c r="J1669" s="28">
        <f>645-420.3-224.7</f>
        <v>0</v>
      </c>
      <c r="K1669" s="28">
        <v>0</v>
      </c>
      <c r="L1669" s="28">
        <v>0</v>
      </c>
      <c r="M1669" s="28">
        <v>0</v>
      </c>
      <c r="N1669" s="28">
        <v>0</v>
      </c>
      <c r="O1669" s="28">
        <v>0</v>
      </c>
      <c r="P1669" s="42">
        <v>0</v>
      </c>
      <c r="Q1669" s="194"/>
      <c r="R1669" s="195"/>
      <c r="S1669" s="6"/>
    </row>
    <row r="1670" spans="1:19" ht="12.75">
      <c r="A1670" s="183"/>
      <c r="B1670" s="186"/>
      <c r="C1670" s="180"/>
      <c r="D1670" s="29"/>
      <c r="E1670" s="115"/>
      <c r="F1670" s="26" t="s">
        <v>22</v>
      </c>
      <c r="G1670" s="28">
        <f t="shared" si="351"/>
        <v>0</v>
      </c>
      <c r="H1670" s="28">
        <f t="shared" si="351"/>
        <v>0</v>
      </c>
      <c r="I1670" s="28">
        <v>0</v>
      </c>
      <c r="J1670" s="28">
        <v>0</v>
      </c>
      <c r="K1670" s="28">
        <v>0</v>
      </c>
      <c r="L1670" s="28">
        <v>0</v>
      </c>
      <c r="M1670" s="28">
        <v>0</v>
      </c>
      <c r="N1670" s="28">
        <v>0</v>
      </c>
      <c r="O1670" s="28">
        <v>0</v>
      </c>
      <c r="P1670" s="42">
        <v>0</v>
      </c>
      <c r="Q1670" s="194"/>
      <c r="R1670" s="195"/>
      <c r="S1670" s="6"/>
    </row>
    <row r="1671" spans="1:19" ht="12.75">
      <c r="A1671" s="183"/>
      <c r="B1671" s="186"/>
      <c r="C1671" s="180"/>
      <c r="D1671" s="29"/>
      <c r="E1671" s="115"/>
      <c r="F1671" s="26" t="s">
        <v>23</v>
      </c>
      <c r="G1671" s="28">
        <f t="shared" si="351"/>
        <v>0</v>
      </c>
      <c r="H1671" s="28">
        <f t="shared" si="351"/>
        <v>0</v>
      </c>
      <c r="I1671" s="28">
        <v>0</v>
      </c>
      <c r="J1671" s="28">
        <v>0</v>
      </c>
      <c r="K1671" s="28">
        <v>0</v>
      </c>
      <c r="L1671" s="28">
        <v>0</v>
      </c>
      <c r="M1671" s="28">
        <v>0</v>
      </c>
      <c r="N1671" s="28">
        <v>0</v>
      </c>
      <c r="O1671" s="28">
        <v>0</v>
      </c>
      <c r="P1671" s="42">
        <v>0</v>
      </c>
      <c r="Q1671" s="194"/>
      <c r="R1671" s="195"/>
      <c r="S1671" s="6"/>
    </row>
    <row r="1672" spans="1:19" ht="25.5">
      <c r="A1672" s="183"/>
      <c r="B1672" s="186"/>
      <c r="C1672" s="180"/>
      <c r="D1672" s="29" t="s">
        <v>204</v>
      </c>
      <c r="E1672" s="115" t="s">
        <v>376</v>
      </c>
      <c r="F1672" s="26" t="s">
        <v>24</v>
      </c>
      <c r="G1672" s="28">
        <v>25</v>
      </c>
      <c r="H1672" s="28">
        <v>25</v>
      </c>
      <c r="I1672" s="28">
        <v>25</v>
      </c>
      <c r="J1672" s="28">
        <v>25</v>
      </c>
      <c r="K1672" s="28">
        <v>0</v>
      </c>
      <c r="L1672" s="28">
        <v>0</v>
      </c>
      <c r="M1672" s="28">
        <v>0</v>
      </c>
      <c r="N1672" s="28">
        <v>0</v>
      </c>
      <c r="O1672" s="28">
        <v>0</v>
      </c>
      <c r="P1672" s="42">
        <v>0</v>
      </c>
      <c r="Q1672" s="194"/>
      <c r="R1672" s="195"/>
      <c r="S1672" s="6"/>
    </row>
    <row r="1673" spans="1:19" ht="12.75">
      <c r="A1673" s="183"/>
      <c r="B1673" s="186"/>
      <c r="C1673" s="180"/>
      <c r="D1673" s="29"/>
      <c r="E1673" s="115"/>
      <c r="F1673" s="26" t="s">
        <v>25</v>
      </c>
      <c r="G1673" s="28">
        <f t="shared" si="351"/>
        <v>0</v>
      </c>
      <c r="H1673" s="28">
        <f t="shared" si="351"/>
        <v>0</v>
      </c>
      <c r="I1673" s="28">
        <v>0</v>
      </c>
      <c r="J1673" s="28">
        <v>0</v>
      </c>
      <c r="K1673" s="28">
        <v>0</v>
      </c>
      <c r="L1673" s="28">
        <v>0</v>
      </c>
      <c r="M1673" s="28">
        <v>0</v>
      </c>
      <c r="N1673" s="28">
        <v>0</v>
      </c>
      <c r="O1673" s="28">
        <v>0</v>
      </c>
      <c r="P1673" s="42">
        <v>0</v>
      </c>
      <c r="Q1673" s="194"/>
      <c r="R1673" s="195"/>
      <c r="S1673" s="6"/>
    </row>
    <row r="1674" spans="1:19" ht="12.75">
      <c r="A1674" s="183"/>
      <c r="B1674" s="186"/>
      <c r="C1674" s="180"/>
      <c r="D1674" s="29"/>
      <c r="E1674" s="115"/>
      <c r="F1674" s="26" t="s">
        <v>220</v>
      </c>
      <c r="G1674" s="28">
        <v>0</v>
      </c>
      <c r="H1674" s="28">
        <v>0</v>
      </c>
      <c r="I1674" s="28">
        <v>0</v>
      </c>
      <c r="J1674" s="28">
        <v>0</v>
      </c>
      <c r="K1674" s="28">
        <v>0</v>
      </c>
      <c r="L1674" s="28">
        <v>0</v>
      </c>
      <c r="M1674" s="28">
        <v>0</v>
      </c>
      <c r="N1674" s="28">
        <v>0</v>
      </c>
      <c r="O1674" s="28">
        <v>0</v>
      </c>
      <c r="P1674" s="42">
        <v>0</v>
      </c>
      <c r="Q1674" s="194"/>
      <c r="R1674" s="195"/>
      <c r="S1674" s="6"/>
    </row>
    <row r="1675" spans="1:20" ht="12.75">
      <c r="A1675" s="183"/>
      <c r="B1675" s="186"/>
      <c r="C1675" s="180"/>
      <c r="D1675" s="29"/>
      <c r="E1675" s="26"/>
      <c r="F1675" s="115" t="s">
        <v>226</v>
      </c>
      <c r="G1675" s="28">
        <f aca="true" t="shared" si="352" ref="G1675:H1679">I1675+K1675+M1675+O1675</f>
        <v>0</v>
      </c>
      <c r="H1675" s="28">
        <f t="shared" si="352"/>
        <v>0</v>
      </c>
      <c r="I1675" s="28">
        <v>0</v>
      </c>
      <c r="J1675" s="28">
        <v>0</v>
      </c>
      <c r="K1675" s="28">
        <v>0</v>
      </c>
      <c r="L1675" s="28">
        <v>0</v>
      </c>
      <c r="M1675" s="28">
        <v>0</v>
      </c>
      <c r="N1675" s="28">
        <v>0</v>
      </c>
      <c r="O1675" s="28">
        <v>0</v>
      </c>
      <c r="P1675" s="42">
        <v>0</v>
      </c>
      <c r="Q1675" s="194"/>
      <c r="R1675" s="195"/>
      <c r="S1675" s="6"/>
      <c r="T1675" s="17"/>
    </row>
    <row r="1676" spans="1:20" ht="12.75">
      <c r="A1676" s="183"/>
      <c r="B1676" s="186"/>
      <c r="C1676" s="180"/>
      <c r="D1676" s="29"/>
      <c r="E1676" s="26"/>
      <c r="F1676" s="115" t="s">
        <v>227</v>
      </c>
      <c r="G1676" s="28">
        <f t="shared" si="352"/>
        <v>0</v>
      </c>
      <c r="H1676" s="28">
        <f t="shared" si="352"/>
        <v>0</v>
      </c>
      <c r="I1676" s="28">
        <v>0</v>
      </c>
      <c r="J1676" s="28">
        <v>0</v>
      </c>
      <c r="K1676" s="28">
        <v>0</v>
      </c>
      <c r="L1676" s="28">
        <v>0</v>
      </c>
      <c r="M1676" s="28">
        <v>0</v>
      </c>
      <c r="N1676" s="28">
        <v>0</v>
      </c>
      <c r="O1676" s="28">
        <v>0</v>
      </c>
      <c r="P1676" s="42">
        <v>0</v>
      </c>
      <c r="Q1676" s="194"/>
      <c r="R1676" s="195"/>
      <c r="S1676" s="6"/>
      <c r="T1676" s="17"/>
    </row>
    <row r="1677" spans="1:20" ht="12.75">
      <c r="A1677" s="183"/>
      <c r="B1677" s="186"/>
      <c r="C1677" s="180"/>
      <c r="D1677" s="29"/>
      <c r="E1677" s="26"/>
      <c r="F1677" s="115" t="s">
        <v>228</v>
      </c>
      <c r="G1677" s="28">
        <f t="shared" si="352"/>
        <v>0</v>
      </c>
      <c r="H1677" s="28">
        <f t="shared" si="352"/>
        <v>0</v>
      </c>
      <c r="I1677" s="28">
        <v>0</v>
      </c>
      <c r="J1677" s="28">
        <v>0</v>
      </c>
      <c r="K1677" s="28">
        <v>0</v>
      </c>
      <c r="L1677" s="28">
        <v>0</v>
      </c>
      <c r="M1677" s="28">
        <v>0</v>
      </c>
      <c r="N1677" s="28">
        <v>0</v>
      </c>
      <c r="O1677" s="28">
        <v>0</v>
      </c>
      <c r="P1677" s="42">
        <v>0</v>
      </c>
      <c r="Q1677" s="194"/>
      <c r="R1677" s="195"/>
      <c r="S1677" s="6"/>
      <c r="T1677" s="17"/>
    </row>
    <row r="1678" spans="1:20" ht="12.75">
      <c r="A1678" s="183"/>
      <c r="B1678" s="186"/>
      <c r="C1678" s="180"/>
      <c r="D1678" s="29"/>
      <c r="E1678" s="26"/>
      <c r="F1678" s="115" t="s">
        <v>229</v>
      </c>
      <c r="G1678" s="28">
        <f t="shared" si="352"/>
        <v>0</v>
      </c>
      <c r="H1678" s="28">
        <f t="shared" si="352"/>
        <v>0</v>
      </c>
      <c r="I1678" s="28">
        <v>0</v>
      </c>
      <c r="J1678" s="28">
        <v>0</v>
      </c>
      <c r="K1678" s="28">
        <v>0</v>
      </c>
      <c r="L1678" s="28">
        <v>0</v>
      </c>
      <c r="M1678" s="28">
        <v>0</v>
      </c>
      <c r="N1678" s="28">
        <v>0</v>
      </c>
      <c r="O1678" s="28">
        <v>0</v>
      </c>
      <c r="P1678" s="42">
        <v>0</v>
      </c>
      <c r="Q1678" s="194"/>
      <c r="R1678" s="195"/>
      <c r="S1678" s="6"/>
      <c r="T1678" s="17"/>
    </row>
    <row r="1679" spans="1:20" ht="13.5" thickBot="1">
      <c r="A1679" s="184"/>
      <c r="B1679" s="187"/>
      <c r="C1679" s="181"/>
      <c r="D1679" s="33"/>
      <c r="E1679" s="43"/>
      <c r="F1679" s="116" t="s">
        <v>230</v>
      </c>
      <c r="G1679" s="36">
        <f t="shared" si="352"/>
        <v>0</v>
      </c>
      <c r="H1679" s="36">
        <f t="shared" si="352"/>
        <v>0</v>
      </c>
      <c r="I1679" s="36">
        <v>0</v>
      </c>
      <c r="J1679" s="36">
        <v>0</v>
      </c>
      <c r="K1679" s="36">
        <v>0</v>
      </c>
      <c r="L1679" s="36">
        <v>0</v>
      </c>
      <c r="M1679" s="36">
        <v>0</v>
      </c>
      <c r="N1679" s="36">
        <v>0</v>
      </c>
      <c r="O1679" s="36">
        <v>0</v>
      </c>
      <c r="P1679" s="44">
        <v>0</v>
      </c>
      <c r="Q1679" s="196"/>
      <c r="R1679" s="197"/>
      <c r="S1679" s="6"/>
      <c r="T1679" s="17"/>
    </row>
    <row r="1680" spans="1:19" ht="12.75" customHeight="1">
      <c r="A1680" s="182" t="s">
        <v>66</v>
      </c>
      <c r="B1680" s="185" t="s">
        <v>67</v>
      </c>
      <c r="C1680" s="179">
        <v>209.5</v>
      </c>
      <c r="D1680" s="21"/>
      <c r="E1680" s="114"/>
      <c r="F1680" s="41" t="s">
        <v>16</v>
      </c>
      <c r="G1680" s="23">
        <f>SUM(G1681:G1691)</f>
        <v>298.2</v>
      </c>
      <c r="H1680" s="23">
        <f aca="true" t="shared" si="353" ref="H1680:P1680">SUM(H1681:H1691)</f>
        <v>298.2</v>
      </c>
      <c r="I1680" s="23">
        <f t="shared" si="353"/>
        <v>298.2</v>
      </c>
      <c r="J1680" s="23">
        <f t="shared" si="353"/>
        <v>298.2</v>
      </c>
      <c r="K1680" s="23">
        <f t="shared" si="353"/>
        <v>0</v>
      </c>
      <c r="L1680" s="23">
        <f t="shared" si="353"/>
        <v>0</v>
      </c>
      <c r="M1680" s="23">
        <f t="shared" si="353"/>
        <v>0</v>
      </c>
      <c r="N1680" s="23">
        <f t="shared" si="353"/>
        <v>0</v>
      </c>
      <c r="O1680" s="23">
        <f t="shared" si="353"/>
        <v>0</v>
      </c>
      <c r="P1680" s="23">
        <f t="shared" si="353"/>
        <v>0</v>
      </c>
      <c r="Q1680" s="192" t="s">
        <v>17</v>
      </c>
      <c r="R1680" s="193"/>
      <c r="S1680" s="6"/>
    </row>
    <row r="1681" spans="1:19" ht="76.5">
      <c r="A1681" s="183"/>
      <c r="B1681" s="186"/>
      <c r="C1681" s="180"/>
      <c r="D1681" s="29">
        <v>834001414</v>
      </c>
      <c r="E1681" s="115" t="s">
        <v>63</v>
      </c>
      <c r="F1681" s="26" t="s">
        <v>19</v>
      </c>
      <c r="G1681" s="28">
        <f aca="true" t="shared" si="354" ref="G1681:H1685">I1681+K1681+M1681+O1681</f>
        <v>298.2</v>
      </c>
      <c r="H1681" s="28">
        <f t="shared" si="354"/>
        <v>298.2</v>
      </c>
      <c r="I1681" s="28">
        <v>298.2</v>
      </c>
      <c r="J1681" s="28">
        <f>410.4-112.2</f>
        <v>298.2</v>
      </c>
      <c r="K1681" s="28">
        <v>0</v>
      </c>
      <c r="L1681" s="28">
        <v>0</v>
      </c>
      <c r="M1681" s="28">
        <v>0</v>
      </c>
      <c r="N1681" s="28">
        <v>0</v>
      </c>
      <c r="O1681" s="28">
        <v>0</v>
      </c>
      <c r="P1681" s="42">
        <v>0</v>
      </c>
      <c r="Q1681" s="194"/>
      <c r="R1681" s="195"/>
      <c r="S1681" s="6"/>
    </row>
    <row r="1682" spans="1:19" ht="12.75">
      <c r="A1682" s="183"/>
      <c r="B1682" s="186"/>
      <c r="C1682" s="180"/>
      <c r="D1682" s="29"/>
      <c r="E1682" s="115"/>
      <c r="F1682" s="26" t="s">
        <v>22</v>
      </c>
      <c r="G1682" s="28">
        <f t="shared" si="354"/>
        <v>0</v>
      </c>
      <c r="H1682" s="28">
        <f t="shared" si="354"/>
        <v>0</v>
      </c>
      <c r="I1682" s="28">
        <v>0</v>
      </c>
      <c r="J1682" s="28">
        <v>0</v>
      </c>
      <c r="K1682" s="28">
        <v>0</v>
      </c>
      <c r="L1682" s="28">
        <v>0</v>
      </c>
      <c r="M1682" s="28">
        <v>0</v>
      </c>
      <c r="N1682" s="28">
        <v>0</v>
      </c>
      <c r="O1682" s="28">
        <v>0</v>
      </c>
      <c r="P1682" s="42">
        <v>0</v>
      </c>
      <c r="Q1682" s="194"/>
      <c r="R1682" s="195"/>
      <c r="S1682" s="6"/>
    </row>
    <row r="1683" spans="1:19" ht="12.75">
      <c r="A1683" s="183"/>
      <c r="B1683" s="186"/>
      <c r="C1683" s="180"/>
      <c r="D1683" s="29"/>
      <c r="E1683" s="115"/>
      <c r="F1683" s="26" t="s">
        <v>23</v>
      </c>
      <c r="G1683" s="28">
        <f t="shared" si="354"/>
        <v>0</v>
      </c>
      <c r="H1683" s="28">
        <f t="shared" si="354"/>
        <v>0</v>
      </c>
      <c r="I1683" s="28">
        <v>0</v>
      </c>
      <c r="J1683" s="28">
        <v>0</v>
      </c>
      <c r="K1683" s="28">
        <v>0</v>
      </c>
      <c r="L1683" s="28">
        <v>0</v>
      </c>
      <c r="M1683" s="28">
        <v>0</v>
      </c>
      <c r="N1683" s="28">
        <v>0</v>
      </c>
      <c r="O1683" s="28">
        <v>0</v>
      </c>
      <c r="P1683" s="42">
        <v>0</v>
      </c>
      <c r="Q1683" s="194"/>
      <c r="R1683" s="195"/>
      <c r="S1683" s="6"/>
    </row>
    <row r="1684" spans="1:19" ht="12.75">
      <c r="A1684" s="183"/>
      <c r="B1684" s="186"/>
      <c r="C1684" s="180"/>
      <c r="D1684" s="29"/>
      <c r="E1684" s="115"/>
      <c r="F1684" s="26" t="s">
        <v>24</v>
      </c>
      <c r="G1684" s="28">
        <f t="shared" si="354"/>
        <v>0</v>
      </c>
      <c r="H1684" s="28">
        <f t="shared" si="354"/>
        <v>0</v>
      </c>
      <c r="I1684" s="28">
        <v>0</v>
      </c>
      <c r="J1684" s="28">
        <v>0</v>
      </c>
      <c r="K1684" s="28">
        <v>0</v>
      </c>
      <c r="L1684" s="28">
        <v>0</v>
      </c>
      <c r="M1684" s="28">
        <v>0</v>
      </c>
      <c r="N1684" s="28">
        <v>0</v>
      </c>
      <c r="O1684" s="28">
        <v>0</v>
      </c>
      <c r="P1684" s="42">
        <v>0</v>
      </c>
      <c r="Q1684" s="194"/>
      <c r="R1684" s="195"/>
      <c r="S1684" s="6"/>
    </row>
    <row r="1685" spans="1:19" ht="12.75">
      <c r="A1685" s="183"/>
      <c r="B1685" s="186"/>
      <c r="C1685" s="180"/>
      <c r="D1685" s="29"/>
      <c r="E1685" s="115"/>
      <c r="F1685" s="26" t="s">
        <v>25</v>
      </c>
      <c r="G1685" s="28">
        <f t="shared" si="354"/>
        <v>0</v>
      </c>
      <c r="H1685" s="28">
        <f t="shared" si="354"/>
        <v>0</v>
      </c>
      <c r="I1685" s="28">
        <v>0</v>
      </c>
      <c r="J1685" s="28">
        <v>0</v>
      </c>
      <c r="K1685" s="28">
        <v>0</v>
      </c>
      <c r="L1685" s="28">
        <v>0</v>
      </c>
      <c r="M1685" s="28">
        <v>0</v>
      </c>
      <c r="N1685" s="28">
        <v>0</v>
      </c>
      <c r="O1685" s="28">
        <v>0</v>
      </c>
      <c r="P1685" s="42">
        <v>0</v>
      </c>
      <c r="Q1685" s="194"/>
      <c r="R1685" s="195"/>
      <c r="S1685" s="6"/>
    </row>
    <row r="1686" spans="1:19" ht="12.75">
      <c r="A1686" s="183"/>
      <c r="B1686" s="186"/>
      <c r="C1686" s="180"/>
      <c r="D1686" s="29"/>
      <c r="E1686" s="115"/>
      <c r="F1686" s="26" t="s">
        <v>220</v>
      </c>
      <c r="G1686" s="28">
        <v>0</v>
      </c>
      <c r="H1686" s="28">
        <v>0</v>
      </c>
      <c r="I1686" s="28">
        <v>0</v>
      </c>
      <c r="J1686" s="28">
        <v>0</v>
      </c>
      <c r="K1686" s="28">
        <v>0</v>
      </c>
      <c r="L1686" s="28">
        <v>0</v>
      </c>
      <c r="M1686" s="28">
        <v>0</v>
      </c>
      <c r="N1686" s="28">
        <v>0</v>
      </c>
      <c r="O1686" s="28">
        <v>0</v>
      </c>
      <c r="P1686" s="42">
        <v>0</v>
      </c>
      <c r="Q1686" s="194"/>
      <c r="R1686" s="195"/>
      <c r="S1686" s="6"/>
    </row>
    <row r="1687" spans="1:20" ht="12.75">
      <c r="A1687" s="183"/>
      <c r="B1687" s="186"/>
      <c r="C1687" s="180"/>
      <c r="D1687" s="29"/>
      <c r="E1687" s="26"/>
      <c r="F1687" s="115" t="s">
        <v>226</v>
      </c>
      <c r="G1687" s="28">
        <f aca="true" t="shared" si="355" ref="G1687:H1691">I1687+K1687+M1687+O1687</f>
        <v>0</v>
      </c>
      <c r="H1687" s="28">
        <f t="shared" si="355"/>
        <v>0</v>
      </c>
      <c r="I1687" s="28">
        <v>0</v>
      </c>
      <c r="J1687" s="28">
        <v>0</v>
      </c>
      <c r="K1687" s="28">
        <v>0</v>
      </c>
      <c r="L1687" s="28">
        <v>0</v>
      </c>
      <c r="M1687" s="28">
        <v>0</v>
      </c>
      <c r="N1687" s="28">
        <v>0</v>
      </c>
      <c r="O1687" s="28">
        <v>0</v>
      </c>
      <c r="P1687" s="42">
        <v>0</v>
      </c>
      <c r="Q1687" s="194"/>
      <c r="R1687" s="195"/>
      <c r="S1687" s="6"/>
      <c r="T1687" s="17"/>
    </row>
    <row r="1688" spans="1:20" ht="12.75">
      <c r="A1688" s="183"/>
      <c r="B1688" s="186"/>
      <c r="C1688" s="180"/>
      <c r="D1688" s="29"/>
      <c r="E1688" s="26"/>
      <c r="F1688" s="115" t="s">
        <v>227</v>
      </c>
      <c r="G1688" s="28">
        <f t="shared" si="355"/>
        <v>0</v>
      </c>
      <c r="H1688" s="28">
        <f t="shared" si="355"/>
        <v>0</v>
      </c>
      <c r="I1688" s="28">
        <v>0</v>
      </c>
      <c r="J1688" s="28">
        <v>0</v>
      </c>
      <c r="K1688" s="28">
        <v>0</v>
      </c>
      <c r="L1688" s="28">
        <v>0</v>
      </c>
      <c r="M1688" s="28">
        <v>0</v>
      </c>
      <c r="N1688" s="28">
        <v>0</v>
      </c>
      <c r="O1688" s="28">
        <v>0</v>
      </c>
      <c r="P1688" s="42">
        <v>0</v>
      </c>
      <c r="Q1688" s="194"/>
      <c r="R1688" s="195"/>
      <c r="S1688" s="6"/>
      <c r="T1688" s="17"/>
    </row>
    <row r="1689" spans="1:20" ht="12.75">
      <c r="A1689" s="183"/>
      <c r="B1689" s="186"/>
      <c r="C1689" s="180"/>
      <c r="D1689" s="29"/>
      <c r="E1689" s="26"/>
      <c r="F1689" s="115" t="s">
        <v>228</v>
      </c>
      <c r="G1689" s="28">
        <f t="shared" si="355"/>
        <v>0</v>
      </c>
      <c r="H1689" s="28">
        <f t="shared" si="355"/>
        <v>0</v>
      </c>
      <c r="I1689" s="28">
        <v>0</v>
      </c>
      <c r="J1689" s="28">
        <v>0</v>
      </c>
      <c r="K1689" s="28">
        <v>0</v>
      </c>
      <c r="L1689" s="28">
        <v>0</v>
      </c>
      <c r="M1689" s="28">
        <v>0</v>
      </c>
      <c r="N1689" s="28">
        <v>0</v>
      </c>
      <c r="O1689" s="28">
        <v>0</v>
      </c>
      <c r="P1689" s="42">
        <v>0</v>
      </c>
      <c r="Q1689" s="194"/>
      <c r="R1689" s="195"/>
      <c r="S1689" s="6"/>
      <c r="T1689" s="17"/>
    </row>
    <row r="1690" spans="1:20" ht="12.75">
      <c r="A1690" s="183"/>
      <c r="B1690" s="186"/>
      <c r="C1690" s="180"/>
      <c r="D1690" s="29"/>
      <c r="E1690" s="26"/>
      <c r="F1690" s="115" t="s">
        <v>229</v>
      </c>
      <c r="G1690" s="28">
        <f t="shared" si="355"/>
        <v>0</v>
      </c>
      <c r="H1690" s="28">
        <f t="shared" si="355"/>
        <v>0</v>
      </c>
      <c r="I1690" s="28">
        <v>0</v>
      </c>
      <c r="J1690" s="28">
        <v>0</v>
      </c>
      <c r="K1690" s="28">
        <v>0</v>
      </c>
      <c r="L1690" s="28">
        <v>0</v>
      </c>
      <c r="M1690" s="28">
        <v>0</v>
      </c>
      <c r="N1690" s="28">
        <v>0</v>
      </c>
      <c r="O1690" s="28">
        <v>0</v>
      </c>
      <c r="P1690" s="42">
        <v>0</v>
      </c>
      <c r="Q1690" s="194"/>
      <c r="R1690" s="195"/>
      <c r="S1690" s="6"/>
      <c r="T1690" s="17"/>
    </row>
    <row r="1691" spans="1:20" ht="13.5" thickBot="1">
      <c r="A1691" s="184"/>
      <c r="B1691" s="187"/>
      <c r="C1691" s="181"/>
      <c r="D1691" s="33"/>
      <c r="E1691" s="43"/>
      <c r="F1691" s="116" t="s">
        <v>230</v>
      </c>
      <c r="G1691" s="36">
        <f t="shared" si="355"/>
        <v>0</v>
      </c>
      <c r="H1691" s="36">
        <f t="shared" si="355"/>
        <v>0</v>
      </c>
      <c r="I1691" s="36">
        <v>0</v>
      </c>
      <c r="J1691" s="36">
        <v>0</v>
      </c>
      <c r="K1691" s="36">
        <v>0</v>
      </c>
      <c r="L1691" s="36">
        <v>0</v>
      </c>
      <c r="M1691" s="36">
        <v>0</v>
      </c>
      <c r="N1691" s="36">
        <v>0</v>
      </c>
      <c r="O1691" s="36">
        <v>0</v>
      </c>
      <c r="P1691" s="44">
        <v>0</v>
      </c>
      <c r="Q1691" s="196"/>
      <c r="R1691" s="197"/>
      <c r="S1691" s="6"/>
      <c r="T1691" s="17"/>
    </row>
    <row r="1692" spans="1:19" ht="12.75" customHeight="1">
      <c r="A1692" s="182" t="s">
        <v>68</v>
      </c>
      <c r="B1692" s="185" t="s">
        <v>69</v>
      </c>
      <c r="C1692" s="179">
        <v>429</v>
      </c>
      <c r="D1692" s="21"/>
      <c r="E1692" s="114"/>
      <c r="F1692" s="41" t="s">
        <v>16</v>
      </c>
      <c r="G1692" s="23">
        <f>SUM(G1693:G1697)</f>
        <v>6834.8</v>
      </c>
      <c r="H1692" s="23">
        <f>SUM(H1693:H1697)</f>
        <v>6834.8</v>
      </c>
      <c r="I1692" s="23">
        <f>SUM(I1693:I1697)</f>
        <v>6834.8</v>
      </c>
      <c r="J1692" s="23">
        <f>SUM(J1693:J1697)</f>
        <v>6834.8</v>
      </c>
      <c r="K1692" s="23">
        <f aca="true" t="shared" si="356" ref="K1692:P1692">SUM(K1693:K1697)</f>
        <v>0</v>
      </c>
      <c r="L1692" s="23">
        <f t="shared" si="356"/>
        <v>0</v>
      </c>
      <c r="M1692" s="23">
        <f t="shared" si="356"/>
        <v>0</v>
      </c>
      <c r="N1692" s="23">
        <f t="shared" si="356"/>
        <v>0</v>
      </c>
      <c r="O1692" s="23">
        <f t="shared" si="356"/>
        <v>0</v>
      </c>
      <c r="P1692" s="92">
        <f t="shared" si="356"/>
        <v>0</v>
      </c>
      <c r="Q1692" s="192" t="s">
        <v>17</v>
      </c>
      <c r="R1692" s="193"/>
      <c r="S1692" s="6"/>
    </row>
    <row r="1693" spans="1:19" ht="76.5">
      <c r="A1693" s="183"/>
      <c r="B1693" s="186"/>
      <c r="C1693" s="180"/>
      <c r="D1693" s="29">
        <v>834001414</v>
      </c>
      <c r="E1693" s="115" t="s">
        <v>63</v>
      </c>
      <c r="F1693" s="26" t="s">
        <v>19</v>
      </c>
      <c r="G1693" s="28">
        <f aca="true" t="shared" si="357" ref="G1693:H1697">I1693+K1693+M1693+O1693</f>
        <v>6834.8</v>
      </c>
      <c r="H1693" s="28">
        <f t="shared" si="357"/>
        <v>6834.8</v>
      </c>
      <c r="I1693" s="28">
        <v>6834.8</v>
      </c>
      <c r="J1693" s="28">
        <f>7344.1-509.3</f>
        <v>6834.8</v>
      </c>
      <c r="K1693" s="28">
        <v>0</v>
      </c>
      <c r="L1693" s="28">
        <v>0</v>
      </c>
      <c r="M1693" s="28">
        <v>0</v>
      </c>
      <c r="N1693" s="28">
        <v>0</v>
      </c>
      <c r="O1693" s="28">
        <v>0</v>
      </c>
      <c r="P1693" s="42">
        <v>0</v>
      </c>
      <c r="Q1693" s="194"/>
      <c r="R1693" s="195"/>
      <c r="S1693" s="6"/>
    </row>
    <row r="1694" spans="1:19" ht="12.75">
      <c r="A1694" s="183"/>
      <c r="B1694" s="186"/>
      <c r="C1694" s="180"/>
      <c r="D1694" s="29"/>
      <c r="E1694" s="115"/>
      <c r="F1694" s="26" t="s">
        <v>22</v>
      </c>
      <c r="G1694" s="28">
        <f t="shared" si="357"/>
        <v>0</v>
      </c>
      <c r="H1694" s="28">
        <f t="shared" si="357"/>
        <v>0</v>
      </c>
      <c r="I1694" s="28">
        <v>0</v>
      </c>
      <c r="J1694" s="28">
        <v>0</v>
      </c>
      <c r="K1694" s="28">
        <v>0</v>
      </c>
      <c r="L1694" s="28">
        <v>0</v>
      </c>
      <c r="M1694" s="28">
        <v>0</v>
      </c>
      <c r="N1694" s="28">
        <v>0</v>
      </c>
      <c r="O1694" s="28">
        <v>0</v>
      </c>
      <c r="P1694" s="42">
        <v>0</v>
      </c>
      <c r="Q1694" s="194"/>
      <c r="R1694" s="195"/>
      <c r="S1694" s="6"/>
    </row>
    <row r="1695" spans="1:19" ht="12.75">
      <c r="A1695" s="183"/>
      <c r="B1695" s="186"/>
      <c r="C1695" s="180"/>
      <c r="D1695" s="29"/>
      <c r="E1695" s="115"/>
      <c r="F1695" s="26" t="s">
        <v>23</v>
      </c>
      <c r="G1695" s="28">
        <f t="shared" si="357"/>
        <v>0</v>
      </c>
      <c r="H1695" s="28">
        <f t="shared" si="357"/>
        <v>0</v>
      </c>
      <c r="I1695" s="28">
        <v>0</v>
      </c>
      <c r="J1695" s="28">
        <v>0</v>
      </c>
      <c r="K1695" s="28">
        <v>0</v>
      </c>
      <c r="L1695" s="28">
        <v>0</v>
      </c>
      <c r="M1695" s="28">
        <v>0</v>
      </c>
      <c r="N1695" s="28">
        <v>0</v>
      </c>
      <c r="O1695" s="28">
        <v>0</v>
      </c>
      <c r="P1695" s="42">
        <v>0</v>
      </c>
      <c r="Q1695" s="194"/>
      <c r="R1695" s="195"/>
      <c r="S1695" s="6"/>
    </row>
    <row r="1696" spans="1:19" ht="12.75">
      <c r="A1696" s="183"/>
      <c r="B1696" s="186"/>
      <c r="C1696" s="180"/>
      <c r="D1696" s="29"/>
      <c r="E1696" s="115"/>
      <c r="F1696" s="26" t="s">
        <v>24</v>
      </c>
      <c r="G1696" s="28">
        <f t="shared" si="357"/>
        <v>0</v>
      </c>
      <c r="H1696" s="28">
        <f t="shared" si="357"/>
        <v>0</v>
      </c>
      <c r="I1696" s="28">
        <v>0</v>
      </c>
      <c r="J1696" s="28">
        <v>0</v>
      </c>
      <c r="K1696" s="28">
        <v>0</v>
      </c>
      <c r="L1696" s="28">
        <v>0</v>
      </c>
      <c r="M1696" s="28">
        <v>0</v>
      </c>
      <c r="N1696" s="28">
        <v>0</v>
      </c>
      <c r="O1696" s="28">
        <v>0</v>
      </c>
      <c r="P1696" s="42">
        <v>0</v>
      </c>
      <c r="Q1696" s="194"/>
      <c r="R1696" s="195"/>
      <c r="S1696" s="6"/>
    </row>
    <row r="1697" spans="1:19" ht="12.75">
      <c r="A1697" s="183"/>
      <c r="B1697" s="186"/>
      <c r="C1697" s="180"/>
      <c r="D1697" s="29"/>
      <c r="E1697" s="115"/>
      <c r="F1697" s="26" t="s">
        <v>25</v>
      </c>
      <c r="G1697" s="28">
        <f t="shared" si="357"/>
        <v>0</v>
      </c>
      <c r="H1697" s="28">
        <f t="shared" si="357"/>
        <v>0</v>
      </c>
      <c r="I1697" s="28">
        <v>0</v>
      </c>
      <c r="J1697" s="28">
        <v>0</v>
      </c>
      <c r="K1697" s="28">
        <v>0</v>
      </c>
      <c r="L1697" s="28">
        <v>0</v>
      </c>
      <c r="M1697" s="28">
        <v>0</v>
      </c>
      <c r="N1697" s="28">
        <v>0</v>
      </c>
      <c r="O1697" s="28">
        <v>0</v>
      </c>
      <c r="P1697" s="42">
        <v>0</v>
      </c>
      <c r="Q1697" s="194"/>
      <c r="R1697" s="195"/>
      <c r="S1697" s="6"/>
    </row>
    <row r="1698" spans="1:19" ht="12.75">
      <c r="A1698" s="183"/>
      <c r="B1698" s="186"/>
      <c r="C1698" s="180"/>
      <c r="D1698" s="29"/>
      <c r="E1698" s="115"/>
      <c r="F1698" s="26" t="s">
        <v>220</v>
      </c>
      <c r="G1698" s="28">
        <v>0</v>
      </c>
      <c r="H1698" s="28">
        <v>0</v>
      </c>
      <c r="I1698" s="28">
        <v>0</v>
      </c>
      <c r="J1698" s="28">
        <v>0</v>
      </c>
      <c r="K1698" s="28">
        <v>0</v>
      </c>
      <c r="L1698" s="28">
        <v>0</v>
      </c>
      <c r="M1698" s="28">
        <v>0</v>
      </c>
      <c r="N1698" s="28">
        <v>0</v>
      </c>
      <c r="O1698" s="28">
        <v>0</v>
      </c>
      <c r="P1698" s="42">
        <v>0</v>
      </c>
      <c r="Q1698" s="194"/>
      <c r="R1698" s="195"/>
      <c r="S1698" s="6"/>
    </row>
    <row r="1699" spans="1:20" ht="12.75">
      <c r="A1699" s="183"/>
      <c r="B1699" s="186"/>
      <c r="C1699" s="180"/>
      <c r="D1699" s="29"/>
      <c r="E1699" s="26"/>
      <c r="F1699" s="115" t="s">
        <v>226</v>
      </c>
      <c r="G1699" s="28">
        <f aca="true" t="shared" si="358" ref="G1699:H1703">I1699+K1699+M1699+O1699</f>
        <v>0</v>
      </c>
      <c r="H1699" s="28">
        <f t="shared" si="358"/>
        <v>0</v>
      </c>
      <c r="I1699" s="28">
        <v>0</v>
      </c>
      <c r="J1699" s="28">
        <v>0</v>
      </c>
      <c r="K1699" s="28">
        <v>0</v>
      </c>
      <c r="L1699" s="28">
        <v>0</v>
      </c>
      <c r="M1699" s="28">
        <v>0</v>
      </c>
      <c r="N1699" s="28">
        <v>0</v>
      </c>
      <c r="O1699" s="28">
        <v>0</v>
      </c>
      <c r="P1699" s="42">
        <v>0</v>
      </c>
      <c r="Q1699" s="194"/>
      <c r="R1699" s="195"/>
      <c r="S1699" s="6"/>
      <c r="T1699" s="17"/>
    </row>
    <row r="1700" spans="1:20" ht="12.75">
      <c r="A1700" s="183"/>
      <c r="B1700" s="186"/>
      <c r="C1700" s="180"/>
      <c r="D1700" s="29"/>
      <c r="E1700" s="26"/>
      <c r="F1700" s="115" t="s">
        <v>227</v>
      </c>
      <c r="G1700" s="28">
        <f t="shared" si="358"/>
        <v>0</v>
      </c>
      <c r="H1700" s="28">
        <f t="shared" si="358"/>
        <v>0</v>
      </c>
      <c r="I1700" s="28">
        <v>0</v>
      </c>
      <c r="J1700" s="28">
        <v>0</v>
      </c>
      <c r="K1700" s="28">
        <v>0</v>
      </c>
      <c r="L1700" s="28">
        <v>0</v>
      </c>
      <c r="M1700" s="28">
        <v>0</v>
      </c>
      <c r="N1700" s="28">
        <v>0</v>
      </c>
      <c r="O1700" s="28">
        <v>0</v>
      </c>
      <c r="P1700" s="42">
        <v>0</v>
      </c>
      <c r="Q1700" s="194"/>
      <c r="R1700" s="195"/>
      <c r="S1700" s="6"/>
      <c r="T1700" s="17"/>
    </row>
    <row r="1701" spans="1:20" ht="12.75">
      <c r="A1701" s="183"/>
      <c r="B1701" s="186"/>
      <c r="C1701" s="180"/>
      <c r="D1701" s="29"/>
      <c r="E1701" s="26"/>
      <c r="F1701" s="115" t="s">
        <v>228</v>
      </c>
      <c r="G1701" s="28">
        <f t="shared" si="358"/>
        <v>0</v>
      </c>
      <c r="H1701" s="28">
        <f t="shared" si="358"/>
        <v>0</v>
      </c>
      <c r="I1701" s="28">
        <v>0</v>
      </c>
      <c r="J1701" s="28">
        <v>0</v>
      </c>
      <c r="K1701" s="28">
        <v>0</v>
      </c>
      <c r="L1701" s="28">
        <v>0</v>
      </c>
      <c r="M1701" s="28">
        <v>0</v>
      </c>
      <c r="N1701" s="28">
        <v>0</v>
      </c>
      <c r="O1701" s="28">
        <v>0</v>
      </c>
      <c r="P1701" s="42">
        <v>0</v>
      </c>
      <c r="Q1701" s="194"/>
      <c r="R1701" s="195"/>
      <c r="S1701" s="6"/>
      <c r="T1701" s="17"/>
    </row>
    <row r="1702" spans="1:20" ht="12.75">
      <c r="A1702" s="183"/>
      <c r="B1702" s="186"/>
      <c r="C1702" s="180"/>
      <c r="D1702" s="29"/>
      <c r="E1702" s="26"/>
      <c r="F1702" s="115" t="s">
        <v>229</v>
      </c>
      <c r="G1702" s="28">
        <f t="shared" si="358"/>
        <v>0</v>
      </c>
      <c r="H1702" s="28">
        <f t="shared" si="358"/>
        <v>0</v>
      </c>
      <c r="I1702" s="28">
        <v>0</v>
      </c>
      <c r="J1702" s="28">
        <v>0</v>
      </c>
      <c r="K1702" s="28">
        <v>0</v>
      </c>
      <c r="L1702" s="28">
        <v>0</v>
      </c>
      <c r="M1702" s="28">
        <v>0</v>
      </c>
      <c r="N1702" s="28">
        <v>0</v>
      </c>
      <c r="O1702" s="28">
        <v>0</v>
      </c>
      <c r="P1702" s="42">
        <v>0</v>
      </c>
      <c r="Q1702" s="194"/>
      <c r="R1702" s="195"/>
      <c r="S1702" s="6"/>
      <c r="T1702" s="17"/>
    </row>
    <row r="1703" spans="1:20" ht="13.5" thickBot="1">
      <c r="A1703" s="184"/>
      <c r="B1703" s="187"/>
      <c r="C1703" s="181"/>
      <c r="D1703" s="33"/>
      <c r="E1703" s="43"/>
      <c r="F1703" s="116" t="s">
        <v>230</v>
      </c>
      <c r="G1703" s="36">
        <f t="shared" si="358"/>
        <v>0</v>
      </c>
      <c r="H1703" s="36">
        <f t="shared" si="358"/>
        <v>0</v>
      </c>
      <c r="I1703" s="36">
        <v>0</v>
      </c>
      <c r="J1703" s="36">
        <v>0</v>
      </c>
      <c r="K1703" s="36">
        <v>0</v>
      </c>
      <c r="L1703" s="36">
        <v>0</v>
      </c>
      <c r="M1703" s="36">
        <v>0</v>
      </c>
      <c r="N1703" s="36">
        <v>0</v>
      </c>
      <c r="O1703" s="36">
        <v>0</v>
      </c>
      <c r="P1703" s="44">
        <v>0</v>
      </c>
      <c r="Q1703" s="196"/>
      <c r="R1703" s="197"/>
      <c r="S1703" s="6"/>
      <c r="T1703" s="17"/>
    </row>
    <row r="1704" spans="1:19" ht="12.75" customHeight="1">
      <c r="A1704" s="182" t="s">
        <v>70</v>
      </c>
      <c r="B1704" s="185" t="s">
        <v>71</v>
      </c>
      <c r="C1704" s="179">
        <v>893</v>
      </c>
      <c r="D1704" s="21"/>
      <c r="E1704" s="114"/>
      <c r="F1704" s="41" t="s">
        <v>16</v>
      </c>
      <c r="G1704" s="23">
        <f>SUM(G1705:G1717)</f>
        <v>22201</v>
      </c>
      <c r="H1704" s="23">
        <f aca="true" t="shared" si="359" ref="H1704:P1704">SUM(H1705:H1717)</f>
        <v>22201</v>
      </c>
      <c r="I1704" s="23">
        <f t="shared" si="359"/>
        <v>22201</v>
      </c>
      <c r="J1704" s="23">
        <f t="shared" si="359"/>
        <v>22201</v>
      </c>
      <c r="K1704" s="23">
        <f t="shared" si="359"/>
        <v>0</v>
      </c>
      <c r="L1704" s="23">
        <f t="shared" si="359"/>
        <v>0</v>
      </c>
      <c r="M1704" s="23">
        <f t="shared" si="359"/>
        <v>0</v>
      </c>
      <c r="N1704" s="23">
        <f t="shared" si="359"/>
        <v>0</v>
      </c>
      <c r="O1704" s="23">
        <f t="shared" si="359"/>
        <v>0</v>
      </c>
      <c r="P1704" s="23">
        <f t="shared" si="359"/>
        <v>0</v>
      </c>
      <c r="Q1704" s="192" t="s">
        <v>17</v>
      </c>
      <c r="R1704" s="193"/>
      <c r="S1704" s="6"/>
    </row>
    <row r="1705" spans="1:19" ht="12.75">
      <c r="A1705" s="183"/>
      <c r="B1705" s="186"/>
      <c r="C1705" s="180"/>
      <c r="D1705" s="29">
        <v>834001414</v>
      </c>
      <c r="E1705" s="115" t="s">
        <v>20</v>
      </c>
      <c r="F1705" s="26" t="s">
        <v>19</v>
      </c>
      <c r="G1705" s="28">
        <f aca="true" t="shared" si="360" ref="G1705:H1711">I1705+K1705+M1705+O1705</f>
        <v>16797.4</v>
      </c>
      <c r="H1705" s="28">
        <f t="shared" si="360"/>
        <v>16797.4</v>
      </c>
      <c r="I1705" s="28">
        <v>16797.4</v>
      </c>
      <c r="J1705" s="28">
        <v>16797.4</v>
      </c>
      <c r="K1705" s="28">
        <v>0</v>
      </c>
      <c r="L1705" s="28">
        <v>0</v>
      </c>
      <c r="M1705" s="28">
        <v>0</v>
      </c>
      <c r="N1705" s="28">
        <v>0</v>
      </c>
      <c r="O1705" s="28">
        <v>0</v>
      </c>
      <c r="P1705" s="42">
        <v>0</v>
      </c>
      <c r="Q1705" s="194"/>
      <c r="R1705" s="195"/>
      <c r="S1705" s="6"/>
    </row>
    <row r="1706" spans="1:19" ht="105.75" customHeight="1">
      <c r="A1706" s="183"/>
      <c r="B1706" s="186"/>
      <c r="C1706" s="180"/>
      <c r="D1706" s="29" t="s">
        <v>204</v>
      </c>
      <c r="E1706" s="115" t="s">
        <v>63</v>
      </c>
      <c r="F1706" s="26" t="s">
        <v>19</v>
      </c>
      <c r="G1706" s="28">
        <f>I1706+K1706+M1706+O1706</f>
        <v>5304.6</v>
      </c>
      <c r="H1706" s="28">
        <f>J1706+L1706+N1706+P1706</f>
        <v>5304.6</v>
      </c>
      <c r="I1706" s="28">
        <v>5304.6</v>
      </c>
      <c r="J1706" s="28">
        <v>5304.6</v>
      </c>
      <c r="K1706" s="28">
        <v>0</v>
      </c>
      <c r="L1706" s="28">
        <v>0</v>
      </c>
      <c r="M1706" s="28">
        <v>0</v>
      </c>
      <c r="N1706" s="28">
        <v>0</v>
      </c>
      <c r="O1706" s="28">
        <v>0</v>
      </c>
      <c r="P1706" s="42">
        <v>0</v>
      </c>
      <c r="Q1706" s="194"/>
      <c r="R1706" s="195"/>
      <c r="S1706" s="6"/>
    </row>
    <row r="1707" spans="1:19" ht="12.75">
      <c r="A1707" s="183"/>
      <c r="B1707" s="186"/>
      <c r="C1707" s="180"/>
      <c r="D1707" s="29"/>
      <c r="E1707" s="115" t="s">
        <v>72</v>
      </c>
      <c r="F1707" s="26" t="s">
        <v>19</v>
      </c>
      <c r="G1707" s="28">
        <v>99</v>
      </c>
      <c r="H1707" s="28">
        <v>99</v>
      </c>
      <c r="I1707" s="28">
        <v>99</v>
      </c>
      <c r="J1707" s="28">
        <v>99</v>
      </c>
      <c r="K1707" s="28">
        <v>0</v>
      </c>
      <c r="L1707" s="28">
        <v>0</v>
      </c>
      <c r="M1707" s="28">
        <v>0</v>
      </c>
      <c r="N1707" s="28">
        <v>0</v>
      </c>
      <c r="O1707" s="28">
        <v>0</v>
      </c>
      <c r="P1707" s="42">
        <v>0</v>
      </c>
      <c r="Q1707" s="194"/>
      <c r="R1707" s="195"/>
      <c r="S1707" s="6"/>
    </row>
    <row r="1708" spans="1:19" ht="12.75">
      <c r="A1708" s="183"/>
      <c r="B1708" s="186"/>
      <c r="C1708" s="180"/>
      <c r="D1708" s="29"/>
      <c r="E1708" s="115"/>
      <c r="F1708" s="26" t="s">
        <v>22</v>
      </c>
      <c r="G1708" s="28">
        <f t="shared" si="360"/>
        <v>0</v>
      </c>
      <c r="H1708" s="28">
        <f t="shared" si="360"/>
        <v>0</v>
      </c>
      <c r="I1708" s="28">
        <v>0</v>
      </c>
      <c r="J1708" s="28">
        <v>0</v>
      </c>
      <c r="K1708" s="28">
        <v>0</v>
      </c>
      <c r="L1708" s="28">
        <v>0</v>
      </c>
      <c r="M1708" s="28">
        <v>0</v>
      </c>
      <c r="N1708" s="28">
        <v>0</v>
      </c>
      <c r="O1708" s="28">
        <v>0</v>
      </c>
      <c r="P1708" s="42">
        <v>0</v>
      </c>
      <c r="Q1708" s="194"/>
      <c r="R1708" s="195"/>
      <c r="S1708" s="6"/>
    </row>
    <row r="1709" spans="1:19" ht="12.75">
      <c r="A1709" s="183"/>
      <c r="B1709" s="186"/>
      <c r="C1709" s="180"/>
      <c r="D1709" s="29"/>
      <c r="E1709" s="115"/>
      <c r="F1709" s="26" t="s">
        <v>23</v>
      </c>
      <c r="G1709" s="28">
        <f t="shared" si="360"/>
        <v>0</v>
      </c>
      <c r="H1709" s="28">
        <f t="shared" si="360"/>
        <v>0</v>
      </c>
      <c r="I1709" s="28">
        <v>0</v>
      </c>
      <c r="J1709" s="28">
        <v>0</v>
      </c>
      <c r="K1709" s="28">
        <v>0</v>
      </c>
      <c r="L1709" s="28">
        <v>0</v>
      </c>
      <c r="M1709" s="28">
        <v>0</v>
      </c>
      <c r="N1709" s="28">
        <v>0</v>
      </c>
      <c r="O1709" s="28">
        <v>0</v>
      </c>
      <c r="P1709" s="42">
        <v>0</v>
      </c>
      <c r="Q1709" s="194"/>
      <c r="R1709" s="195"/>
      <c r="S1709" s="6"/>
    </row>
    <row r="1710" spans="1:19" ht="12.75">
      <c r="A1710" s="183"/>
      <c r="B1710" s="186"/>
      <c r="C1710" s="180"/>
      <c r="D1710" s="29"/>
      <c r="E1710" s="115"/>
      <c r="F1710" s="26" t="s">
        <v>24</v>
      </c>
      <c r="G1710" s="28">
        <f t="shared" si="360"/>
        <v>0</v>
      </c>
      <c r="H1710" s="28">
        <f t="shared" si="360"/>
        <v>0</v>
      </c>
      <c r="I1710" s="28">
        <v>0</v>
      </c>
      <c r="J1710" s="28">
        <v>0</v>
      </c>
      <c r="K1710" s="28">
        <v>0</v>
      </c>
      <c r="L1710" s="28">
        <v>0</v>
      </c>
      <c r="M1710" s="28">
        <v>0</v>
      </c>
      <c r="N1710" s="28">
        <v>0</v>
      </c>
      <c r="O1710" s="28">
        <v>0</v>
      </c>
      <c r="P1710" s="42">
        <v>0</v>
      </c>
      <c r="Q1710" s="194"/>
      <c r="R1710" s="195"/>
      <c r="S1710" s="6"/>
    </row>
    <row r="1711" spans="1:19" ht="12.75">
      <c r="A1711" s="183"/>
      <c r="B1711" s="186"/>
      <c r="C1711" s="180"/>
      <c r="D1711" s="29"/>
      <c r="E1711" s="115"/>
      <c r="F1711" s="26" t="s">
        <v>25</v>
      </c>
      <c r="G1711" s="28">
        <f t="shared" si="360"/>
        <v>0</v>
      </c>
      <c r="H1711" s="28">
        <f t="shared" si="360"/>
        <v>0</v>
      </c>
      <c r="I1711" s="28">
        <v>0</v>
      </c>
      <c r="J1711" s="28">
        <v>0</v>
      </c>
      <c r="K1711" s="28">
        <v>0</v>
      </c>
      <c r="L1711" s="28">
        <v>0</v>
      </c>
      <c r="M1711" s="28">
        <v>0</v>
      </c>
      <c r="N1711" s="28">
        <v>0</v>
      </c>
      <c r="O1711" s="28">
        <v>0</v>
      </c>
      <c r="P1711" s="42">
        <v>0</v>
      </c>
      <c r="Q1711" s="194"/>
      <c r="R1711" s="195"/>
      <c r="S1711" s="6"/>
    </row>
    <row r="1712" spans="1:19" ht="12.75">
      <c r="A1712" s="183"/>
      <c r="B1712" s="186"/>
      <c r="C1712" s="180"/>
      <c r="D1712" s="29"/>
      <c r="E1712" s="115"/>
      <c r="F1712" s="26" t="s">
        <v>220</v>
      </c>
      <c r="G1712" s="28">
        <v>0</v>
      </c>
      <c r="H1712" s="28">
        <v>0</v>
      </c>
      <c r="I1712" s="28">
        <v>0</v>
      </c>
      <c r="J1712" s="28">
        <v>0</v>
      </c>
      <c r="K1712" s="28">
        <v>0</v>
      </c>
      <c r="L1712" s="28">
        <v>0</v>
      </c>
      <c r="M1712" s="28">
        <v>0</v>
      </c>
      <c r="N1712" s="28">
        <v>0</v>
      </c>
      <c r="O1712" s="28">
        <v>0</v>
      </c>
      <c r="P1712" s="42">
        <v>0</v>
      </c>
      <c r="Q1712" s="194"/>
      <c r="R1712" s="195"/>
      <c r="S1712" s="6"/>
    </row>
    <row r="1713" spans="1:20" ht="12.75">
      <c r="A1713" s="183"/>
      <c r="B1713" s="186"/>
      <c r="C1713" s="180"/>
      <c r="D1713" s="29"/>
      <c r="E1713" s="26"/>
      <c r="F1713" s="115" t="s">
        <v>226</v>
      </c>
      <c r="G1713" s="28">
        <f aca="true" t="shared" si="361" ref="G1713:H1717">I1713+K1713+M1713+O1713</f>
        <v>0</v>
      </c>
      <c r="H1713" s="28">
        <f t="shared" si="361"/>
        <v>0</v>
      </c>
      <c r="I1713" s="28">
        <v>0</v>
      </c>
      <c r="J1713" s="28">
        <v>0</v>
      </c>
      <c r="K1713" s="28">
        <v>0</v>
      </c>
      <c r="L1713" s="28">
        <v>0</v>
      </c>
      <c r="M1713" s="28">
        <v>0</v>
      </c>
      <c r="N1713" s="28">
        <v>0</v>
      </c>
      <c r="O1713" s="28">
        <v>0</v>
      </c>
      <c r="P1713" s="42">
        <v>0</v>
      </c>
      <c r="Q1713" s="194"/>
      <c r="R1713" s="195"/>
      <c r="S1713" s="6"/>
      <c r="T1713" s="17"/>
    </row>
    <row r="1714" spans="1:20" ht="12.75">
      <c r="A1714" s="183"/>
      <c r="B1714" s="186"/>
      <c r="C1714" s="180"/>
      <c r="D1714" s="29"/>
      <c r="E1714" s="26"/>
      <c r="F1714" s="115" t="s">
        <v>227</v>
      </c>
      <c r="G1714" s="28">
        <f t="shared" si="361"/>
        <v>0</v>
      </c>
      <c r="H1714" s="28">
        <f t="shared" si="361"/>
        <v>0</v>
      </c>
      <c r="I1714" s="28">
        <v>0</v>
      </c>
      <c r="J1714" s="28">
        <v>0</v>
      </c>
      <c r="K1714" s="28">
        <v>0</v>
      </c>
      <c r="L1714" s="28">
        <v>0</v>
      </c>
      <c r="M1714" s="28">
        <v>0</v>
      </c>
      <c r="N1714" s="28">
        <v>0</v>
      </c>
      <c r="O1714" s="28">
        <v>0</v>
      </c>
      <c r="P1714" s="42">
        <v>0</v>
      </c>
      <c r="Q1714" s="194"/>
      <c r="R1714" s="195"/>
      <c r="S1714" s="6"/>
      <c r="T1714" s="17"/>
    </row>
    <row r="1715" spans="1:20" ht="12.75">
      <c r="A1715" s="183"/>
      <c r="B1715" s="186"/>
      <c r="C1715" s="180"/>
      <c r="D1715" s="29"/>
      <c r="E1715" s="26"/>
      <c r="F1715" s="115" t="s">
        <v>228</v>
      </c>
      <c r="G1715" s="28">
        <f t="shared" si="361"/>
        <v>0</v>
      </c>
      <c r="H1715" s="28">
        <f t="shared" si="361"/>
        <v>0</v>
      </c>
      <c r="I1715" s="28">
        <v>0</v>
      </c>
      <c r="J1715" s="28">
        <v>0</v>
      </c>
      <c r="K1715" s="28">
        <v>0</v>
      </c>
      <c r="L1715" s="28">
        <v>0</v>
      </c>
      <c r="M1715" s="28">
        <v>0</v>
      </c>
      <c r="N1715" s="28">
        <v>0</v>
      </c>
      <c r="O1715" s="28">
        <v>0</v>
      </c>
      <c r="P1715" s="42">
        <v>0</v>
      </c>
      <c r="Q1715" s="194"/>
      <c r="R1715" s="195"/>
      <c r="S1715" s="6"/>
      <c r="T1715" s="17"/>
    </row>
    <row r="1716" spans="1:20" ht="12.75">
      <c r="A1716" s="183"/>
      <c r="B1716" s="186"/>
      <c r="C1716" s="180"/>
      <c r="D1716" s="29"/>
      <c r="E1716" s="26"/>
      <c r="F1716" s="115" t="s">
        <v>229</v>
      </c>
      <c r="G1716" s="28">
        <f t="shared" si="361"/>
        <v>0</v>
      </c>
      <c r="H1716" s="28">
        <f t="shared" si="361"/>
        <v>0</v>
      </c>
      <c r="I1716" s="28">
        <v>0</v>
      </c>
      <c r="J1716" s="28">
        <v>0</v>
      </c>
      <c r="K1716" s="28">
        <v>0</v>
      </c>
      <c r="L1716" s="28">
        <v>0</v>
      </c>
      <c r="M1716" s="28">
        <v>0</v>
      </c>
      <c r="N1716" s="28">
        <v>0</v>
      </c>
      <c r="O1716" s="28">
        <v>0</v>
      </c>
      <c r="P1716" s="42">
        <v>0</v>
      </c>
      <c r="Q1716" s="194"/>
      <c r="R1716" s="195"/>
      <c r="S1716" s="6"/>
      <c r="T1716" s="17"/>
    </row>
    <row r="1717" spans="1:20" ht="13.5" thickBot="1">
      <c r="A1717" s="184"/>
      <c r="B1717" s="187"/>
      <c r="C1717" s="181"/>
      <c r="D1717" s="33"/>
      <c r="E1717" s="43"/>
      <c r="F1717" s="116" t="s">
        <v>230</v>
      </c>
      <c r="G1717" s="36">
        <f t="shared" si="361"/>
        <v>0</v>
      </c>
      <c r="H1717" s="36">
        <f t="shared" si="361"/>
        <v>0</v>
      </c>
      <c r="I1717" s="36">
        <v>0</v>
      </c>
      <c r="J1717" s="36">
        <v>0</v>
      </c>
      <c r="K1717" s="36">
        <v>0</v>
      </c>
      <c r="L1717" s="36">
        <v>0</v>
      </c>
      <c r="M1717" s="36">
        <v>0</v>
      </c>
      <c r="N1717" s="36">
        <v>0</v>
      </c>
      <c r="O1717" s="36">
        <v>0</v>
      </c>
      <c r="P1717" s="44">
        <v>0</v>
      </c>
      <c r="Q1717" s="196"/>
      <c r="R1717" s="197"/>
      <c r="S1717" s="6"/>
      <c r="T1717" s="17"/>
    </row>
    <row r="1718" spans="1:19" ht="12.75" customHeight="1">
      <c r="A1718" s="182" t="s">
        <v>73</v>
      </c>
      <c r="B1718" s="185" t="s">
        <v>74</v>
      </c>
      <c r="C1718" s="179" t="s">
        <v>396</v>
      </c>
      <c r="D1718" s="179">
        <v>834001414</v>
      </c>
      <c r="E1718" s="114"/>
      <c r="F1718" s="41" t="s">
        <v>16</v>
      </c>
      <c r="G1718" s="23">
        <f>SUM(G1719:G1731)</f>
        <v>4017.2999999999997</v>
      </c>
      <c r="H1718" s="23">
        <f aca="true" t="shared" si="362" ref="H1718:P1718">SUM(H1719:H1731)</f>
        <v>4017.2999999999997</v>
      </c>
      <c r="I1718" s="23">
        <f t="shared" si="362"/>
        <v>4017.2999999999997</v>
      </c>
      <c r="J1718" s="23">
        <f t="shared" si="362"/>
        <v>4017.2999999999997</v>
      </c>
      <c r="K1718" s="23">
        <f t="shared" si="362"/>
        <v>0</v>
      </c>
      <c r="L1718" s="23">
        <f t="shared" si="362"/>
        <v>0</v>
      </c>
      <c r="M1718" s="23">
        <f t="shared" si="362"/>
        <v>0</v>
      </c>
      <c r="N1718" s="23">
        <f t="shared" si="362"/>
        <v>0</v>
      </c>
      <c r="O1718" s="23">
        <f t="shared" si="362"/>
        <v>0</v>
      </c>
      <c r="P1718" s="23">
        <f t="shared" si="362"/>
        <v>0</v>
      </c>
      <c r="Q1718" s="192" t="s">
        <v>17</v>
      </c>
      <c r="R1718" s="193"/>
      <c r="S1718" s="6"/>
    </row>
    <row r="1719" spans="1:19" ht="12.75">
      <c r="A1719" s="183"/>
      <c r="B1719" s="186"/>
      <c r="C1719" s="180"/>
      <c r="D1719" s="180"/>
      <c r="E1719" s="115" t="s">
        <v>72</v>
      </c>
      <c r="F1719" s="115" t="s">
        <v>19</v>
      </c>
      <c r="G1719" s="28">
        <f aca="true" t="shared" si="363" ref="G1719:H1725">I1719+K1719+M1719+O1719</f>
        <v>567.5</v>
      </c>
      <c r="H1719" s="28">
        <f>J1719+L1719+N1719+P1719</f>
        <v>567.5</v>
      </c>
      <c r="I1719" s="28">
        <v>567.5</v>
      </c>
      <c r="J1719" s="28">
        <v>567.5</v>
      </c>
      <c r="K1719" s="28">
        <v>0</v>
      </c>
      <c r="L1719" s="28">
        <v>0</v>
      </c>
      <c r="M1719" s="28">
        <v>0</v>
      </c>
      <c r="N1719" s="28">
        <v>0</v>
      </c>
      <c r="O1719" s="28">
        <v>0</v>
      </c>
      <c r="P1719" s="42">
        <v>0</v>
      </c>
      <c r="Q1719" s="194"/>
      <c r="R1719" s="195"/>
      <c r="S1719" s="6"/>
    </row>
    <row r="1720" spans="1:20" ht="12.75">
      <c r="A1720" s="183"/>
      <c r="B1720" s="186"/>
      <c r="C1720" s="180"/>
      <c r="D1720" s="180"/>
      <c r="E1720" s="115" t="s">
        <v>20</v>
      </c>
      <c r="F1720" s="115" t="s">
        <v>19</v>
      </c>
      <c r="G1720" s="28">
        <f t="shared" si="363"/>
        <v>3186.2</v>
      </c>
      <c r="H1720" s="28">
        <f>J1720+L1720+N1720+P1720</f>
        <v>3186.2</v>
      </c>
      <c r="I1720" s="28">
        <v>3186.2</v>
      </c>
      <c r="J1720" s="28">
        <v>3186.2</v>
      </c>
      <c r="K1720" s="28">
        <v>0</v>
      </c>
      <c r="L1720" s="28">
        <v>0</v>
      </c>
      <c r="M1720" s="28">
        <v>0</v>
      </c>
      <c r="N1720" s="28">
        <v>0</v>
      </c>
      <c r="O1720" s="28">
        <v>0</v>
      </c>
      <c r="P1720" s="28">
        <v>0</v>
      </c>
      <c r="Q1720" s="194"/>
      <c r="R1720" s="195"/>
      <c r="S1720" s="6"/>
      <c r="T1720" s="47"/>
    </row>
    <row r="1721" spans="1:20" ht="76.5">
      <c r="A1721" s="183"/>
      <c r="B1721" s="186"/>
      <c r="C1721" s="180"/>
      <c r="D1721" s="180"/>
      <c r="E1721" s="115" t="s">
        <v>75</v>
      </c>
      <c r="F1721" s="115" t="s">
        <v>19</v>
      </c>
      <c r="G1721" s="28">
        <f>I1721+K1721+M1721+O1721</f>
        <v>263.6</v>
      </c>
      <c r="H1721" s="28">
        <f>J1721+L1721+N1721+P1721</f>
        <v>263.6</v>
      </c>
      <c r="I1721" s="28">
        <v>263.6</v>
      </c>
      <c r="J1721" s="28">
        <v>263.6</v>
      </c>
      <c r="K1721" s="28">
        <v>0</v>
      </c>
      <c r="L1721" s="28">
        <v>0</v>
      </c>
      <c r="M1721" s="28">
        <v>0</v>
      </c>
      <c r="N1721" s="28">
        <v>0</v>
      </c>
      <c r="O1721" s="28">
        <v>0</v>
      </c>
      <c r="P1721" s="28">
        <v>0</v>
      </c>
      <c r="Q1721" s="194"/>
      <c r="R1721" s="195"/>
      <c r="S1721" s="6"/>
      <c r="T1721" s="47"/>
    </row>
    <row r="1722" spans="1:19" ht="12.75">
      <c r="A1722" s="183"/>
      <c r="B1722" s="186"/>
      <c r="C1722" s="180"/>
      <c r="D1722" s="180"/>
      <c r="E1722" s="115"/>
      <c r="F1722" s="26" t="s">
        <v>22</v>
      </c>
      <c r="G1722" s="28">
        <f t="shared" si="363"/>
        <v>0</v>
      </c>
      <c r="H1722" s="28">
        <f t="shared" si="363"/>
        <v>0</v>
      </c>
      <c r="I1722" s="28">
        <v>0</v>
      </c>
      <c r="J1722" s="28">
        <v>0</v>
      </c>
      <c r="K1722" s="28">
        <v>0</v>
      </c>
      <c r="L1722" s="28">
        <v>0</v>
      </c>
      <c r="M1722" s="28">
        <v>0</v>
      </c>
      <c r="N1722" s="28">
        <v>0</v>
      </c>
      <c r="O1722" s="28">
        <v>0</v>
      </c>
      <c r="P1722" s="42">
        <v>0</v>
      </c>
      <c r="Q1722" s="194"/>
      <c r="R1722" s="195"/>
      <c r="S1722" s="6"/>
    </row>
    <row r="1723" spans="1:19" ht="12.75">
      <c r="A1723" s="183"/>
      <c r="B1723" s="186"/>
      <c r="C1723" s="180"/>
      <c r="D1723" s="180"/>
      <c r="E1723" s="115"/>
      <c r="F1723" s="26" t="s">
        <v>23</v>
      </c>
      <c r="G1723" s="28">
        <f t="shared" si="363"/>
        <v>0</v>
      </c>
      <c r="H1723" s="28">
        <f t="shared" si="363"/>
        <v>0</v>
      </c>
      <c r="I1723" s="28">
        <v>0</v>
      </c>
      <c r="J1723" s="28">
        <v>0</v>
      </c>
      <c r="K1723" s="28">
        <v>0</v>
      </c>
      <c r="L1723" s="28">
        <v>0</v>
      </c>
      <c r="M1723" s="28">
        <v>0</v>
      </c>
      <c r="N1723" s="28">
        <v>0</v>
      </c>
      <c r="O1723" s="28">
        <v>0</v>
      </c>
      <c r="P1723" s="42">
        <v>0</v>
      </c>
      <c r="Q1723" s="194"/>
      <c r="R1723" s="195"/>
      <c r="S1723" s="6"/>
    </row>
    <row r="1724" spans="1:19" ht="12.75">
      <c r="A1724" s="183"/>
      <c r="B1724" s="186"/>
      <c r="C1724" s="180"/>
      <c r="D1724" s="180"/>
      <c r="E1724" s="115"/>
      <c r="F1724" s="26" t="s">
        <v>24</v>
      </c>
      <c r="G1724" s="28">
        <f t="shared" si="363"/>
        <v>0</v>
      </c>
      <c r="H1724" s="28">
        <f t="shared" si="363"/>
        <v>0</v>
      </c>
      <c r="I1724" s="28">
        <v>0</v>
      </c>
      <c r="J1724" s="28">
        <v>0</v>
      </c>
      <c r="K1724" s="28">
        <v>0</v>
      </c>
      <c r="L1724" s="28">
        <v>0</v>
      </c>
      <c r="M1724" s="28">
        <v>0</v>
      </c>
      <c r="N1724" s="28">
        <v>0</v>
      </c>
      <c r="O1724" s="28">
        <v>0</v>
      </c>
      <c r="P1724" s="42">
        <v>0</v>
      </c>
      <c r="Q1724" s="194"/>
      <c r="R1724" s="195"/>
      <c r="S1724" s="6"/>
    </row>
    <row r="1725" spans="1:19" ht="12.75">
      <c r="A1725" s="183"/>
      <c r="B1725" s="186"/>
      <c r="C1725" s="180"/>
      <c r="D1725" s="180"/>
      <c r="E1725" s="115"/>
      <c r="F1725" s="26" t="s">
        <v>25</v>
      </c>
      <c r="G1725" s="28">
        <f t="shared" si="363"/>
        <v>0</v>
      </c>
      <c r="H1725" s="28">
        <f t="shared" si="363"/>
        <v>0</v>
      </c>
      <c r="I1725" s="28">
        <v>0</v>
      </c>
      <c r="J1725" s="28">
        <v>0</v>
      </c>
      <c r="K1725" s="28">
        <v>0</v>
      </c>
      <c r="L1725" s="28">
        <v>0</v>
      </c>
      <c r="M1725" s="28">
        <v>0</v>
      </c>
      <c r="N1725" s="28">
        <v>0</v>
      </c>
      <c r="O1725" s="28">
        <v>0</v>
      </c>
      <c r="P1725" s="42">
        <v>0</v>
      </c>
      <c r="Q1725" s="194"/>
      <c r="R1725" s="195"/>
      <c r="S1725" s="6"/>
    </row>
    <row r="1726" spans="1:19" ht="12.75">
      <c r="A1726" s="183"/>
      <c r="B1726" s="186"/>
      <c r="C1726" s="180"/>
      <c r="D1726" s="180"/>
      <c r="E1726" s="115"/>
      <c r="F1726" s="26" t="s">
        <v>220</v>
      </c>
      <c r="G1726" s="28">
        <v>0</v>
      </c>
      <c r="H1726" s="28">
        <v>0</v>
      </c>
      <c r="I1726" s="28">
        <v>0</v>
      </c>
      <c r="J1726" s="28">
        <v>0</v>
      </c>
      <c r="K1726" s="28">
        <v>0</v>
      </c>
      <c r="L1726" s="28">
        <v>0</v>
      </c>
      <c r="M1726" s="28">
        <v>0</v>
      </c>
      <c r="N1726" s="28">
        <v>0</v>
      </c>
      <c r="O1726" s="28">
        <v>0</v>
      </c>
      <c r="P1726" s="42">
        <v>0</v>
      </c>
      <c r="Q1726" s="194"/>
      <c r="R1726" s="195"/>
      <c r="S1726" s="6"/>
    </row>
    <row r="1727" spans="1:20" ht="12.75">
      <c r="A1727" s="183"/>
      <c r="B1727" s="186"/>
      <c r="C1727" s="180"/>
      <c r="D1727" s="180"/>
      <c r="E1727" s="26"/>
      <c r="F1727" s="115" t="s">
        <v>226</v>
      </c>
      <c r="G1727" s="28">
        <f aca="true" t="shared" si="364" ref="G1727:H1731">I1727+K1727+M1727+O1727</f>
        <v>0</v>
      </c>
      <c r="H1727" s="28">
        <f t="shared" si="364"/>
        <v>0</v>
      </c>
      <c r="I1727" s="28">
        <v>0</v>
      </c>
      <c r="J1727" s="28">
        <v>0</v>
      </c>
      <c r="K1727" s="28">
        <v>0</v>
      </c>
      <c r="L1727" s="28">
        <v>0</v>
      </c>
      <c r="M1727" s="28">
        <v>0</v>
      </c>
      <c r="N1727" s="28">
        <v>0</v>
      </c>
      <c r="O1727" s="28">
        <v>0</v>
      </c>
      <c r="P1727" s="42">
        <v>0</v>
      </c>
      <c r="Q1727" s="194"/>
      <c r="R1727" s="195"/>
      <c r="S1727" s="6"/>
      <c r="T1727" s="17"/>
    </row>
    <row r="1728" spans="1:20" ht="12.75">
      <c r="A1728" s="183"/>
      <c r="B1728" s="186"/>
      <c r="C1728" s="180"/>
      <c r="D1728" s="180"/>
      <c r="E1728" s="26"/>
      <c r="F1728" s="115" t="s">
        <v>227</v>
      </c>
      <c r="G1728" s="28">
        <f t="shared" si="364"/>
        <v>0</v>
      </c>
      <c r="H1728" s="28">
        <f t="shared" si="364"/>
        <v>0</v>
      </c>
      <c r="I1728" s="28">
        <v>0</v>
      </c>
      <c r="J1728" s="28">
        <v>0</v>
      </c>
      <c r="K1728" s="28">
        <v>0</v>
      </c>
      <c r="L1728" s="28">
        <v>0</v>
      </c>
      <c r="M1728" s="28">
        <v>0</v>
      </c>
      <c r="N1728" s="28">
        <v>0</v>
      </c>
      <c r="O1728" s="28">
        <v>0</v>
      </c>
      <c r="P1728" s="42">
        <v>0</v>
      </c>
      <c r="Q1728" s="194"/>
      <c r="R1728" s="195"/>
      <c r="S1728" s="6"/>
      <c r="T1728" s="17"/>
    </row>
    <row r="1729" spans="1:20" ht="12.75">
      <c r="A1729" s="183"/>
      <c r="B1729" s="186"/>
      <c r="C1729" s="180"/>
      <c r="D1729" s="180"/>
      <c r="E1729" s="26"/>
      <c r="F1729" s="115" t="s">
        <v>228</v>
      </c>
      <c r="G1729" s="28">
        <f t="shared" si="364"/>
        <v>0</v>
      </c>
      <c r="H1729" s="28">
        <f t="shared" si="364"/>
        <v>0</v>
      </c>
      <c r="I1729" s="28">
        <v>0</v>
      </c>
      <c r="J1729" s="28">
        <v>0</v>
      </c>
      <c r="K1729" s="28">
        <v>0</v>
      </c>
      <c r="L1729" s="28">
        <v>0</v>
      </c>
      <c r="M1729" s="28">
        <v>0</v>
      </c>
      <c r="N1729" s="28">
        <v>0</v>
      </c>
      <c r="O1729" s="28">
        <v>0</v>
      </c>
      <c r="P1729" s="42">
        <v>0</v>
      </c>
      <c r="Q1729" s="194"/>
      <c r="R1729" s="195"/>
      <c r="S1729" s="6"/>
      <c r="T1729" s="17"/>
    </row>
    <row r="1730" spans="1:20" ht="12.75">
      <c r="A1730" s="183"/>
      <c r="B1730" s="186"/>
      <c r="C1730" s="180"/>
      <c r="D1730" s="180"/>
      <c r="E1730" s="26"/>
      <c r="F1730" s="115" t="s">
        <v>229</v>
      </c>
      <c r="G1730" s="28">
        <f t="shared" si="364"/>
        <v>0</v>
      </c>
      <c r="H1730" s="28">
        <f t="shared" si="364"/>
        <v>0</v>
      </c>
      <c r="I1730" s="28">
        <v>0</v>
      </c>
      <c r="J1730" s="28">
        <v>0</v>
      </c>
      <c r="K1730" s="28">
        <v>0</v>
      </c>
      <c r="L1730" s="28">
        <v>0</v>
      </c>
      <c r="M1730" s="28">
        <v>0</v>
      </c>
      <c r="N1730" s="28">
        <v>0</v>
      </c>
      <c r="O1730" s="28">
        <v>0</v>
      </c>
      <c r="P1730" s="42">
        <v>0</v>
      </c>
      <c r="Q1730" s="194"/>
      <c r="R1730" s="195"/>
      <c r="S1730" s="6"/>
      <c r="T1730" s="17"/>
    </row>
    <row r="1731" spans="1:20" ht="13.5" thickBot="1">
      <c r="A1731" s="184"/>
      <c r="B1731" s="187"/>
      <c r="C1731" s="181"/>
      <c r="D1731" s="181"/>
      <c r="E1731" s="43"/>
      <c r="F1731" s="116" t="s">
        <v>230</v>
      </c>
      <c r="G1731" s="36">
        <f t="shared" si="364"/>
        <v>0</v>
      </c>
      <c r="H1731" s="36">
        <f t="shared" si="364"/>
        <v>0</v>
      </c>
      <c r="I1731" s="36">
        <v>0</v>
      </c>
      <c r="J1731" s="36">
        <v>0</v>
      </c>
      <c r="K1731" s="36">
        <v>0</v>
      </c>
      <c r="L1731" s="36">
        <v>0</v>
      </c>
      <c r="M1731" s="36">
        <v>0</v>
      </c>
      <c r="N1731" s="36">
        <v>0</v>
      </c>
      <c r="O1731" s="36">
        <v>0</v>
      </c>
      <c r="P1731" s="44">
        <v>0</v>
      </c>
      <c r="Q1731" s="196"/>
      <c r="R1731" s="197"/>
      <c r="S1731" s="6"/>
      <c r="T1731" s="17"/>
    </row>
    <row r="1732" spans="1:19" ht="12.75" customHeight="1">
      <c r="A1732" s="182" t="s">
        <v>76</v>
      </c>
      <c r="B1732" s="185" t="s">
        <v>77</v>
      </c>
      <c r="C1732" s="179">
        <v>252</v>
      </c>
      <c r="D1732" s="21"/>
      <c r="E1732" s="114"/>
      <c r="F1732" s="41" t="s">
        <v>16</v>
      </c>
      <c r="G1732" s="23">
        <f>SUM(G1733:G1743)</f>
        <v>337.4</v>
      </c>
      <c r="H1732" s="23">
        <f aca="true" t="shared" si="365" ref="H1732:P1732">SUM(H1733:H1743)</f>
        <v>337.40000000000003</v>
      </c>
      <c r="I1732" s="23">
        <f t="shared" si="365"/>
        <v>337.4</v>
      </c>
      <c r="J1732" s="23">
        <f t="shared" si="365"/>
        <v>337.40000000000003</v>
      </c>
      <c r="K1732" s="23">
        <f t="shared" si="365"/>
        <v>0</v>
      </c>
      <c r="L1732" s="23">
        <f t="shared" si="365"/>
        <v>0</v>
      </c>
      <c r="M1732" s="23">
        <f t="shared" si="365"/>
        <v>0</v>
      </c>
      <c r="N1732" s="23">
        <f t="shared" si="365"/>
        <v>0</v>
      </c>
      <c r="O1732" s="23">
        <f t="shared" si="365"/>
        <v>0</v>
      </c>
      <c r="P1732" s="23">
        <f t="shared" si="365"/>
        <v>0</v>
      </c>
      <c r="Q1732" s="192" t="s">
        <v>17</v>
      </c>
      <c r="R1732" s="193"/>
      <c r="S1732" s="6"/>
    </row>
    <row r="1733" spans="1:19" ht="76.5">
      <c r="A1733" s="183"/>
      <c r="B1733" s="186"/>
      <c r="C1733" s="180"/>
      <c r="D1733" s="29">
        <v>834001414</v>
      </c>
      <c r="E1733" s="115" t="s">
        <v>63</v>
      </c>
      <c r="F1733" s="26" t="s">
        <v>19</v>
      </c>
      <c r="G1733" s="28">
        <f aca="true" t="shared" si="366" ref="G1733:H1737">I1733+K1733+M1733+O1733</f>
        <v>337.4</v>
      </c>
      <c r="H1733" s="28">
        <f t="shared" si="366"/>
        <v>337.40000000000003</v>
      </c>
      <c r="I1733" s="28">
        <v>337.4</v>
      </c>
      <c r="J1733" s="28">
        <f>342.1-4.7</f>
        <v>337.40000000000003</v>
      </c>
      <c r="K1733" s="28">
        <v>0</v>
      </c>
      <c r="L1733" s="28">
        <v>0</v>
      </c>
      <c r="M1733" s="28">
        <v>0</v>
      </c>
      <c r="N1733" s="28">
        <v>0</v>
      </c>
      <c r="O1733" s="28">
        <v>0</v>
      </c>
      <c r="P1733" s="42">
        <v>0</v>
      </c>
      <c r="Q1733" s="194"/>
      <c r="R1733" s="195"/>
      <c r="S1733" s="6"/>
    </row>
    <row r="1734" spans="1:19" ht="12.75">
      <c r="A1734" s="183"/>
      <c r="B1734" s="186"/>
      <c r="C1734" s="180"/>
      <c r="D1734" s="29"/>
      <c r="E1734" s="115"/>
      <c r="F1734" s="26" t="s">
        <v>22</v>
      </c>
      <c r="G1734" s="28">
        <f t="shared" si="366"/>
        <v>0</v>
      </c>
      <c r="H1734" s="28">
        <f t="shared" si="366"/>
        <v>0</v>
      </c>
      <c r="I1734" s="28">
        <v>0</v>
      </c>
      <c r="J1734" s="28">
        <v>0</v>
      </c>
      <c r="K1734" s="28">
        <v>0</v>
      </c>
      <c r="L1734" s="28">
        <v>0</v>
      </c>
      <c r="M1734" s="28">
        <v>0</v>
      </c>
      <c r="N1734" s="28">
        <v>0</v>
      </c>
      <c r="O1734" s="28">
        <v>0</v>
      </c>
      <c r="P1734" s="42">
        <v>0</v>
      </c>
      <c r="Q1734" s="194"/>
      <c r="R1734" s="195"/>
      <c r="S1734" s="6"/>
    </row>
    <row r="1735" spans="1:19" ht="12.75">
      <c r="A1735" s="183"/>
      <c r="B1735" s="186"/>
      <c r="C1735" s="180"/>
      <c r="D1735" s="29"/>
      <c r="E1735" s="115"/>
      <c r="F1735" s="26" t="s">
        <v>23</v>
      </c>
      <c r="G1735" s="28">
        <f t="shared" si="366"/>
        <v>0</v>
      </c>
      <c r="H1735" s="28">
        <f t="shared" si="366"/>
        <v>0</v>
      </c>
      <c r="I1735" s="28">
        <v>0</v>
      </c>
      <c r="J1735" s="28">
        <v>0</v>
      </c>
      <c r="K1735" s="28">
        <v>0</v>
      </c>
      <c r="L1735" s="28">
        <v>0</v>
      </c>
      <c r="M1735" s="28">
        <v>0</v>
      </c>
      <c r="N1735" s="28">
        <v>0</v>
      </c>
      <c r="O1735" s="28">
        <v>0</v>
      </c>
      <c r="P1735" s="42">
        <v>0</v>
      </c>
      <c r="Q1735" s="194"/>
      <c r="R1735" s="195"/>
      <c r="S1735" s="6"/>
    </row>
    <row r="1736" spans="1:19" ht="12.75">
      <c r="A1736" s="183"/>
      <c r="B1736" s="186"/>
      <c r="C1736" s="180"/>
      <c r="D1736" s="29"/>
      <c r="E1736" s="115"/>
      <c r="F1736" s="26" t="s">
        <v>24</v>
      </c>
      <c r="G1736" s="28">
        <f t="shared" si="366"/>
        <v>0</v>
      </c>
      <c r="H1736" s="28">
        <f t="shared" si="366"/>
        <v>0</v>
      </c>
      <c r="I1736" s="28">
        <v>0</v>
      </c>
      <c r="J1736" s="28">
        <v>0</v>
      </c>
      <c r="K1736" s="28">
        <v>0</v>
      </c>
      <c r="L1736" s="28">
        <v>0</v>
      </c>
      <c r="M1736" s="28">
        <v>0</v>
      </c>
      <c r="N1736" s="28">
        <v>0</v>
      </c>
      <c r="O1736" s="28">
        <v>0</v>
      </c>
      <c r="P1736" s="42">
        <v>0</v>
      </c>
      <c r="Q1736" s="194"/>
      <c r="R1736" s="195"/>
      <c r="S1736" s="6"/>
    </row>
    <row r="1737" spans="1:19" ht="12.75">
      <c r="A1737" s="183"/>
      <c r="B1737" s="186"/>
      <c r="C1737" s="180"/>
      <c r="D1737" s="29"/>
      <c r="E1737" s="115"/>
      <c r="F1737" s="26" t="s">
        <v>25</v>
      </c>
      <c r="G1737" s="28">
        <f t="shared" si="366"/>
        <v>0</v>
      </c>
      <c r="H1737" s="28">
        <f t="shared" si="366"/>
        <v>0</v>
      </c>
      <c r="I1737" s="28">
        <v>0</v>
      </c>
      <c r="J1737" s="28">
        <v>0</v>
      </c>
      <c r="K1737" s="28">
        <v>0</v>
      </c>
      <c r="L1737" s="28">
        <v>0</v>
      </c>
      <c r="M1737" s="28">
        <v>0</v>
      </c>
      <c r="N1737" s="28">
        <v>0</v>
      </c>
      <c r="O1737" s="28">
        <v>0</v>
      </c>
      <c r="P1737" s="42">
        <v>0</v>
      </c>
      <c r="Q1737" s="194"/>
      <c r="R1737" s="195"/>
      <c r="S1737" s="6"/>
    </row>
    <row r="1738" spans="1:19" ht="12.75">
      <c r="A1738" s="183"/>
      <c r="B1738" s="186"/>
      <c r="C1738" s="180"/>
      <c r="D1738" s="29"/>
      <c r="E1738" s="115"/>
      <c r="F1738" s="26" t="s">
        <v>220</v>
      </c>
      <c r="G1738" s="28">
        <v>0</v>
      </c>
      <c r="H1738" s="28">
        <v>0</v>
      </c>
      <c r="I1738" s="28">
        <v>0</v>
      </c>
      <c r="J1738" s="28">
        <v>0</v>
      </c>
      <c r="K1738" s="28">
        <v>0</v>
      </c>
      <c r="L1738" s="28">
        <v>0</v>
      </c>
      <c r="M1738" s="28">
        <v>0</v>
      </c>
      <c r="N1738" s="28">
        <v>0</v>
      </c>
      <c r="O1738" s="28">
        <v>0</v>
      </c>
      <c r="P1738" s="42">
        <v>0</v>
      </c>
      <c r="Q1738" s="194"/>
      <c r="R1738" s="195"/>
      <c r="S1738" s="6"/>
    </row>
    <row r="1739" spans="1:20" ht="12.75">
      <c r="A1739" s="183"/>
      <c r="B1739" s="186"/>
      <c r="C1739" s="180"/>
      <c r="D1739" s="29"/>
      <c r="E1739" s="26"/>
      <c r="F1739" s="115" t="s">
        <v>226</v>
      </c>
      <c r="G1739" s="28">
        <f aca="true" t="shared" si="367" ref="G1739:H1743">I1739+K1739+M1739+O1739</f>
        <v>0</v>
      </c>
      <c r="H1739" s="28">
        <f t="shared" si="367"/>
        <v>0</v>
      </c>
      <c r="I1739" s="28">
        <v>0</v>
      </c>
      <c r="J1739" s="28">
        <v>0</v>
      </c>
      <c r="K1739" s="28">
        <v>0</v>
      </c>
      <c r="L1739" s="28">
        <v>0</v>
      </c>
      <c r="M1739" s="28">
        <v>0</v>
      </c>
      <c r="N1739" s="28">
        <v>0</v>
      </c>
      <c r="O1739" s="28">
        <v>0</v>
      </c>
      <c r="P1739" s="42">
        <v>0</v>
      </c>
      <c r="Q1739" s="194"/>
      <c r="R1739" s="195"/>
      <c r="S1739" s="6"/>
      <c r="T1739" s="17"/>
    </row>
    <row r="1740" spans="1:20" ht="12.75">
      <c r="A1740" s="183"/>
      <c r="B1740" s="186"/>
      <c r="C1740" s="180"/>
      <c r="D1740" s="29"/>
      <c r="E1740" s="26"/>
      <c r="F1740" s="115" t="s">
        <v>227</v>
      </c>
      <c r="G1740" s="28">
        <f t="shared" si="367"/>
        <v>0</v>
      </c>
      <c r="H1740" s="28">
        <f t="shared" si="367"/>
        <v>0</v>
      </c>
      <c r="I1740" s="28">
        <v>0</v>
      </c>
      <c r="J1740" s="28">
        <v>0</v>
      </c>
      <c r="K1740" s="28">
        <v>0</v>
      </c>
      <c r="L1740" s="28">
        <v>0</v>
      </c>
      <c r="M1740" s="28">
        <v>0</v>
      </c>
      <c r="N1740" s="28">
        <v>0</v>
      </c>
      <c r="O1740" s="28">
        <v>0</v>
      </c>
      <c r="P1740" s="42">
        <v>0</v>
      </c>
      <c r="Q1740" s="194"/>
      <c r="R1740" s="195"/>
      <c r="S1740" s="6"/>
      <c r="T1740" s="17"/>
    </row>
    <row r="1741" spans="1:20" ht="12.75">
      <c r="A1741" s="183"/>
      <c r="B1741" s="186"/>
      <c r="C1741" s="180"/>
      <c r="D1741" s="29"/>
      <c r="E1741" s="26"/>
      <c r="F1741" s="115" t="s">
        <v>228</v>
      </c>
      <c r="G1741" s="28">
        <f t="shared" si="367"/>
        <v>0</v>
      </c>
      <c r="H1741" s="28">
        <f t="shared" si="367"/>
        <v>0</v>
      </c>
      <c r="I1741" s="28">
        <v>0</v>
      </c>
      <c r="J1741" s="28">
        <v>0</v>
      </c>
      <c r="K1741" s="28">
        <v>0</v>
      </c>
      <c r="L1741" s="28">
        <v>0</v>
      </c>
      <c r="M1741" s="28">
        <v>0</v>
      </c>
      <c r="N1741" s="28">
        <v>0</v>
      </c>
      <c r="O1741" s="28">
        <v>0</v>
      </c>
      <c r="P1741" s="42">
        <v>0</v>
      </c>
      <c r="Q1741" s="194"/>
      <c r="R1741" s="195"/>
      <c r="S1741" s="6"/>
      <c r="T1741" s="17"/>
    </row>
    <row r="1742" spans="1:20" ht="12.75">
      <c r="A1742" s="183"/>
      <c r="B1742" s="186"/>
      <c r="C1742" s="180"/>
      <c r="D1742" s="29"/>
      <c r="E1742" s="26"/>
      <c r="F1742" s="115" t="s">
        <v>229</v>
      </c>
      <c r="G1742" s="28">
        <f t="shared" si="367"/>
        <v>0</v>
      </c>
      <c r="H1742" s="28">
        <f t="shared" si="367"/>
        <v>0</v>
      </c>
      <c r="I1742" s="28">
        <v>0</v>
      </c>
      <c r="J1742" s="28">
        <v>0</v>
      </c>
      <c r="K1742" s="28">
        <v>0</v>
      </c>
      <c r="L1742" s="28">
        <v>0</v>
      </c>
      <c r="M1742" s="28">
        <v>0</v>
      </c>
      <c r="N1742" s="28">
        <v>0</v>
      </c>
      <c r="O1742" s="28">
        <v>0</v>
      </c>
      <c r="P1742" s="42">
        <v>0</v>
      </c>
      <c r="Q1742" s="194"/>
      <c r="R1742" s="195"/>
      <c r="S1742" s="6"/>
      <c r="T1742" s="17"/>
    </row>
    <row r="1743" spans="1:20" ht="13.5" thickBot="1">
      <c r="A1743" s="184"/>
      <c r="B1743" s="187"/>
      <c r="C1743" s="181"/>
      <c r="D1743" s="33"/>
      <c r="E1743" s="43"/>
      <c r="F1743" s="116" t="s">
        <v>230</v>
      </c>
      <c r="G1743" s="36">
        <f t="shared" si="367"/>
        <v>0</v>
      </c>
      <c r="H1743" s="36">
        <f t="shared" si="367"/>
        <v>0</v>
      </c>
      <c r="I1743" s="36">
        <v>0</v>
      </c>
      <c r="J1743" s="36">
        <v>0</v>
      </c>
      <c r="K1743" s="36">
        <v>0</v>
      </c>
      <c r="L1743" s="36">
        <v>0</v>
      </c>
      <c r="M1743" s="36">
        <v>0</v>
      </c>
      <c r="N1743" s="36">
        <v>0</v>
      </c>
      <c r="O1743" s="36">
        <v>0</v>
      </c>
      <c r="P1743" s="44">
        <v>0</v>
      </c>
      <c r="Q1743" s="196"/>
      <c r="R1743" s="197"/>
      <c r="S1743" s="6"/>
      <c r="T1743" s="17"/>
    </row>
    <row r="1744" spans="1:19" ht="12.75" customHeight="1">
      <c r="A1744" s="182" t="s">
        <v>78</v>
      </c>
      <c r="B1744" s="185" t="s">
        <v>79</v>
      </c>
      <c r="C1744" s="266">
        <v>1483</v>
      </c>
      <c r="D1744" s="114"/>
      <c r="E1744" s="114"/>
      <c r="F1744" s="41" t="s">
        <v>16</v>
      </c>
      <c r="G1744" s="23">
        <f>SUM(G1745:G1755)</f>
        <v>17514.7</v>
      </c>
      <c r="H1744" s="23">
        <f aca="true" t="shared" si="368" ref="H1744:P1744">SUM(H1745:H1755)</f>
        <v>17514.7</v>
      </c>
      <c r="I1744" s="23">
        <f t="shared" si="368"/>
        <v>17514.7</v>
      </c>
      <c r="J1744" s="23">
        <f t="shared" si="368"/>
        <v>17514.7</v>
      </c>
      <c r="K1744" s="23">
        <f t="shared" si="368"/>
        <v>0</v>
      </c>
      <c r="L1744" s="23">
        <f t="shared" si="368"/>
        <v>0</v>
      </c>
      <c r="M1744" s="23">
        <f t="shared" si="368"/>
        <v>0</v>
      </c>
      <c r="N1744" s="23">
        <f t="shared" si="368"/>
        <v>0</v>
      </c>
      <c r="O1744" s="23">
        <f t="shared" si="368"/>
        <v>0</v>
      </c>
      <c r="P1744" s="23">
        <f t="shared" si="368"/>
        <v>0</v>
      </c>
      <c r="Q1744" s="192" t="s">
        <v>17</v>
      </c>
      <c r="R1744" s="193"/>
      <c r="S1744" s="6"/>
    </row>
    <row r="1745" spans="1:19" ht="12.75">
      <c r="A1745" s="183"/>
      <c r="B1745" s="186"/>
      <c r="C1745" s="267"/>
      <c r="D1745" s="115">
        <v>834001414</v>
      </c>
      <c r="E1745" s="115" t="s">
        <v>20</v>
      </c>
      <c r="F1745" s="26" t="s">
        <v>19</v>
      </c>
      <c r="G1745" s="28">
        <f aca="true" t="shared" si="369" ref="G1745:H1749">I1745+K1745+M1745+O1745</f>
        <v>16754.4</v>
      </c>
      <c r="H1745" s="28">
        <f t="shared" si="369"/>
        <v>16754.4</v>
      </c>
      <c r="I1745" s="28">
        <v>16754.4</v>
      </c>
      <c r="J1745" s="28">
        <v>16754.4</v>
      </c>
      <c r="K1745" s="28">
        <v>0</v>
      </c>
      <c r="L1745" s="28">
        <v>0</v>
      </c>
      <c r="M1745" s="28">
        <v>0</v>
      </c>
      <c r="N1745" s="28">
        <v>0</v>
      </c>
      <c r="O1745" s="28">
        <v>0</v>
      </c>
      <c r="P1745" s="42">
        <v>0</v>
      </c>
      <c r="Q1745" s="194"/>
      <c r="R1745" s="195"/>
      <c r="S1745" s="6"/>
    </row>
    <row r="1746" spans="1:19" ht="12.75">
      <c r="A1746" s="183"/>
      <c r="B1746" s="186"/>
      <c r="C1746" s="267"/>
      <c r="D1746" s="115" t="s">
        <v>204</v>
      </c>
      <c r="E1746" s="115" t="s">
        <v>20</v>
      </c>
      <c r="F1746" s="26" t="s">
        <v>22</v>
      </c>
      <c r="G1746" s="28">
        <f t="shared" si="369"/>
        <v>760.3</v>
      </c>
      <c r="H1746" s="28">
        <f t="shared" si="369"/>
        <v>760.3</v>
      </c>
      <c r="I1746" s="28">
        <v>760.3</v>
      </c>
      <c r="J1746" s="28">
        <v>760.3</v>
      </c>
      <c r="K1746" s="28">
        <v>0</v>
      </c>
      <c r="L1746" s="28">
        <v>0</v>
      </c>
      <c r="M1746" s="28">
        <v>0</v>
      </c>
      <c r="N1746" s="28">
        <v>0</v>
      </c>
      <c r="O1746" s="28">
        <v>0</v>
      </c>
      <c r="P1746" s="42">
        <v>0</v>
      </c>
      <c r="Q1746" s="194"/>
      <c r="R1746" s="195"/>
      <c r="S1746" s="6"/>
    </row>
    <row r="1747" spans="1:19" ht="12.75">
      <c r="A1747" s="183"/>
      <c r="B1747" s="186"/>
      <c r="C1747" s="267"/>
      <c r="D1747" s="115"/>
      <c r="E1747" s="115"/>
      <c r="F1747" s="26" t="s">
        <v>23</v>
      </c>
      <c r="G1747" s="28">
        <f t="shared" si="369"/>
        <v>0</v>
      </c>
      <c r="H1747" s="28">
        <f t="shared" si="369"/>
        <v>0</v>
      </c>
      <c r="I1747" s="28">
        <v>0</v>
      </c>
      <c r="J1747" s="28">
        <v>0</v>
      </c>
      <c r="K1747" s="28">
        <v>0</v>
      </c>
      <c r="L1747" s="28">
        <v>0</v>
      </c>
      <c r="M1747" s="28">
        <v>0</v>
      </c>
      <c r="N1747" s="28">
        <v>0</v>
      </c>
      <c r="O1747" s="28">
        <v>0</v>
      </c>
      <c r="P1747" s="42">
        <v>0</v>
      </c>
      <c r="Q1747" s="194"/>
      <c r="R1747" s="195"/>
      <c r="S1747" s="6"/>
    </row>
    <row r="1748" spans="1:19" ht="12.75">
      <c r="A1748" s="183"/>
      <c r="B1748" s="186"/>
      <c r="C1748" s="267"/>
      <c r="D1748" s="115"/>
      <c r="E1748" s="115"/>
      <c r="F1748" s="26" t="s">
        <v>24</v>
      </c>
      <c r="G1748" s="28">
        <f t="shared" si="369"/>
        <v>0</v>
      </c>
      <c r="H1748" s="28">
        <f t="shared" si="369"/>
        <v>0</v>
      </c>
      <c r="I1748" s="28">
        <v>0</v>
      </c>
      <c r="J1748" s="28">
        <v>0</v>
      </c>
      <c r="K1748" s="28">
        <v>0</v>
      </c>
      <c r="L1748" s="28">
        <v>0</v>
      </c>
      <c r="M1748" s="28">
        <v>0</v>
      </c>
      <c r="N1748" s="28">
        <v>0</v>
      </c>
      <c r="O1748" s="28">
        <v>0</v>
      </c>
      <c r="P1748" s="42">
        <v>0</v>
      </c>
      <c r="Q1748" s="194"/>
      <c r="R1748" s="195"/>
      <c r="S1748" s="6"/>
    </row>
    <row r="1749" spans="1:19" ht="12.75">
      <c r="A1749" s="183"/>
      <c r="B1749" s="186"/>
      <c r="C1749" s="267"/>
      <c r="D1749" s="115"/>
      <c r="E1749" s="26"/>
      <c r="F1749" s="26" t="s">
        <v>25</v>
      </c>
      <c r="G1749" s="28">
        <f t="shared" si="369"/>
        <v>0</v>
      </c>
      <c r="H1749" s="28">
        <f t="shared" si="369"/>
        <v>0</v>
      </c>
      <c r="I1749" s="28">
        <v>0</v>
      </c>
      <c r="J1749" s="28">
        <v>0</v>
      </c>
      <c r="K1749" s="28">
        <v>0</v>
      </c>
      <c r="L1749" s="28">
        <v>0</v>
      </c>
      <c r="M1749" s="28">
        <v>0</v>
      </c>
      <c r="N1749" s="28">
        <v>0</v>
      </c>
      <c r="O1749" s="28">
        <v>0</v>
      </c>
      <c r="P1749" s="42">
        <v>0</v>
      </c>
      <c r="Q1749" s="194"/>
      <c r="R1749" s="195"/>
      <c r="S1749" s="6"/>
    </row>
    <row r="1750" spans="1:19" ht="12.75">
      <c r="A1750" s="183"/>
      <c r="B1750" s="186"/>
      <c r="C1750" s="267"/>
      <c r="D1750" s="115"/>
      <c r="E1750" s="115"/>
      <c r="F1750" s="26" t="s">
        <v>220</v>
      </c>
      <c r="G1750" s="28">
        <v>0</v>
      </c>
      <c r="H1750" s="28">
        <v>0</v>
      </c>
      <c r="I1750" s="28">
        <v>0</v>
      </c>
      <c r="J1750" s="28">
        <v>0</v>
      </c>
      <c r="K1750" s="28">
        <v>0</v>
      </c>
      <c r="L1750" s="28">
        <v>0</v>
      </c>
      <c r="M1750" s="28">
        <v>0</v>
      </c>
      <c r="N1750" s="28">
        <v>0</v>
      </c>
      <c r="O1750" s="28">
        <v>0</v>
      </c>
      <c r="P1750" s="42">
        <v>0</v>
      </c>
      <c r="Q1750" s="194"/>
      <c r="R1750" s="195"/>
      <c r="S1750" s="6"/>
    </row>
    <row r="1751" spans="1:20" ht="12.75">
      <c r="A1751" s="183"/>
      <c r="B1751" s="186"/>
      <c r="C1751" s="267"/>
      <c r="D1751" s="115"/>
      <c r="E1751" s="26"/>
      <c r="F1751" s="115" t="s">
        <v>226</v>
      </c>
      <c r="G1751" s="28">
        <f aca="true" t="shared" si="370" ref="G1751:H1755">I1751+K1751+M1751+O1751</f>
        <v>0</v>
      </c>
      <c r="H1751" s="28">
        <f t="shared" si="370"/>
        <v>0</v>
      </c>
      <c r="I1751" s="28">
        <v>0</v>
      </c>
      <c r="J1751" s="28">
        <v>0</v>
      </c>
      <c r="K1751" s="28">
        <v>0</v>
      </c>
      <c r="L1751" s="28">
        <v>0</v>
      </c>
      <c r="M1751" s="28">
        <v>0</v>
      </c>
      <c r="N1751" s="28">
        <v>0</v>
      </c>
      <c r="O1751" s="28">
        <v>0</v>
      </c>
      <c r="P1751" s="42">
        <v>0</v>
      </c>
      <c r="Q1751" s="194"/>
      <c r="R1751" s="195"/>
      <c r="S1751" s="6"/>
      <c r="T1751" s="17"/>
    </row>
    <row r="1752" spans="1:20" ht="12.75">
      <c r="A1752" s="183"/>
      <c r="B1752" s="186"/>
      <c r="C1752" s="267"/>
      <c r="D1752" s="115"/>
      <c r="E1752" s="26"/>
      <c r="F1752" s="115" t="s">
        <v>227</v>
      </c>
      <c r="G1752" s="28">
        <f t="shared" si="370"/>
        <v>0</v>
      </c>
      <c r="H1752" s="28">
        <f t="shared" si="370"/>
        <v>0</v>
      </c>
      <c r="I1752" s="28">
        <v>0</v>
      </c>
      <c r="J1752" s="28">
        <v>0</v>
      </c>
      <c r="K1752" s="28">
        <v>0</v>
      </c>
      <c r="L1752" s="28">
        <v>0</v>
      </c>
      <c r="M1752" s="28">
        <v>0</v>
      </c>
      <c r="N1752" s="28">
        <v>0</v>
      </c>
      <c r="O1752" s="28">
        <v>0</v>
      </c>
      <c r="P1752" s="42">
        <v>0</v>
      </c>
      <c r="Q1752" s="194"/>
      <c r="R1752" s="195"/>
      <c r="S1752" s="6"/>
      <c r="T1752" s="17"/>
    </row>
    <row r="1753" spans="1:20" ht="12.75">
      <c r="A1753" s="183"/>
      <c r="B1753" s="186"/>
      <c r="C1753" s="267"/>
      <c r="D1753" s="115"/>
      <c r="E1753" s="26"/>
      <c r="F1753" s="115" t="s">
        <v>228</v>
      </c>
      <c r="G1753" s="28">
        <f t="shared" si="370"/>
        <v>0</v>
      </c>
      <c r="H1753" s="28">
        <f t="shared" si="370"/>
        <v>0</v>
      </c>
      <c r="I1753" s="28">
        <v>0</v>
      </c>
      <c r="J1753" s="28">
        <v>0</v>
      </c>
      <c r="K1753" s="28">
        <v>0</v>
      </c>
      <c r="L1753" s="28">
        <v>0</v>
      </c>
      <c r="M1753" s="28">
        <v>0</v>
      </c>
      <c r="N1753" s="28">
        <v>0</v>
      </c>
      <c r="O1753" s="28">
        <v>0</v>
      </c>
      <c r="P1753" s="42">
        <v>0</v>
      </c>
      <c r="Q1753" s="194"/>
      <c r="R1753" s="195"/>
      <c r="S1753" s="6"/>
      <c r="T1753" s="17"/>
    </row>
    <row r="1754" spans="1:20" ht="12.75">
      <c r="A1754" s="183"/>
      <c r="B1754" s="186"/>
      <c r="C1754" s="267"/>
      <c r="D1754" s="115"/>
      <c r="E1754" s="26"/>
      <c r="F1754" s="115" t="s">
        <v>229</v>
      </c>
      <c r="G1754" s="28">
        <f t="shared" si="370"/>
        <v>0</v>
      </c>
      <c r="H1754" s="28">
        <f t="shared" si="370"/>
        <v>0</v>
      </c>
      <c r="I1754" s="28">
        <v>0</v>
      </c>
      <c r="J1754" s="28">
        <v>0</v>
      </c>
      <c r="K1754" s="28">
        <v>0</v>
      </c>
      <c r="L1754" s="28">
        <v>0</v>
      </c>
      <c r="M1754" s="28">
        <v>0</v>
      </c>
      <c r="N1754" s="28">
        <v>0</v>
      </c>
      <c r="O1754" s="28">
        <v>0</v>
      </c>
      <c r="P1754" s="42">
        <v>0</v>
      </c>
      <c r="Q1754" s="194"/>
      <c r="R1754" s="195"/>
      <c r="S1754" s="6"/>
      <c r="T1754" s="17"/>
    </row>
    <row r="1755" spans="1:20" ht="13.5" thickBot="1">
      <c r="A1755" s="184"/>
      <c r="B1755" s="187"/>
      <c r="C1755" s="268"/>
      <c r="D1755" s="116"/>
      <c r="E1755" s="43"/>
      <c r="F1755" s="116" t="s">
        <v>230</v>
      </c>
      <c r="G1755" s="36">
        <f t="shared" si="370"/>
        <v>0</v>
      </c>
      <c r="H1755" s="36">
        <f t="shared" si="370"/>
        <v>0</v>
      </c>
      <c r="I1755" s="36">
        <v>0</v>
      </c>
      <c r="J1755" s="36">
        <v>0</v>
      </c>
      <c r="K1755" s="36">
        <v>0</v>
      </c>
      <c r="L1755" s="36">
        <v>0</v>
      </c>
      <c r="M1755" s="36">
        <v>0</v>
      </c>
      <c r="N1755" s="36">
        <v>0</v>
      </c>
      <c r="O1755" s="36">
        <v>0</v>
      </c>
      <c r="P1755" s="44">
        <v>0</v>
      </c>
      <c r="Q1755" s="196"/>
      <c r="R1755" s="197"/>
      <c r="S1755" s="6"/>
      <c r="T1755" s="17"/>
    </row>
    <row r="1756" spans="1:19" ht="12.75" customHeight="1">
      <c r="A1756" s="182" t="s">
        <v>80</v>
      </c>
      <c r="B1756" s="185" t="s">
        <v>81</v>
      </c>
      <c r="C1756" s="266">
        <v>248</v>
      </c>
      <c r="D1756" s="21"/>
      <c r="E1756" s="114"/>
      <c r="F1756" s="41" t="s">
        <v>16</v>
      </c>
      <c r="G1756" s="23">
        <f>SUM(G1757:G1767)</f>
        <v>12477</v>
      </c>
      <c r="H1756" s="23">
        <f aca="true" t="shared" si="371" ref="H1756:P1756">SUM(H1757:H1767)</f>
        <v>12477</v>
      </c>
      <c r="I1756" s="23">
        <f t="shared" si="371"/>
        <v>12477</v>
      </c>
      <c r="J1756" s="23">
        <f t="shared" si="371"/>
        <v>12477</v>
      </c>
      <c r="K1756" s="23">
        <f t="shared" si="371"/>
        <v>0</v>
      </c>
      <c r="L1756" s="23">
        <f t="shared" si="371"/>
        <v>0</v>
      </c>
      <c r="M1756" s="23">
        <f t="shared" si="371"/>
        <v>0</v>
      </c>
      <c r="N1756" s="23">
        <f t="shared" si="371"/>
        <v>0</v>
      </c>
      <c r="O1756" s="23">
        <f t="shared" si="371"/>
        <v>0</v>
      </c>
      <c r="P1756" s="23">
        <f t="shared" si="371"/>
        <v>0</v>
      </c>
      <c r="Q1756" s="192" t="s">
        <v>17</v>
      </c>
      <c r="R1756" s="193"/>
      <c r="S1756" s="6"/>
    </row>
    <row r="1757" spans="1:19" ht="12.75">
      <c r="A1757" s="183"/>
      <c r="B1757" s="186"/>
      <c r="C1757" s="267"/>
      <c r="D1757" s="29">
        <v>834001414</v>
      </c>
      <c r="E1757" s="115" t="s">
        <v>20</v>
      </c>
      <c r="F1757" s="26" t="s">
        <v>19</v>
      </c>
      <c r="G1757" s="28">
        <f aca="true" t="shared" si="372" ref="G1757:H1766">I1757+K1757+M1757+O1757</f>
        <v>3064.6</v>
      </c>
      <c r="H1757" s="28">
        <f t="shared" si="372"/>
        <v>3064.6</v>
      </c>
      <c r="I1757" s="28">
        <v>3064.6</v>
      </c>
      <c r="J1757" s="28">
        <v>3064.6</v>
      </c>
      <c r="K1757" s="28">
        <v>0</v>
      </c>
      <c r="L1757" s="28">
        <v>0</v>
      </c>
      <c r="M1757" s="28">
        <v>0</v>
      </c>
      <c r="N1757" s="28">
        <v>0</v>
      </c>
      <c r="O1757" s="28">
        <v>0</v>
      </c>
      <c r="P1757" s="42">
        <v>0</v>
      </c>
      <c r="Q1757" s="194"/>
      <c r="R1757" s="195"/>
      <c r="S1757" s="6"/>
    </row>
    <row r="1758" spans="1:19" ht="12.75">
      <c r="A1758" s="183"/>
      <c r="B1758" s="186"/>
      <c r="C1758" s="267"/>
      <c r="D1758" s="46"/>
      <c r="E1758" s="115"/>
      <c r="F1758" s="26" t="s">
        <v>22</v>
      </c>
      <c r="G1758" s="28">
        <f t="shared" si="372"/>
        <v>0</v>
      </c>
      <c r="H1758" s="28">
        <f t="shared" si="372"/>
        <v>0</v>
      </c>
      <c r="I1758" s="28">
        <v>0</v>
      </c>
      <c r="J1758" s="28">
        <v>0</v>
      </c>
      <c r="K1758" s="28">
        <v>0</v>
      </c>
      <c r="L1758" s="28">
        <v>0</v>
      </c>
      <c r="M1758" s="28">
        <v>0</v>
      </c>
      <c r="N1758" s="28">
        <v>0</v>
      </c>
      <c r="O1758" s="28">
        <v>0</v>
      </c>
      <c r="P1758" s="42">
        <v>0</v>
      </c>
      <c r="Q1758" s="194"/>
      <c r="R1758" s="195"/>
      <c r="S1758" s="6"/>
    </row>
    <row r="1759" spans="1:19" ht="12.75">
      <c r="A1759" s="183"/>
      <c r="B1759" s="186"/>
      <c r="C1759" s="267"/>
      <c r="D1759" s="115" t="s">
        <v>204</v>
      </c>
      <c r="E1759" s="115" t="s">
        <v>20</v>
      </c>
      <c r="F1759" s="26" t="s">
        <v>23</v>
      </c>
      <c r="G1759" s="28">
        <f t="shared" si="372"/>
        <v>9177.4</v>
      </c>
      <c r="H1759" s="28">
        <f t="shared" si="372"/>
        <v>9177.4</v>
      </c>
      <c r="I1759" s="28">
        <v>9177.4</v>
      </c>
      <c r="J1759" s="28">
        <v>9177.4</v>
      </c>
      <c r="K1759" s="28">
        <v>0</v>
      </c>
      <c r="L1759" s="28">
        <v>0</v>
      </c>
      <c r="M1759" s="28">
        <v>0</v>
      </c>
      <c r="N1759" s="28">
        <v>0</v>
      </c>
      <c r="O1759" s="28">
        <v>0</v>
      </c>
      <c r="P1759" s="42">
        <v>0</v>
      </c>
      <c r="Q1759" s="194"/>
      <c r="R1759" s="195"/>
      <c r="S1759" s="6"/>
    </row>
    <row r="1760" spans="1:19" ht="76.5">
      <c r="A1760" s="183"/>
      <c r="B1760" s="186"/>
      <c r="C1760" s="267"/>
      <c r="D1760" s="115" t="s">
        <v>204</v>
      </c>
      <c r="E1760" s="115" t="s">
        <v>84</v>
      </c>
      <c r="F1760" s="26" t="s">
        <v>24</v>
      </c>
      <c r="G1760" s="28">
        <f t="shared" si="372"/>
        <v>199.8</v>
      </c>
      <c r="H1760" s="28">
        <f t="shared" si="372"/>
        <v>199.8</v>
      </c>
      <c r="I1760" s="28">
        <v>199.8</v>
      </c>
      <c r="J1760" s="28">
        <v>199.8</v>
      </c>
      <c r="K1760" s="28">
        <v>0</v>
      </c>
      <c r="L1760" s="28">
        <v>0</v>
      </c>
      <c r="M1760" s="28">
        <v>0</v>
      </c>
      <c r="N1760" s="28">
        <v>0</v>
      </c>
      <c r="O1760" s="28">
        <v>0</v>
      </c>
      <c r="P1760" s="42">
        <v>0</v>
      </c>
      <c r="Q1760" s="194"/>
      <c r="R1760" s="195"/>
      <c r="S1760" s="6"/>
    </row>
    <row r="1761" spans="1:19" ht="76.5">
      <c r="A1761" s="183"/>
      <c r="B1761" s="186"/>
      <c r="C1761" s="267"/>
      <c r="D1761" s="115" t="s">
        <v>204</v>
      </c>
      <c r="E1761" s="26" t="s">
        <v>84</v>
      </c>
      <c r="F1761" s="26" t="s">
        <v>25</v>
      </c>
      <c r="G1761" s="28">
        <f t="shared" si="372"/>
        <v>35.2</v>
      </c>
      <c r="H1761" s="28">
        <f t="shared" si="372"/>
        <v>35.2</v>
      </c>
      <c r="I1761" s="28">
        <v>35.2</v>
      </c>
      <c r="J1761" s="28">
        <v>35.2</v>
      </c>
      <c r="K1761" s="28">
        <v>0</v>
      </c>
      <c r="L1761" s="28">
        <v>0</v>
      </c>
      <c r="M1761" s="28">
        <v>0</v>
      </c>
      <c r="N1761" s="28">
        <v>0</v>
      </c>
      <c r="O1761" s="28">
        <v>0</v>
      </c>
      <c r="P1761" s="42">
        <v>0</v>
      </c>
      <c r="Q1761" s="194"/>
      <c r="R1761" s="195"/>
      <c r="S1761" s="6"/>
    </row>
    <row r="1762" spans="1:19" ht="12.75">
      <c r="A1762" s="183"/>
      <c r="B1762" s="186"/>
      <c r="C1762" s="267"/>
      <c r="D1762" s="29"/>
      <c r="E1762" s="115"/>
      <c r="F1762" s="26" t="s">
        <v>220</v>
      </c>
      <c r="G1762" s="28">
        <f t="shared" si="372"/>
        <v>0</v>
      </c>
      <c r="H1762" s="28">
        <f t="shared" si="372"/>
        <v>0</v>
      </c>
      <c r="I1762" s="28">
        <v>0</v>
      </c>
      <c r="J1762" s="28">
        <v>0</v>
      </c>
      <c r="K1762" s="28">
        <v>0</v>
      </c>
      <c r="L1762" s="28">
        <v>0</v>
      </c>
      <c r="M1762" s="28">
        <v>0</v>
      </c>
      <c r="N1762" s="28">
        <v>0</v>
      </c>
      <c r="O1762" s="28">
        <v>0</v>
      </c>
      <c r="P1762" s="42">
        <v>0</v>
      </c>
      <c r="Q1762" s="194"/>
      <c r="R1762" s="195"/>
      <c r="S1762" s="6"/>
    </row>
    <row r="1763" spans="1:20" ht="12.75">
      <c r="A1763" s="183"/>
      <c r="B1763" s="186"/>
      <c r="C1763" s="267"/>
      <c r="D1763" s="115"/>
      <c r="E1763" s="26"/>
      <c r="F1763" s="115" t="s">
        <v>226</v>
      </c>
      <c r="G1763" s="28">
        <f t="shared" si="372"/>
        <v>0</v>
      </c>
      <c r="H1763" s="28">
        <f t="shared" si="372"/>
        <v>0</v>
      </c>
      <c r="I1763" s="28">
        <v>0</v>
      </c>
      <c r="J1763" s="28">
        <v>0</v>
      </c>
      <c r="K1763" s="28">
        <v>0</v>
      </c>
      <c r="L1763" s="28">
        <v>0</v>
      </c>
      <c r="M1763" s="28">
        <v>0</v>
      </c>
      <c r="N1763" s="28">
        <v>0</v>
      </c>
      <c r="O1763" s="28">
        <v>0</v>
      </c>
      <c r="P1763" s="42">
        <v>0</v>
      </c>
      <c r="Q1763" s="194"/>
      <c r="R1763" s="195"/>
      <c r="S1763" s="6"/>
      <c r="T1763" s="17"/>
    </row>
    <row r="1764" spans="1:20" ht="12.75">
      <c r="A1764" s="183"/>
      <c r="B1764" s="186"/>
      <c r="C1764" s="267"/>
      <c r="D1764" s="115"/>
      <c r="E1764" s="26"/>
      <c r="F1764" s="115" t="s">
        <v>227</v>
      </c>
      <c r="G1764" s="28">
        <f t="shared" si="372"/>
        <v>0</v>
      </c>
      <c r="H1764" s="28">
        <f t="shared" si="372"/>
        <v>0</v>
      </c>
      <c r="I1764" s="28">
        <v>0</v>
      </c>
      <c r="J1764" s="28">
        <v>0</v>
      </c>
      <c r="K1764" s="28">
        <v>0</v>
      </c>
      <c r="L1764" s="28">
        <v>0</v>
      </c>
      <c r="M1764" s="28">
        <v>0</v>
      </c>
      <c r="N1764" s="28">
        <v>0</v>
      </c>
      <c r="O1764" s="28">
        <v>0</v>
      </c>
      <c r="P1764" s="42">
        <v>0</v>
      </c>
      <c r="Q1764" s="194"/>
      <c r="R1764" s="195"/>
      <c r="S1764" s="6"/>
      <c r="T1764" s="17"/>
    </row>
    <row r="1765" spans="1:20" ht="12.75">
      <c r="A1765" s="183"/>
      <c r="B1765" s="186"/>
      <c r="C1765" s="267"/>
      <c r="D1765" s="115"/>
      <c r="E1765" s="26"/>
      <c r="F1765" s="115" t="s">
        <v>228</v>
      </c>
      <c r="G1765" s="28">
        <f t="shared" si="372"/>
        <v>0</v>
      </c>
      <c r="H1765" s="28">
        <f t="shared" si="372"/>
        <v>0</v>
      </c>
      <c r="I1765" s="28">
        <v>0</v>
      </c>
      <c r="J1765" s="28">
        <v>0</v>
      </c>
      <c r="K1765" s="28">
        <v>0</v>
      </c>
      <c r="L1765" s="28">
        <v>0</v>
      </c>
      <c r="M1765" s="28">
        <v>0</v>
      </c>
      <c r="N1765" s="28">
        <v>0</v>
      </c>
      <c r="O1765" s="28">
        <v>0</v>
      </c>
      <c r="P1765" s="42">
        <v>0</v>
      </c>
      <c r="Q1765" s="194"/>
      <c r="R1765" s="195"/>
      <c r="S1765" s="6"/>
      <c r="T1765" s="17"/>
    </row>
    <row r="1766" spans="1:20" ht="12.75">
      <c r="A1766" s="183"/>
      <c r="B1766" s="186"/>
      <c r="C1766" s="267"/>
      <c r="D1766" s="115"/>
      <c r="E1766" s="26"/>
      <c r="F1766" s="115" t="s">
        <v>229</v>
      </c>
      <c r="G1766" s="28">
        <f t="shared" si="372"/>
        <v>0</v>
      </c>
      <c r="H1766" s="28">
        <f t="shared" si="372"/>
        <v>0</v>
      </c>
      <c r="I1766" s="28">
        <v>0</v>
      </c>
      <c r="J1766" s="28">
        <v>0</v>
      </c>
      <c r="K1766" s="28">
        <v>0</v>
      </c>
      <c r="L1766" s="28">
        <v>0</v>
      </c>
      <c r="M1766" s="28">
        <v>0</v>
      </c>
      <c r="N1766" s="28">
        <v>0</v>
      </c>
      <c r="O1766" s="28">
        <v>0</v>
      </c>
      <c r="P1766" s="42">
        <v>0</v>
      </c>
      <c r="Q1766" s="194"/>
      <c r="R1766" s="195"/>
      <c r="S1766" s="6"/>
      <c r="T1766" s="17"/>
    </row>
    <row r="1767" spans="1:20" ht="13.5" thickBot="1">
      <c r="A1767" s="184"/>
      <c r="B1767" s="187"/>
      <c r="C1767" s="268"/>
      <c r="D1767" s="116"/>
      <c r="E1767" s="43"/>
      <c r="F1767" s="116" t="s">
        <v>230</v>
      </c>
      <c r="G1767" s="36">
        <f>I1767+K1767+M1767+O1767</f>
        <v>0</v>
      </c>
      <c r="H1767" s="36">
        <f>J1767+L1767+N1767+P1767</f>
        <v>0</v>
      </c>
      <c r="I1767" s="36">
        <v>0</v>
      </c>
      <c r="J1767" s="36">
        <v>0</v>
      </c>
      <c r="K1767" s="36">
        <v>0</v>
      </c>
      <c r="L1767" s="36">
        <v>0</v>
      </c>
      <c r="M1767" s="36">
        <v>0</v>
      </c>
      <c r="N1767" s="36">
        <v>0</v>
      </c>
      <c r="O1767" s="36">
        <v>0</v>
      </c>
      <c r="P1767" s="44">
        <v>0</v>
      </c>
      <c r="Q1767" s="196"/>
      <c r="R1767" s="197"/>
      <c r="S1767" s="6"/>
      <c r="T1767" s="17"/>
    </row>
    <row r="1768" spans="1:19" ht="12.75" customHeight="1">
      <c r="A1768" s="182" t="s">
        <v>82</v>
      </c>
      <c r="B1768" s="185" t="s">
        <v>83</v>
      </c>
      <c r="C1768" s="179"/>
      <c r="D1768" s="21"/>
      <c r="E1768" s="114"/>
      <c r="F1768" s="41" t="s">
        <v>16</v>
      </c>
      <c r="G1768" s="23">
        <f>SUM(G1769:G1779)</f>
        <v>1628</v>
      </c>
      <c r="H1768" s="23">
        <f aca="true" t="shared" si="373" ref="H1768:P1768">SUM(H1769:H1779)</f>
        <v>1628</v>
      </c>
      <c r="I1768" s="23">
        <f t="shared" si="373"/>
        <v>1628</v>
      </c>
      <c r="J1768" s="23">
        <f t="shared" si="373"/>
        <v>1628</v>
      </c>
      <c r="K1768" s="23">
        <f t="shared" si="373"/>
        <v>0</v>
      </c>
      <c r="L1768" s="23">
        <f t="shared" si="373"/>
        <v>0</v>
      </c>
      <c r="M1768" s="23">
        <f t="shared" si="373"/>
        <v>0</v>
      </c>
      <c r="N1768" s="23">
        <f t="shared" si="373"/>
        <v>0</v>
      </c>
      <c r="O1768" s="23">
        <f t="shared" si="373"/>
        <v>0</v>
      </c>
      <c r="P1768" s="23">
        <f t="shared" si="373"/>
        <v>0</v>
      </c>
      <c r="Q1768" s="192" t="s">
        <v>17</v>
      </c>
      <c r="R1768" s="193"/>
      <c r="S1768" s="6"/>
    </row>
    <row r="1769" spans="1:20" ht="12.75">
      <c r="A1769" s="183"/>
      <c r="B1769" s="186"/>
      <c r="C1769" s="180"/>
      <c r="D1769" s="29"/>
      <c r="E1769" s="115"/>
      <c r="F1769" s="26" t="s">
        <v>19</v>
      </c>
      <c r="G1769" s="28">
        <f aca="true" t="shared" si="374" ref="G1769:H1773">I1769+K1769+M1769+O1769</f>
        <v>0</v>
      </c>
      <c r="H1769" s="28">
        <f t="shared" si="374"/>
        <v>0</v>
      </c>
      <c r="I1769" s="28">
        <v>0</v>
      </c>
      <c r="J1769" s="28">
        <v>0</v>
      </c>
      <c r="K1769" s="28">
        <v>0</v>
      </c>
      <c r="L1769" s="28">
        <v>0</v>
      </c>
      <c r="M1769" s="28">
        <v>0</v>
      </c>
      <c r="N1769" s="28">
        <v>0</v>
      </c>
      <c r="O1769" s="28">
        <v>0</v>
      </c>
      <c r="P1769" s="42">
        <v>0</v>
      </c>
      <c r="Q1769" s="194"/>
      <c r="R1769" s="195"/>
      <c r="S1769" s="6"/>
      <c r="T1769" s="47"/>
    </row>
    <row r="1770" spans="1:19" ht="12.75">
      <c r="A1770" s="183"/>
      <c r="B1770" s="186"/>
      <c r="C1770" s="180"/>
      <c r="D1770" s="115"/>
      <c r="E1770" s="115"/>
      <c r="F1770" s="26" t="s">
        <v>22</v>
      </c>
      <c r="G1770" s="28">
        <f>I1770+K1770+M1770+O1770</f>
        <v>0</v>
      </c>
      <c r="H1770" s="28">
        <f>J1770+L1770+N1770+P1770</f>
        <v>0</v>
      </c>
      <c r="I1770" s="28">
        <v>0</v>
      </c>
      <c r="J1770" s="28">
        <v>0</v>
      </c>
      <c r="K1770" s="28">
        <v>0</v>
      </c>
      <c r="L1770" s="28">
        <v>0</v>
      </c>
      <c r="M1770" s="28">
        <v>0</v>
      </c>
      <c r="N1770" s="28">
        <v>0</v>
      </c>
      <c r="O1770" s="28">
        <v>0</v>
      </c>
      <c r="P1770" s="42">
        <v>0</v>
      </c>
      <c r="Q1770" s="194"/>
      <c r="R1770" s="195"/>
      <c r="S1770" s="6"/>
    </row>
    <row r="1771" spans="1:19" ht="94.5" customHeight="1">
      <c r="A1771" s="183"/>
      <c r="B1771" s="186"/>
      <c r="C1771" s="180"/>
      <c r="D1771" s="115" t="s">
        <v>206</v>
      </c>
      <c r="E1771" s="115" t="s">
        <v>84</v>
      </c>
      <c r="F1771" s="26" t="s">
        <v>23</v>
      </c>
      <c r="G1771" s="28">
        <f t="shared" si="374"/>
        <v>1628</v>
      </c>
      <c r="H1771" s="28">
        <f t="shared" si="374"/>
        <v>1628</v>
      </c>
      <c r="I1771" s="28">
        <f>2750-1122</f>
        <v>1628</v>
      </c>
      <c r="J1771" s="28">
        <f>2750-1122</f>
        <v>1628</v>
      </c>
      <c r="K1771" s="28">
        <v>0</v>
      </c>
      <c r="L1771" s="28">
        <v>0</v>
      </c>
      <c r="M1771" s="28">
        <v>0</v>
      </c>
      <c r="N1771" s="28">
        <v>0</v>
      </c>
      <c r="O1771" s="28">
        <v>0</v>
      </c>
      <c r="P1771" s="42">
        <v>0</v>
      </c>
      <c r="Q1771" s="194"/>
      <c r="R1771" s="195"/>
      <c r="S1771" s="6"/>
    </row>
    <row r="1772" spans="1:19" ht="12.75">
      <c r="A1772" s="183"/>
      <c r="B1772" s="186"/>
      <c r="C1772" s="180"/>
      <c r="D1772" s="115" t="s">
        <v>204</v>
      </c>
      <c r="E1772" s="115" t="s">
        <v>192</v>
      </c>
      <c r="F1772" s="26" t="s">
        <v>24</v>
      </c>
      <c r="G1772" s="28">
        <f t="shared" si="374"/>
        <v>0</v>
      </c>
      <c r="H1772" s="28">
        <f t="shared" si="374"/>
        <v>0</v>
      </c>
      <c r="I1772" s="28">
        <f>2750-1348.1-430.7-971.2</f>
        <v>0</v>
      </c>
      <c r="J1772" s="28">
        <f>2750-1348.1-430.7-971.2</f>
        <v>0</v>
      </c>
      <c r="K1772" s="28">
        <v>0</v>
      </c>
      <c r="L1772" s="28">
        <v>0</v>
      </c>
      <c r="M1772" s="28">
        <v>0</v>
      </c>
      <c r="N1772" s="28">
        <v>0</v>
      </c>
      <c r="O1772" s="28">
        <v>0</v>
      </c>
      <c r="P1772" s="42">
        <v>0</v>
      </c>
      <c r="Q1772" s="194"/>
      <c r="R1772" s="195"/>
      <c r="S1772" s="6"/>
    </row>
    <row r="1773" spans="1:19" ht="12.75">
      <c r="A1773" s="183"/>
      <c r="B1773" s="186"/>
      <c r="C1773" s="180"/>
      <c r="D1773" s="29"/>
      <c r="E1773" s="26"/>
      <c r="F1773" s="26" t="s">
        <v>25</v>
      </c>
      <c r="G1773" s="28">
        <f t="shared" si="374"/>
        <v>0</v>
      </c>
      <c r="H1773" s="28">
        <f t="shared" si="374"/>
        <v>0</v>
      </c>
      <c r="I1773" s="28">
        <v>0</v>
      </c>
      <c r="J1773" s="28">
        <v>0</v>
      </c>
      <c r="K1773" s="28">
        <v>0</v>
      </c>
      <c r="L1773" s="28">
        <v>0</v>
      </c>
      <c r="M1773" s="28">
        <v>0</v>
      </c>
      <c r="N1773" s="28">
        <v>0</v>
      </c>
      <c r="O1773" s="28">
        <v>0</v>
      </c>
      <c r="P1773" s="42">
        <v>0</v>
      </c>
      <c r="Q1773" s="194"/>
      <c r="R1773" s="195"/>
      <c r="S1773" s="6"/>
    </row>
    <row r="1774" spans="1:19" ht="12.75">
      <c r="A1774" s="183"/>
      <c r="B1774" s="186"/>
      <c r="C1774" s="180"/>
      <c r="D1774" s="29"/>
      <c r="E1774" s="115"/>
      <c r="F1774" s="26" t="s">
        <v>220</v>
      </c>
      <c r="G1774" s="28">
        <v>0</v>
      </c>
      <c r="H1774" s="28">
        <v>0</v>
      </c>
      <c r="I1774" s="28">
        <v>0</v>
      </c>
      <c r="J1774" s="28">
        <v>0</v>
      </c>
      <c r="K1774" s="28">
        <v>0</v>
      </c>
      <c r="L1774" s="28">
        <v>0</v>
      </c>
      <c r="M1774" s="28">
        <v>0</v>
      </c>
      <c r="N1774" s="28">
        <v>0</v>
      </c>
      <c r="O1774" s="28">
        <v>0</v>
      </c>
      <c r="P1774" s="42">
        <v>0</v>
      </c>
      <c r="Q1774" s="194"/>
      <c r="R1774" s="195"/>
      <c r="S1774" s="6"/>
    </row>
    <row r="1775" spans="1:20" ht="12.75">
      <c r="A1775" s="183"/>
      <c r="B1775" s="186"/>
      <c r="C1775" s="180"/>
      <c r="D1775" s="115"/>
      <c r="E1775" s="26"/>
      <c r="F1775" s="115" t="s">
        <v>226</v>
      </c>
      <c r="G1775" s="28">
        <f aca="true" t="shared" si="375" ref="G1775:H1779">I1775+K1775+M1775+O1775</f>
        <v>0</v>
      </c>
      <c r="H1775" s="28">
        <f t="shared" si="375"/>
        <v>0</v>
      </c>
      <c r="I1775" s="28">
        <v>0</v>
      </c>
      <c r="J1775" s="28">
        <v>0</v>
      </c>
      <c r="K1775" s="28">
        <v>0</v>
      </c>
      <c r="L1775" s="28">
        <v>0</v>
      </c>
      <c r="M1775" s="28">
        <v>0</v>
      </c>
      <c r="N1775" s="28">
        <v>0</v>
      </c>
      <c r="O1775" s="28">
        <v>0</v>
      </c>
      <c r="P1775" s="42">
        <v>0</v>
      </c>
      <c r="Q1775" s="194"/>
      <c r="R1775" s="195"/>
      <c r="S1775" s="6"/>
      <c r="T1775" s="17"/>
    </row>
    <row r="1776" spans="1:20" ht="12.75">
      <c r="A1776" s="183"/>
      <c r="B1776" s="186"/>
      <c r="C1776" s="180"/>
      <c r="D1776" s="115"/>
      <c r="E1776" s="26"/>
      <c r="F1776" s="115" t="s">
        <v>227</v>
      </c>
      <c r="G1776" s="28">
        <f t="shared" si="375"/>
        <v>0</v>
      </c>
      <c r="H1776" s="28">
        <f t="shared" si="375"/>
        <v>0</v>
      </c>
      <c r="I1776" s="28">
        <v>0</v>
      </c>
      <c r="J1776" s="28">
        <v>0</v>
      </c>
      <c r="K1776" s="28">
        <v>0</v>
      </c>
      <c r="L1776" s="28">
        <v>0</v>
      </c>
      <c r="M1776" s="28">
        <v>0</v>
      </c>
      <c r="N1776" s="28">
        <v>0</v>
      </c>
      <c r="O1776" s="28">
        <v>0</v>
      </c>
      <c r="P1776" s="42">
        <v>0</v>
      </c>
      <c r="Q1776" s="194"/>
      <c r="R1776" s="195"/>
      <c r="S1776" s="6"/>
      <c r="T1776" s="17"/>
    </row>
    <row r="1777" spans="1:20" ht="12.75">
      <c r="A1777" s="183"/>
      <c r="B1777" s="186"/>
      <c r="C1777" s="180"/>
      <c r="D1777" s="115"/>
      <c r="E1777" s="26"/>
      <c r="F1777" s="115" t="s">
        <v>228</v>
      </c>
      <c r="G1777" s="28">
        <f t="shared" si="375"/>
        <v>0</v>
      </c>
      <c r="H1777" s="28">
        <f t="shared" si="375"/>
        <v>0</v>
      </c>
      <c r="I1777" s="28">
        <v>0</v>
      </c>
      <c r="J1777" s="28">
        <v>0</v>
      </c>
      <c r="K1777" s="28">
        <v>0</v>
      </c>
      <c r="L1777" s="28">
        <v>0</v>
      </c>
      <c r="M1777" s="28">
        <v>0</v>
      </c>
      <c r="N1777" s="28">
        <v>0</v>
      </c>
      <c r="O1777" s="28">
        <v>0</v>
      </c>
      <c r="P1777" s="42">
        <v>0</v>
      </c>
      <c r="Q1777" s="194"/>
      <c r="R1777" s="195"/>
      <c r="S1777" s="6"/>
      <c r="T1777" s="17"/>
    </row>
    <row r="1778" spans="1:20" ht="12.75">
      <c r="A1778" s="183"/>
      <c r="B1778" s="186"/>
      <c r="C1778" s="180"/>
      <c r="D1778" s="115"/>
      <c r="E1778" s="26"/>
      <c r="F1778" s="115" t="s">
        <v>229</v>
      </c>
      <c r="G1778" s="28">
        <f t="shared" si="375"/>
        <v>0</v>
      </c>
      <c r="H1778" s="28">
        <f t="shared" si="375"/>
        <v>0</v>
      </c>
      <c r="I1778" s="28">
        <v>0</v>
      </c>
      <c r="J1778" s="28">
        <v>0</v>
      </c>
      <c r="K1778" s="28">
        <v>0</v>
      </c>
      <c r="L1778" s="28">
        <v>0</v>
      </c>
      <c r="M1778" s="28">
        <v>0</v>
      </c>
      <c r="N1778" s="28">
        <v>0</v>
      </c>
      <c r="O1778" s="28">
        <v>0</v>
      </c>
      <c r="P1778" s="42">
        <v>0</v>
      </c>
      <c r="Q1778" s="194"/>
      <c r="R1778" s="195"/>
      <c r="S1778" s="6"/>
      <c r="T1778" s="17"/>
    </row>
    <row r="1779" spans="1:20" ht="13.5" thickBot="1">
      <c r="A1779" s="184"/>
      <c r="B1779" s="187"/>
      <c r="C1779" s="181"/>
      <c r="D1779" s="116"/>
      <c r="E1779" s="43"/>
      <c r="F1779" s="116" t="s">
        <v>230</v>
      </c>
      <c r="G1779" s="36">
        <f t="shared" si="375"/>
        <v>0</v>
      </c>
      <c r="H1779" s="36">
        <f t="shared" si="375"/>
        <v>0</v>
      </c>
      <c r="I1779" s="36">
        <v>0</v>
      </c>
      <c r="J1779" s="36">
        <v>0</v>
      </c>
      <c r="K1779" s="36">
        <v>0</v>
      </c>
      <c r="L1779" s="36">
        <v>0</v>
      </c>
      <c r="M1779" s="36">
        <v>0</v>
      </c>
      <c r="N1779" s="36">
        <v>0</v>
      </c>
      <c r="O1779" s="36">
        <v>0</v>
      </c>
      <c r="P1779" s="44">
        <v>0</v>
      </c>
      <c r="Q1779" s="196"/>
      <c r="R1779" s="197"/>
      <c r="S1779" s="6"/>
      <c r="T1779" s="17"/>
    </row>
    <row r="1780" spans="1:19" ht="12.75" customHeight="1">
      <c r="A1780" s="270" t="s">
        <v>85</v>
      </c>
      <c r="B1780" s="185" t="s">
        <v>86</v>
      </c>
      <c r="C1780" s="179">
        <v>196</v>
      </c>
      <c r="D1780" s="114"/>
      <c r="E1780" s="114"/>
      <c r="F1780" s="41" t="s">
        <v>16</v>
      </c>
      <c r="G1780" s="23">
        <f>SUM(G1781:G1793)</f>
        <v>6062.799999999999</v>
      </c>
      <c r="H1780" s="23">
        <f aca="true" t="shared" si="376" ref="H1780:P1780">SUM(H1781:H1793)</f>
        <v>6062.799999999999</v>
      </c>
      <c r="I1780" s="23">
        <f t="shared" si="376"/>
        <v>6062.799999999999</v>
      </c>
      <c r="J1780" s="23">
        <f t="shared" si="376"/>
        <v>6062.799999999999</v>
      </c>
      <c r="K1780" s="23">
        <f t="shared" si="376"/>
        <v>0</v>
      </c>
      <c r="L1780" s="23">
        <f t="shared" si="376"/>
        <v>0</v>
      </c>
      <c r="M1780" s="23">
        <f t="shared" si="376"/>
        <v>0</v>
      </c>
      <c r="N1780" s="23">
        <f t="shared" si="376"/>
        <v>0</v>
      </c>
      <c r="O1780" s="23">
        <f t="shared" si="376"/>
        <v>0</v>
      </c>
      <c r="P1780" s="23">
        <f t="shared" si="376"/>
        <v>0</v>
      </c>
      <c r="Q1780" s="192" t="s">
        <v>17</v>
      </c>
      <c r="R1780" s="193"/>
      <c r="S1780" s="6"/>
    </row>
    <row r="1781" spans="1:19" ht="12.75">
      <c r="A1781" s="271"/>
      <c r="B1781" s="186"/>
      <c r="C1781" s="180"/>
      <c r="D1781" s="115"/>
      <c r="E1781" s="115"/>
      <c r="F1781" s="26" t="s">
        <v>19</v>
      </c>
      <c r="G1781" s="28">
        <f aca="true" t="shared" si="377" ref="G1781:H1787">I1781+K1781+M1781+O1781</f>
        <v>0</v>
      </c>
      <c r="H1781" s="28">
        <f t="shared" si="377"/>
        <v>0</v>
      </c>
      <c r="I1781" s="28">
        <v>0</v>
      </c>
      <c r="J1781" s="28">
        <v>0</v>
      </c>
      <c r="K1781" s="28">
        <v>0</v>
      </c>
      <c r="L1781" s="28">
        <v>0</v>
      </c>
      <c r="M1781" s="28">
        <v>0</v>
      </c>
      <c r="N1781" s="28">
        <v>0</v>
      </c>
      <c r="O1781" s="28">
        <v>0</v>
      </c>
      <c r="P1781" s="28">
        <v>0</v>
      </c>
      <c r="Q1781" s="194"/>
      <c r="R1781" s="195"/>
      <c r="S1781" s="6"/>
    </row>
    <row r="1782" spans="1:19" ht="12.75">
      <c r="A1782" s="271"/>
      <c r="B1782" s="186"/>
      <c r="C1782" s="180"/>
      <c r="D1782" s="115" t="s">
        <v>204</v>
      </c>
      <c r="E1782" s="115" t="s">
        <v>20</v>
      </c>
      <c r="F1782" s="26" t="s">
        <v>22</v>
      </c>
      <c r="G1782" s="28">
        <f t="shared" si="377"/>
        <v>2450.5</v>
      </c>
      <c r="H1782" s="28">
        <f t="shared" si="377"/>
        <v>2450.5</v>
      </c>
      <c r="I1782" s="28">
        <v>2450.5</v>
      </c>
      <c r="J1782" s="28">
        <v>2450.5</v>
      </c>
      <c r="K1782" s="28">
        <v>0</v>
      </c>
      <c r="L1782" s="28">
        <v>0</v>
      </c>
      <c r="M1782" s="28">
        <v>0</v>
      </c>
      <c r="N1782" s="28">
        <v>0</v>
      </c>
      <c r="O1782" s="28">
        <v>0</v>
      </c>
      <c r="P1782" s="28">
        <v>0</v>
      </c>
      <c r="Q1782" s="194"/>
      <c r="R1782" s="195"/>
      <c r="S1782" s="6"/>
    </row>
    <row r="1783" spans="1:19" ht="25.5">
      <c r="A1783" s="271"/>
      <c r="B1783" s="186"/>
      <c r="C1783" s="180"/>
      <c r="D1783" s="115" t="s">
        <v>204</v>
      </c>
      <c r="E1783" s="115" t="s">
        <v>194</v>
      </c>
      <c r="F1783" s="26" t="s">
        <v>22</v>
      </c>
      <c r="G1783" s="28">
        <f>I1783+K1783+M1783+O1783</f>
        <v>55</v>
      </c>
      <c r="H1783" s="28">
        <f>J1783+L1783+N1783+P1783</f>
        <v>55</v>
      </c>
      <c r="I1783" s="28">
        <v>55</v>
      </c>
      <c r="J1783" s="28">
        <v>55</v>
      </c>
      <c r="K1783" s="28">
        <v>0</v>
      </c>
      <c r="L1783" s="28">
        <v>0</v>
      </c>
      <c r="M1783" s="28">
        <v>0</v>
      </c>
      <c r="N1783" s="28">
        <v>0</v>
      </c>
      <c r="O1783" s="28">
        <v>0</v>
      </c>
      <c r="P1783" s="28">
        <v>0</v>
      </c>
      <c r="Q1783" s="194"/>
      <c r="R1783" s="195"/>
      <c r="S1783" s="6"/>
    </row>
    <row r="1784" spans="1:19" ht="97.5" customHeight="1">
      <c r="A1784" s="271"/>
      <c r="B1784" s="269"/>
      <c r="C1784" s="180"/>
      <c r="D1784" s="115" t="s">
        <v>204</v>
      </c>
      <c r="E1784" s="115" t="s">
        <v>84</v>
      </c>
      <c r="F1784" s="26" t="s">
        <v>22</v>
      </c>
      <c r="G1784" s="28">
        <f t="shared" si="377"/>
        <v>930.7</v>
      </c>
      <c r="H1784" s="28">
        <f t="shared" si="377"/>
        <v>930.7</v>
      </c>
      <c r="I1784" s="28">
        <v>930.7</v>
      </c>
      <c r="J1784" s="28">
        <v>930.7</v>
      </c>
      <c r="K1784" s="28">
        <v>0</v>
      </c>
      <c r="L1784" s="28">
        <v>0</v>
      </c>
      <c r="M1784" s="28">
        <v>0</v>
      </c>
      <c r="N1784" s="28">
        <v>0</v>
      </c>
      <c r="O1784" s="28">
        <v>0</v>
      </c>
      <c r="P1784" s="28">
        <v>0</v>
      </c>
      <c r="Q1784" s="194"/>
      <c r="R1784" s="195"/>
      <c r="S1784" s="6"/>
    </row>
    <row r="1785" spans="1:19" ht="25.5">
      <c r="A1785" s="271"/>
      <c r="B1785" s="121" t="s">
        <v>223</v>
      </c>
      <c r="C1785" s="180">
        <v>228</v>
      </c>
      <c r="D1785" s="115" t="s">
        <v>204</v>
      </c>
      <c r="E1785" s="115" t="s">
        <v>219</v>
      </c>
      <c r="F1785" s="26" t="s">
        <v>23</v>
      </c>
      <c r="G1785" s="28">
        <f t="shared" si="377"/>
        <v>2626.6</v>
      </c>
      <c r="H1785" s="28">
        <f t="shared" si="377"/>
        <v>2626.6</v>
      </c>
      <c r="I1785" s="28">
        <v>2626.6</v>
      </c>
      <c r="J1785" s="28">
        <v>2626.6</v>
      </c>
      <c r="K1785" s="28">
        <v>0</v>
      </c>
      <c r="L1785" s="28">
        <v>0</v>
      </c>
      <c r="M1785" s="28">
        <v>0</v>
      </c>
      <c r="N1785" s="28">
        <v>0</v>
      </c>
      <c r="O1785" s="28">
        <v>0</v>
      </c>
      <c r="P1785" s="28">
        <v>0</v>
      </c>
      <c r="Q1785" s="194"/>
      <c r="R1785" s="195"/>
      <c r="S1785" s="6"/>
    </row>
    <row r="1786" spans="1:19" ht="12.75">
      <c r="A1786" s="271"/>
      <c r="B1786" s="121"/>
      <c r="C1786" s="180"/>
      <c r="D1786" s="115"/>
      <c r="E1786" s="115"/>
      <c r="F1786" s="26" t="s">
        <v>24</v>
      </c>
      <c r="G1786" s="28">
        <f t="shared" si="377"/>
        <v>0</v>
      </c>
      <c r="H1786" s="28">
        <f t="shared" si="377"/>
        <v>0</v>
      </c>
      <c r="I1786" s="28">
        <v>0</v>
      </c>
      <c r="J1786" s="28">
        <v>0</v>
      </c>
      <c r="K1786" s="28">
        <v>0</v>
      </c>
      <c r="L1786" s="28">
        <v>0</v>
      </c>
      <c r="M1786" s="28">
        <v>0</v>
      </c>
      <c r="N1786" s="28">
        <v>0</v>
      </c>
      <c r="O1786" s="28">
        <v>0</v>
      </c>
      <c r="P1786" s="28">
        <v>0</v>
      </c>
      <c r="Q1786" s="194"/>
      <c r="R1786" s="195"/>
      <c r="S1786" s="6"/>
    </row>
    <row r="1787" spans="1:19" ht="12.75">
      <c r="A1787" s="271"/>
      <c r="B1787" s="121"/>
      <c r="C1787" s="180"/>
      <c r="D1787" s="115"/>
      <c r="E1787" s="26"/>
      <c r="F1787" s="26" t="s">
        <v>25</v>
      </c>
      <c r="G1787" s="28">
        <f t="shared" si="377"/>
        <v>0</v>
      </c>
      <c r="H1787" s="28">
        <f t="shared" si="377"/>
        <v>0</v>
      </c>
      <c r="I1787" s="28">
        <v>0</v>
      </c>
      <c r="J1787" s="28">
        <v>0</v>
      </c>
      <c r="K1787" s="28">
        <v>0</v>
      </c>
      <c r="L1787" s="28">
        <v>0</v>
      </c>
      <c r="M1787" s="28">
        <v>0</v>
      </c>
      <c r="N1787" s="28">
        <v>0</v>
      </c>
      <c r="O1787" s="28">
        <v>0</v>
      </c>
      <c r="P1787" s="28">
        <v>0</v>
      </c>
      <c r="Q1787" s="194"/>
      <c r="R1787" s="195"/>
      <c r="S1787" s="6"/>
    </row>
    <row r="1788" spans="1:19" ht="12.75">
      <c r="A1788" s="271"/>
      <c r="B1788" s="121"/>
      <c r="C1788" s="180"/>
      <c r="D1788" s="115"/>
      <c r="E1788" s="115"/>
      <c r="F1788" s="26" t="s">
        <v>220</v>
      </c>
      <c r="G1788" s="28">
        <v>0</v>
      </c>
      <c r="H1788" s="28">
        <v>0</v>
      </c>
      <c r="I1788" s="28">
        <v>0</v>
      </c>
      <c r="J1788" s="28">
        <v>0</v>
      </c>
      <c r="K1788" s="28">
        <v>0</v>
      </c>
      <c r="L1788" s="28">
        <v>0</v>
      </c>
      <c r="M1788" s="28">
        <v>0</v>
      </c>
      <c r="N1788" s="28">
        <v>0</v>
      </c>
      <c r="O1788" s="28">
        <v>0</v>
      </c>
      <c r="P1788" s="42">
        <v>0</v>
      </c>
      <c r="Q1788" s="194"/>
      <c r="R1788" s="195"/>
      <c r="S1788" s="6"/>
    </row>
    <row r="1789" spans="1:20" ht="12.75">
      <c r="A1789" s="271"/>
      <c r="B1789" s="121"/>
      <c r="C1789" s="180"/>
      <c r="D1789" s="115"/>
      <c r="E1789" s="26"/>
      <c r="F1789" s="115" t="s">
        <v>226</v>
      </c>
      <c r="G1789" s="28">
        <f aca="true" t="shared" si="378" ref="G1789:H1793">I1789+K1789+M1789+O1789</f>
        <v>0</v>
      </c>
      <c r="H1789" s="28">
        <f t="shared" si="378"/>
        <v>0</v>
      </c>
      <c r="I1789" s="28">
        <v>0</v>
      </c>
      <c r="J1789" s="28">
        <v>0</v>
      </c>
      <c r="K1789" s="28">
        <v>0</v>
      </c>
      <c r="L1789" s="28">
        <v>0</v>
      </c>
      <c r="M1789" s="28">
        <v>0</v>
      </c>
      <c r="N1789" s="28">
        <v>0</v>
      </c>
      <c r="O1789" s="28">
        <v>0</v>
      </c>
      <c r="P1789" s="42">
        <v>0</v>
      </c>
      <c r="Q1789" s="194"/>
      <c r="R1789" s="195"/>
      <c r="S1789" s="6"/>
      <c r="T1789" s="17"/>
    </row>
    <row r="1790" spans="1:20" ht="12.75">
      <c r="A1790" s="271"/>
      <c r="B1790" s="121"/>
      <c r="C1790" s="180"/>
      <c r="D1790" s="115"/>
      <c r="E1790" s="26"/>
      <c r="F1790" s="115" t="s">
        <v>227</v>
      </c>
      <c r="G1790" s="28">
        <f t="shared" si="378"/>
        <v>0</v>
      </c>
      <c r="H1790" s="28">
        <f t="shared" si="378"/>
        <v>0</v>
      </c>
      <c r="I1790" s="28">
        <v>0</v>
      </c>
      <c r="J1790" s="28">
        <v>0</v>
      </c>
      <c r="K1790" s="28">
        <v>0</v>
      </c>
      <c r="L1790" s="28">
        <v>0</v>
      </c>
      <c r="M1790" s="28">
        <v>0</v>
      </c>
      <c r="N1790" s="28">
        <v>0</v>
      </c>
      <c r="O1790" s="28">
        <v>0</v>
      </c>
      <c r="P1790" s="42">
        <v>0</v>
      </c>
      <c r="Q1790" s="194"/>
      <c r="R1790" s="195"/>
      <c r="S1790" s="6"/>
      <c r="T1790" s="17"/>
    </row>
    <row r="1791" spans="1:20" ht="12.75">
      <c r="A1791" s="271"/>
      <c r="B1791" s="121"/>
      <c r="C1791" s="180"/>
      <c r="D1791" s="115"/>
      <c r="E1791" s="26"/>
      <c r="F1791" s="115" t="s">
        <v>228</v>
      </c>
      <c r="G1791" s="28">
        <f t="shared" si="378"/>
        <v>0</v>
      </c>
      <c r="H1791" s="28">
        <f t="shared" si="378"/>
        <v>0</v>
      </c>
      <c r="I1791" s="28">
        <v>0</v>
      </c>
      <c r="J1791" s="28">
        <v>0</v>
      </c>
      <c r="K1791" s="28">
        <v>0</v>
      </c>
      <c r="L1791" s="28">
        <v>0</v>
      </c>
      <c r="M1791" s="28">
        <v>0</v>
      </c>
      <c r="N1791" s="28">
        <v>0</v>
      </c>
      <c r="O1791" s="28">
        <v>0</v>
      </c>
      <c r="P1791" s="42">
        <v>0</v>
      </c>
      <c r="Q1791" s="194"/>
      <c r="R1791" s="195"/>
      <c r="S1791" s="6"/>
      <c r="T1791" s="17"/>
    </row>
    <row r="1792" spans="1:20" ht="12.75">
      <c r="A1792" s="271"/>
      <c r="B1792" s="121"/>
      <c r="C1792" s="180"/>
      <c r="D1792" s="115"/>
      <c r="E1792" s="26"/>
      <c r="F1792" s="115" t="s">
        <v>229</v>
      </c>
      <c r="G1792" s="28">
        <f t="shared" si="378"/>
        <v>0</v>
      </c>
      <c r="H1792" s="28">
        <f t="shared" si="378"/>
        <v>0</v>
      </c>
      <c r="I1792" s="28">
        <v>0</v>
      </c>
      <c r="J1792" s="28">
        <v>0</v>
      </c>
      <c r="K1792" s="28">
        <v>0</v>
      </c>
      <c r="L1792" s="28">
        <v>0</v>
      </c>
      <c r="M1792" s="28">
        <v>0</v>
      </c>
      <c r="N1792" s="28">
        <v>0</v>
      </c>
      <c r="O1792" s="28">
        <v>0</v>
      </c>
      <c r="P1792" s="42">
        <v>0</v>
      </c>
      <c r="Q1792" s="194"/>
      <c r="R1792" s="195"/>
      <c r="S1792" s="6"/>
      <c r="T1792" s="17"/>
    </row>
    <row r="1793" spans="1:20" ht="13.5" thickBot="1">
      <c r="A1793" s="272"/>
      <c r="B1793" s="122"/>
      <c r="C1793" s="181"/>
      <c r="D1793" s="116"/>
      <c r="E1793" s="43"/>
      <c r="F1793" s="116" t="s">
        <v>230</v>
      </c>
      <c r="G1793" s="36">
        <f t="shared" si="378"/>
        <v>0</v>
      </c>
      <c r="H1793" s="36">
        <f t="shared" si="378"/>
        <v>0</v>
      </c>
      <c r="I1793" s="36">
        <v>0</v>
      </c>
      <c r="J1793" s="36">
        <v>0</v>
      </c>
      <c r="K1793" s="36">
        <v>0</v>
      </c>
      <c r="L1793" s="36">
        <v>0</v>
      </c>
      <c r="M1793" s="36">
        <v>0</v>
      </c>
      <c r="N1793" s="36">
        <v>0</v>
      </c>
      <c r="O1793" s="36">
        <v>0</v>
      </c>
      <c r="P1793" s="44">
        <v>0</v>
      </c>
      <c r="Q1793" s="196"/>
      <c r="R1793" s="197"/>
      <c r="S1793" s="6"/>
      <c r="T1793" s="17"/>
    </row>
    <row r="1794" spans="1:19" ht="12.75" customHeight="1">
      <c r="A1794" s="263" t="s">
        <v>87</v>
      </c>
      <c r="B1794" s="185" t="s">
        <v>88</v>
      </c>
      <c r="C1794" s="179" t="s">
        <v>391</v>
      </c>
      <c r="D1794" s="114"/>
      <c r="E1794" s="114"/>
      <c r="F1794" s="41" t="s">
        <v>16</v>
      </c>
      <c r="G1794" s="23">
        <f>SUM(G1795:G1806)</f>
        <v>185037.10000000003</v>
      </c>
      <c r="H1794" s="23">
        <f aca="true" t="shared" si="379" ref="H1794:P1794">SUM(H1795:H1806)</f>
        <v>185037.10000000003</v>
      </c>
      <c r="I1794" s="23">
        <f t="shared" si="379"/>
        <v>185037.10000000003</v>
      </c>
      <c r="J1794" s="23">
        <f t="shared" si="379"/>
        <v>185037.10000000003</v>
      </c>
      <c r="K1794" s="23">
        <f t="shared" si="379"/>
        <v>0</v>
      </c>
      <c r="L1794" s="23">
        <f t="shared" si="379"/>
        <v>0</v>
      </c>
      <c r="M1794" s="23">
        <f t="shared" si="379"/>
        <v>0</v>
      </c>
      <c r="N1794" s="23">
        <f t="shared" si="379"/>
        <v>0</v>
      </c>
      <c r="O1794" s="23">
        <f t="shared" si="379"/>
        <v>0</v>
      </c>
      <c r="P1794" s="23">
        <f t="shared" si="379"/>
        <v>0</v>
      </c>
      <c r="Q1794" s="192" t="s">
        <v>17</v>
      </c>
      <c r="R1794" s="193"/>
      <c r="S1794" s="6"/>
    </row>
    <row r="1795" spans="1:19" ht="12.75">
      <c r="A1795" s="264"/>
      <c r="B1795" s="186"/>
      <c r="C1795" s="180"/>
      <c r="D1795" s="115"/>
      <c r="E1795" s="115"/>
      <c r="F1795" s="26" t="s">
        <v>19</v>
      </c>
      <c r="G1795" s="28">
        <f aca="true" t="shared" si="380" ref="G1795:H1800">I1795+K1795+M1795+O1795</f>
        <v>0</v>
      </c>
      <c r="H1795" s="28">
        <f t="shared" si="380"/>
        <v>0</v>
      </c>
      <c r="I1795" s="28">
        <v>0</v>
      </c>
      <c r="J1795" s="28">
        <v>0</v>
      </c>
      <c r="K1795" s="28">
        <v>0</v>
      </c>
      <c r="L1795" s="28">
        <v>0</v>
      </c>
      <c r="M1795" s="28">
        <v>0</v>
      </c>
      <c r="N1795" s="28">
        <v>0</v>
      </c>
      <c r="O1795" s="28">
        <v>0</v>
      </c>
      <c r="P1795" s="42">
        <v>0</v>
      </c>
      <c r="Q1795" s="194"/>
      <c r="R1795" s="195"/>
      <c r="S1795" s="6"/>
    </row>
    <row r="1796" spans="1:19" ht="12.75">
      <c r="A1796" s="264"/>
      <c r="B1796" s="186"/>
      <c r="C1796" s="180"/>
      <c r="D1796" s="115" t="s">
        <v>204</v>
      </c>
      <c r="E1796" s="115" t="s">
        <v>72</v>
      </c>
      <c r="F1796" s="115" t="s">
        <v>22</v>
      </c>
      <c r="G1796" s="28">
        <f t="shared" si="380"/>
        <v>243.5</v>
      </c>
      <c r="H1796" s="28">
        <f>J1796+L1796+N1796+P1796</f>
        <v>243.5</v>
      </c>
      <c r="I1796" s="28">
        <v>243.5</v>
      </c>
      <c r="J1796" s="28">
        <v>243.5</v>
      </c>
      <c r="K1796" s="28">
        <v>0</v>
      </c>
      <c r="L1796" s="28">
        <v>0</v>
      </c>
      <c r="M1796" s="28">
        <v>0</v>
      </c>
      <c r="N1796" s="28">
        <v>0</v>
      </c>
      <c r="O1796" s="28">
        <v>0</v>
      </c>
      <c r="P1796" s="42">
        <v>0</v>
      </c>
      <c r="Q1796" s="194"/>
      <c r="R1796" s="195"/>
      <c r="S1796" s="6"/>
    </row>
    <row r="1797" spans="1:19" ht="12.75">
      <c r="A1797" s="264"/>
      <c r="B1797" s="186"/>
      <c r="C1797" s="180"/>
      <c r="D1797" s="115" t="s">
        <v>204</v>
      </c>
      <c r="E1797" s="115" t="s">
        <v>20</v>
      </c>
      <c r="F1797" s="26" t="s">
        <v>23</v>
      </c>
      <c r="G1797" s="28">
        <f t="shared" si="380"/>
        <v>74001.1</v>
      </c>
      <c r="H1797" s="28">
        <f t="shared" si="380"/>
        <v>74001.1</v>
      </c>
      <c r="I1797" s="28">
        <v>74001.1</v>
      </c>
      <c r="J1797" s="28">
        <v>74001.1</v>
      </c>
      <c r="K1797" s="28">
        <v>0</v>
      </c>
      <c r="L1797" s="28">
        <v>0</v>
      </c>
      <c r="M1797" s="28">
        <v>0</v>
      </c>
      <c r="N1797" s="28">
        <v>0</v>
      </c>
      <c r="O1797" s="28">
        <v>0</v>
      </c>
      <c r="P1797" s="42">
        <v>0</v>
      </c>
      <c r="Q1797" s="194"/>
      <c r="R1797" s="195"/>
      <c r="S1797" s="6"/>
    </row>
    <row r="1798" spans="1:19" ht="25.5">
      <c r="A1798" s="264"/>
      <c r="B1798" s="186"/>
      <c r="C1798" s="180"/>
      <c r="D1798" s="115" t="s">
        <v>204</v>
      </c>
      <c r="E1798" s="115" t="s">
        <v>233</v>
      </c>
      <c r="F1798" s="26" t="s">
        <v>23</v>
      </c>
      <c r="G1798" s="28">
        <f>I1798+K1798+M1798+O1798</f>
        <v>5508.6</v>
      </c>
      <c r="H1798" s="28">
        <f>J1798+L1798+N1798+P1798</f>
        <v>5508.6</v>
      </c>
      <c r="I1798" s="28">
        <v>5508.6</v>
      </c>
      <c r="J1798" s="28">
        <v>5508.6</v>
      </c>
      <c r="K1798" s="28">
        <v>0</v>
      </c>
      <c r="L1798" s="28">
        <v>0</v>
      </c>
      <c r="M1798" s="28">
        <v>0</v>
      </c>
      <c r="N1798" s="28">
        <v>0</v>
      </c>
      <c r="O1798" s="28">
        <v>0</v>
      </c>
      <c r="P1798" s="42">
        <v>0</v>
      </c>
      <c r="Q1798" s="194"/>
      <c r="R1798" s="195"/>
      <c r="S1798" s="6"/>
    </row>
    <row r="1799" spans="1:19" ht="76.5">
      <c r="A1799" s="264"/>
      <c r="B1799" s="186"/>
      <c r="C1799" s="180"/>
      <c r="D1799" s="115" t="s">
        <v>204</v>
      </c>
      <c r="E1799" s="115" t="s">
        <v>234</v>
      </c>
      <c r="F1799" s="26" t="s">
        <v>24</v>
      </c>
      <c r="G1799" s="351">
        <f t="shared" si="380"/>
        <v>91280.90000000001</v>
      </c>
      <c r="H1799" s="351">
        <f t="shared" si="380"/>
        <v>91280.90000000001</v>
      </c>
      <c r="I1799" s="351">
        <f>101290.8-10009.9</f>
        <v>91280.90000000001</v>
      </c>
      <c r="J1799" s="351">
        <f>101290.8-10009.9</f>
        <v>91280.90000000001</v>
      </c>
      <c r="K1799" s="28">
        <v>0</v>
      </c>
      <c r="L1799" s="28">
        <v>0</v>
      </c>
      <c r="M1799" s="28">
        <v>0</v>
      </c>
      <c r="N1799" s="28">
        <v>0</v>
      </c>
      <c r="O1799" s="28">
        <v>0</v>
      </c>
      <c r="P1799" s="42">
        <v>0</v>
      </c>
      <c r="Q1799" s="194"/>
      <c r="R1799" s="195"/>
      <c r="S1799" s="6"/>
    </row>
    <row r="1800" spans="1:19" ht="25.5">
      <c r="A1800" s="264"/>
      <c r="B1800" s="186"/>
      <c r="C1800" s="180"/>
      <c r="D1800" s="115" t="s">
        <v>204</v>
      </c>
      <c r="E1800" s="115" t="s">
        <v>392</v>
      </c>
      <c r="F1800" s="26" t="s">
        <v>25</v>
      </c>
      <c r="G1800" s="351">
        <f t="shared" si="380"/>
        <v>10009.9</v>
      </c>
      <c r="H1800" s="351">
        <f t="shared" si="380"/>
        <v>10009.9</v>
      </c>
      <c r="I1800" s="351">
        <f>10009.9+3993.1-3993.1</f>
        <v>10009.9</v>
      </c>
      <c r="J1800" s="351">
        <f>10009.9+3993.1-3993.1</f>
        <v>10009.9</v>
      </c>
      <c r="K1800" s="28">
        <v>0</v>
      </c>
      <c r="L1800" s="28">
        <v>0</v>
      </c>
      <c r="M1800" s="28">
        <v>0</v>
      </c>
      <c r="N1800" s="28">
        <v>0</v>
      </c>
      <c r="O1800" s="28">
        <v>0</v>
      </c>
      <c r="P1800" s="42">
        <v>0</v>
      </c>
      <c r="Q1800" s="194"/>
      <c r="R1800" s="195"/>
      <c r="S1800" s="6"/>
    </row>
    <row r="1801" spans="1:19" ht="25.5">
      <c r="A1801" s="264"/>
      <c r="B1801" s="186"/>
      <c r="C1801" s="180"/>
      <c r="D1801" s="115" t="s">
        <v>204</v>
      </c>
      <c r="E1801" s="115" t="s">
        <v>392</v>
      </c>
      <c r="F1801" s="26" t="s">
        <v>220</v>
      </c>
      <c r="G1801" s="351">
        <f>I1801+K1801+M1801+O1801</f>
        <v>3993.1</v>
      </c>
      <c r="H1801" s="351">
        <f>J1801+L1801+N1801+P1801</f>
        <v>3993.1</v>
      </c>
      <c r="I1801" s="351">
        <v>3993.1</v>
      </c>
      <c r="J1801" s="351">
        <v>3993.1</v>
      </c>
      <c r="K1801" s="28">
        <v>0</v>
      </c>
      <c r="L1801" s="28">
        <v>0</v>
      </c>
      <c r="M1801" s="28">
        <v>0</v>
      </c>
      <c r="N1801" s="28">
        <v>0</v>
      </c>
      <c r="O1801" s="28">
        <v>0</v>
      </c>
      <c r="P1801" s="42">
        <v>0</v>
      </c>
      <c r="Q1801" s="194"/>
      <c r="R1801" s="195"/>
      <c r="S1801" s="6"/>
    </row>
    <row r="1802" spans="1:20" ht="12.75">
      <c r="A1802" s="264"/>
      <c r="B1802" s="186"/>
      <c r="C1802" s="180"/>
      <c r="D1802" s="115"/>
      <c r="E1802" s="26"/>
      <c r="F1802" s="115" t="s">
        <v>226</v>
      </c>
      <c r="G1802" s="351">
        <f aca="true" t="shared" si="381" ref="G1802:H1806">I1802+K1802+M1802+O1802</f>
        <v>0</v>
      </c>
      <c r="H1802" s="351">
        <f t="shared" si="381"/>
        <v>0</v>
      </c>
      <c r="I1802" s="351">
        <v>0</v>
      </c>
      <c r="J1802" s="351">
        <v>0</v>
      </c>
      <c r="K1802" s="28">
        <v>0</v>
      </c>
      <c r="L1802" s="28">
        <v>0</v>
      </c>
      <c r="M1802" s="28">
        <v>0</v>
      </c>
      <c r="N1802" s="28">
        <v>0</v>
      </c>
      <c r="O1802" s="28">
        <v>0</v>
      </c>
      <c r="P1802" s="42">
        <v>0</v>
      </c>
      <c r="Q1802" s="194"/>
      <c r="R1802" s="195"/>
      <c r="S1802" s="6"/>
      <c r="T1802" s="17"/>
    </row>
    <row r="1803" spans="1:20" ht="12.75">
      <c r="A1803" s="264"/>
      <c r="B1803" s="186"/>
      <c r="C1803" s="180"/>
      <c r="D1803" s="115"/>
      <c r="E1803" s="26"/>
      <c r="F1803" s="115" t="s">
        <v>227</v>
      </c>
      <c r="G1803" s="28">
        <f t="shared" si="381"/>
        <v>0</v>
      </c>
      <c r="H1803" s="28">
        <f t="shared" si="381"/>
        <v>0</v>
      </c>
      <c r="I1803" s="28">
        <v>0</v>
      </c>
      <c r="J1803" s="28">
        <v>0</v>
      </c>
      <c r="K1803" s="28">
        <v>0</v>
      </c>
      <c r="L1803" s="28">
        <v>0</v>
      </c>
      <c r="M1803" s="28">
        <v>0</v>
      </c>
      <c r="N1803" s="28">
        <v>0</v>
      </c>
      <c r="O1803" s="28">
        <v>0</v>
      </c>
      <c r="P1803" s="42">
        <v>0</v>
      </c>
      <c r="Q1803" s="194"/>
      <c r="R1803" s="195"/>
      <c r="S1803" s="6"/>
      <c r="T1803" s="17"/>
    </row>
    <row r="1804" spans="1:20" ht="12.75">
      <c r="A1804" s="264"/>
      <c r="B1804" s="186"/>
      <c r="C1804" s="180"/>
      <c r="D1804" s="115"/>
      <c r="E1804" s="26"/>
      <c r="F1804" s="115" t="s">
        <v>228</v>
      </c>
      <c r="G1804" s="28">
        <f t="shared" si="381"/>
        <v>0</v>
      </c>
      <c r="H1804" s="28">
        <f t="shared" si="381"/>
        <v>0</v>
      </c>
      <c r="I1804" s="28">
        <v>0</v>
      </c>
      <c r="J1804" s="28">
        <v>0</v>
      </c>
      <c r="K1804" s="28">
        <v>0</v>
      </c>
      <c r="L1804" s="28">
        <v>0</v>
      </c>
      <c r="M1804" s="28">
        <v>0</v>
      </c>
      <c r="N1804" s="28">
        <v>0</v>
      </c>
      <c r="O1804" s="28">
        <v>0</v>
      </c>
      <c r="P1804" s="42">
        <v>0</v>
      </c>
      <c r="Q1804" s="194"/>
      <c r="R1804" s="195"/>
      <c r="S1804" s="6"/>
      <c r="T1804" s="17"/>
    </row>
    <row r="1805" spans="1:20" ht="12.75">
      <c r="A1805" s="264"/>
      <c r="B1805" s="186"/>
      <c r="C1805" s="180"/>
      <c r="D1805" s="115"/>
      <c r="E1805" s="26"/>
      <c r="F1805" s="115" t="s">
        <v>229</v>
      </c>
      <c r="G1805" s="28">
        <f t="shared" si="381"/>
        <v>0</v>
      </c>
      <c r="H1805" s="28">
        <f t="shared" si="381"/>
        <v>0</v>
      </c>
      <c r="I1805" s="28">
        <v>0</v>
      </c>
      <c r="J1805" s="28">
        <v>0</v>
      </c>
      <c r="K1805" s="28">
        <v>0</v>
      </c>
      <c r="L1805" s="28">
        <v>0</v>
      </c>
      <c r="M1805" s="28">
        <v>0</v>
      </c>
      <c r="N1805" s="28">
        <v>0</v>
      </c>
      <c r="O1805" s="28">
        <v>0</v>
      </c>
      <c r="P1805" s="42">
        <v>0</v>
      </c>
      <c r="Q1805" s="194"/>
      <c r="R1805" s="195"/>
      <c r="S1805" s="6"/>
      <c r="T1805" s="17"/>
    </row>
    <row r="1806" spans="1:20" ht="13.5" thickBot="1">
      <c r="A1806" s="265"/>
      <c r="B1806" s="187"/>
      <c r="C1806" s="181"/>
      <c r="D1806" s="116"/>
      <c r="E1806" s="43"/>
      <c r="F1806" s="116" t="s">
        <v>230</v>
      </c>
      <c r="G1806" s="36">
        <f t="shared" si="381"/>
        <v>0</v>
      </c>
      <c r="H1806" s="36">
        <f t="shared" si="381"/>
        <v>0</v>
      </c>
      <c r="I1806" s="36">
        <v>0</v>
      </c>
      <c r="J1806" s="36">
        <v>0</v>
      </c>
      <c r="K1806" s="36">
        <v>0</v>
      </c>
      <c r="L1806" s="36">
        <v>0</v>
      </c>
      <c r="M1806" s="36">
        <v>0</v>
      </c>
      <c r="N1806" s="36">
        <v>0</v>
      </c>
      <c r="O1806" s="36">
        <v>0</v>
      </c>
      <c r="P1806" s="44">
        <v>0</v>
      </c>
      <c r="Q1806" s="196"/>
      <c r="R1806" s="197"/>
      <c r="S1806" s="6"/>
      <c r="T1806" s="17"/>
    </row>
    <row r="1807" spans="1:19" ht="12.75" customHeight="1">
      <c r="A1807" s="182" t="s">
        <v>89</v>
      </c>
      <c r="B1807" s="185" t="s">
        <v>90</v>
      </c>
      <c r="C1807" s="179" t="s">
        <v>91</v>
      </c>
      <c r="D1807" s="21"/>
      <c r="E1807" s="114"/>
      <c r="F1807" s="41" t="s">
        <v>16</v>
      </c>
      <c r="G1807" s="23">
        <f>SUM(G1808:G1818)</f>
        <v>16500</v>
      </c>
      <c r="H1807" s="23">
        <f aca="true" t="shared" si="382" ref="H1807:P1807">SUM(H1808:H1818)</f>
        <v>0</v>
      </c>
      <c r="I1807" s="23">
        <f t="shared" si="382"/>
        <v>16500</v>
      </c>
      <c r="J1807" s="23">
        <f t="shared" si="382"/>
        <v>0</v>
      </c>
      <c r="K1807" s="23">
        <f t="shared" si="382"/>
        <v>0</v>
      </c>
      <c r="L1807" s="23">
        <f t="shared" si="382"/>
        <v>0</v>
      </c>
      <c r="M1807" s="23">
        <f t="shared" si="382"/>
        <v>0</v>
      </c>
      <c r="N1807" s="23">
        <f t="shared" si="382"/>
        <v>0</v>
      </c>
      <c r="O1807" s="23">
        <f t="shared" si="382"/>
        <v>0</v>
      </c>
      <c r="P1807" s="23">
        <f t="shared" si="382"/>
        <v>0</v>
      </c>
      <c r="Q1807" s="192" t="s">
        <v>17</v>
      </c>
      <c r="R1807" s="193"/>
      <c r="S1807" s="6"/>
    </row>
    <row r="1808" spans="1:19" ht="12.75">
      <c r="A1808" s="183"/>
      <c r="B1808" s="186"/>
      <c r="C1808" s="180"/>
      <c r="D1808" s="29"/>
      <c r="E1808" s="115"/>
      <c r="F1808" s="26" t="s">
        <v>19</v>
      </c>
      <c r="G1808" s="28">
        <f>I1808+K1808+M1808+O1808</f>
        <v>0</v>
      </c>
      <c r="H1808" s="28">
        <f>J1808+L1808+N1808+P1808</f>
        <v>0</v>
      </c>
      <c r="I1808" s="28">
        <v>0</v>
      </c>
      <c r="J1808" s="28">
        <v>0</v>
      </c>
      <c r="K1808" s="28">
        <v>0</v>
      </c>
      <c r="L1808" s="28">
        <v>0</v>
      </c>
      <c r="M1808" s="28">
        <v>0</v>
      </c>
      <c r="N1808" s="28">
        <v>0</v>
      </c>
      <c r="O1808" s="28">
        <v>0</v>
      </c>
      <c r="P1808" s="28">
        <v>0</v>
      </c>
      <c r="Q1808" s="194"/>
      <c r="R1808" s="195"/>
      <c r="S1808" s="6"/>
    </row>
    <row r="1809" spans="1:19" ht="12.75">
      <c r="A1809" s="183"/>
      <c r="B1809" s="186"/>
      <c r="C1809" s="180"/>
      <c r="D1809" s="29"/>
      <c r="E1809" s="115"/>
      <c r="F1809" s="26" t="s">
        <v>22</v>
      </c>
      <c r="G1809" s="28">
        <v>0</v>
      </c>
      <c r="H1809" s="28">
        <f>J1809+L1809+N1809+P1809</f>
        <v>0</v>
      </c>
      <c r="I1809" s="28">
        <v>0</v>
      </c>
      <c r="J1809" s="28">
        <v>0</v>
      </c>
      <c r="K1809" s="28">
        <v>0</v>
      </c>
      <c r="L1809" s="28">
        <v>0</v>
      </c>
      <c r="M1809" s="28">
        <v>0</v>
      </c>
      <c r="N1809" s="28">
        <v>0</v>
      </c>
      <c r="O1809" s="28">
        <v>0</v>
      </c>
      <c r="P1809" s="28">
        <v>0</v>
      </c>
      <c r="Q1809" s="194"/>
      <c r="R1809" s="195"/>
      <c r="S1809" s="6"/>
    </row>
    <row r="1810" spans="1:19" ht="12.75">
      <c r="A1810" s="183"/>
      <c r="B1810" s="186"/>
      <c r="C1810" s="180"/>
      <c r="D1810" s="29"/>
      <c r="E1810" s="115"/>
      <c r="F1810" s="26" t="s">
        <v>23</v>
      </c>
      <c r="G1810" s="28">
        <f>I1810+K1810+M1810+O1810</f>
        <v>0</v>
      </c>
      <c r="H1810" s="28">
        <f>J1810+L1810+N1810+P1810</f>
        <v>0</v>
      </c>
      <c r="I1810" s="28">
        <v>0</v>
      </c>
      <c r="J1810" s="28">
        <v>0</v>
      </c>
      <c r="K1810" s="28">
        <v>0</v>
      </c>
      <c r="L1810" s="28">
        <v>0</v>
      </c>
      <c r="M1810" s="28">
        <v>0</v>
      </c>
      <c r="N1810" s="28">
        <v>0</v>
      </c>
      <c r="O1810" s="28">
        <v>0</v>
      </c>
      <c r="P1810" s="28">
        <v>0</v>
      </c>
      <c r="Q1810" s="194"/>
      <c r="R1810" s="195"/>
      <c r="S1810" s="6"/>
    </row>
    <row r="1811" spans="1:19" ht="12.75">
      <c r="A1811" s="183"/>
      <c r="B1811" s="186"/>
      <c r="C1811" s="180"/>
      <c r="D1811" s="29"/>
      <c r="E1811" s="115"/>
      <c r="F1811" s="26" t="s">
        <v>24</v>
      </c>
      <c r="G1811" s="28">
        <f>I1811+K1811+M1811+O1811</f>
        <v>0</v>
      </c>
      <c r="H1811" s="28">
        <f>J1811+L1811+N1811+P1811</f>
        <v>0</v>
      </c>
      <c r="I1811" s="28">
        <v>0</v>
      </c>
      <c r="J1811" s="28">
        <v>0</v>
      </c>
      <c r="K1811" s="28">
        <v>0</v>
      </c>
      <c r="L1811" s="28">
        <v>0</v>
      </c>
      <c r="M1811" s="28">
        <v>0</v>
      </c>
      <c r="N1811" s="28">
        <v>0</v>
      </c>
      <c r="O1811" s="28">
        <v>0</v>
      </c>
      <c r="P1811" s="28">
        <v>0</v>
      </c>
      <c r="Q1811" s="194"/>
      <c r="R1811" s="195"/>
      <c r="S1811" s="6"/>
    </row>
    <row r="1812" spans="1:19" ht="12.75">
      <c r="A1812" s="183"/>
      <c r="B1812" s="186"/>
      <c r="C1812" s="180"/>
      <c r="D1812" s="29"/>
      <c r="E1812" s="115"/>
      <c r="F1812" s="26" t="s">
        <v>25</v>
      </c>
      <c r="G1812" s="28">
        <f>I1812+K1812+M1812+O1812</f>
        <v>0</v>
      </c>
      <c r="H1812" s="28">
        <f>J1812+L1812+N1812+P1812</f>
        <v>0</v>
      </c>
      <c r="I1812" s="28">
        <v>0</v>
      </c>
      <c r="J1812" s="28">
        <v>0</v>
      </c>
      <c r="K1812" s="28">
        <v>0</v>
      </c>
      <c r="L1812" s="28">
        <v>0</v>
      </c>
      <c r="M1812" s="28">
        <v>0</v>
      </c>
      <c r="N1812" s="28">
        <v>0</v>
      </c>
      <c r="O1812" s="28">
        <v>0</v>
      </c>
      <c r="P1812" s="28">
        <v>0</v>
      </c>
      <c r="Q1812" s="194"/>
      <c r="R1812" s="195"/>
      <c r="S1812" s="6"/>
    </row>
    <row r="1813" spans="1:19" ht="12.75">
      <c r="A1813" s="183"/>
      <c r="B1813" s="186"/>
      <c r="C1813" s="180"/>
      <c r="D1813" s="29"/>
      <c r="E1813" s="115"/>
      <c r="F1813" s="26" t="s">
        <v>220</v>
      </c>
      <c r="G1813" s="28">
        <v>0</v>
      </c>
      <c r="H1813" s="28">
        <v>0</v>
      </c>
      <c r="I1813" s="28">
        <v>0</v>
      </c>
      <c r="J1813" s="28">
        <v>0</v>
      </c>
      <c r="K1813" s="28">
        <v>0</v>
      </c>
      <c r="L1813" s="28">
        <v>0</v>
      </c>
      <c r="M1813" s="28">
        <v>0</v>
      </c>
      <c r="N1813" s="28">
        <v>0</v>
      </c>
      <c r="O1813" s="28">
        <v>0</v>
      </c>
      <c r="P1813" s="28">
        <v>0</v>
      </c>
      <c r="Q1813" s="194"/>
      <c r="R1813" s="195"/>
      <c r="S1813" s="6"/>
    </row>
    <row r="1814" spans="1:20" ht="12.75">
      <c r="A1814" s="183"/>
      <c r="B1814" s="186"/>
      <c r="C1814" s="180"/>
      <c r="D1814" s="29"/>
      <c r="E1814" s="115"/>
      <c r="F1814" s="115" t="s">
        <v>226</v>
      </c>
      <c r="G1814" s="28">
        <f aca="true" t="shared" si="383" ref="G1814:H1818">I1814+K1814+M1814+O1814</f>
        <v>0</v>
      </c>
      <c r="H1814" s="28">
        <f t="shared" si="383"/>
        <v>0</v>
      </c>
      <c r="I1814" s="28">
        <v>0</v>
      </c>
      <c r="J1814" s="28">
        <v>0</v>
      </c>
      <c r="K1814" s="28">
        <v>0</v>
      </c>
      <c r="L1814" s="28">
        <v>0</v>
      </c>
      <c r="M1814" s="28">
        <v>0</v>
      </c>
      <c r="N1814" s="28">
        <v>0</v>
      </c>
      <c r="O1814" s="28">
        <v>0</v>
      </c>
      <c r="P1814" s="28">
        <v>0</v>
      </c>
      <c r="Q1814" s="194"/>
      <c r="R1814" s="195"/>
      <c r="S1814" s="6"/>
      <c r="T1814" s="17"/>
    </row>
    <row r="1815" spans="1:20" ht="12.75">
      <c r="A1815" s="183"/>
      <c r="B1815" s="186"/>
      <c r="C1815" s="180"/>
      <c r="D1815" s="29"/>
      <c r="E1815" s="115"/>
      <c r="F1815" s="115" t="s">
        <v>227</v>
      </c>
      <c r="G1815" s="28">
        <f t="shared" si="383"/>
        <v>0</v>
      </c>
      <c r="H1815" s="28">
        <f t="shared" si="383"/>
        <v>0</v>
      </c>
      <c r="I1815" s="28">
        <v>0</v>
      </c>
      <c r="J1815" s="28">
        <v>0</v>
      </c>
      <c r="K1815" s="28">
        <v>0</v>
      </c>
      <c r="L1815" s="28">
        <v>0</v>
      </c>
      <c r="M1815" s="28">
        <v>0</v>
      </c>
      <c r="N1815" s="28">
        <v>0</v>
      </c>
      <c r="O1815" s="28">
        <v>0</v>
      </c>
      <c r="P1815" s="28">
        <v>0</v>
      </c>
      <c r="Q1815" s="194"/>
      <c r="R1815" s="195"/>
      <c r="S1815" s="6"/>
      <c r="T1815" s="17"/>
    </row>
    <row r="1816" spans="1:20" ht="12.75">
      <c r="A1816" s="183"/>
      <c r="B1816" s="186"/>
      <c r="C1816" s="180"/>
      <c r="D1816" s="29"/>
      <c r="E1816" s="115" t="s">
        <v>18</v>
      </c>
      <c r="F1816" s="115" t="s">
        <v>228</v>
      </c>
      <c r="G1816" s="28">
        <f t="shared" si="383"/>
        <v>1500</v>
      </c>
      <c r="H1816" s="28">
        <f t="shared" si="383"/>
        <v>0</v>
      </c>
      <c r="I1816" s="28">
        <v>1500</v>
      </c>
      <c r="J1816" s="28">
        <v>0</v>
      </c>
      <c r="K1816" s="28">
        <v>0</v>
      </c>
      <c r="L1816" s="28">
        <v>0</v>
      </c>
      <c r="M1816" s="28">
        <v>0</v>
      </c>
      <c r="N1816" s="28">
        <v>0</v>
      </c>
      <c r="O1816" s="28">
        <v>0</v>
      </c>
      <c r="P1816" s="28">
        <v>0</v>
      </c>
      <c r="Q1816" s="194"/>
      <c r="R1816" s="195"/>
      <c r="S1816" s="6"/>
      <c r="T1816" s="17"/>
    </row>
    <row r="1817" spans="1:20" ht="12.75">
      <c r="A1817" s="183"/>
      <c r="B1817" s="186"/>
      <c r="C1817" s="180"/>
      <c r="D1817" s="29"/>
      <c r="E1817" s="115" t="s">
        <v>20</v>
      </c>
      <c r="F1817" s="115" t="s">
        <v>229</v>
      </c>
      <c r="G1817" s="28">
        <f t="shared" si="383"/>
        <v>15000</v>
      </c>
      <c r="H1817" s="28">
        <f t="shared" si="383"/>
        <v>0</v>
      </c>
      <c r="I1817" s="28">
        <v>15000</v>
      </c>
      <c r="J1817" s="28">
        <v>0</v>
      </c>
      <c r="K1817" s="28">
        <v>0</v>
      </c>
      <c r="L1817" s="28">
        <v>0</v>
      </c>
      <c r="M1817" s="28">
        <v>0</v>
      </c>
      <c r="N1817" s="28">
        <v>0</v>
      </c>
      <c r="O1817" s="28">
        <v>0</v>
      </c>
      <c r="P1817" s="28">
        <v>0</v>
      </c>
      <c r="Q1817" s="194"/>
      <c r="R1817" s="195"/>
      <c r="S1817" s="6"/>
      <c r="T1817" s="17"/>
    </row>
    <row r="1818" spans="1:20" ht="13.5" thickBot="1">
      <c r="A1818" s="184"/>
      <c r="B1818" s="187"/>
      <c r="C1818" s="181"/>
      <c r="D1818" s="33"/>
      <c r="E1818" s="43"/>
      <c r="F1818" s="116" t="s">
        <v>230</v>
      </c>
      <c r="G1818" s="36">
        <f t="shared" si="383"/>
        <v>0</v>
      </c>
      <c r="H1818" s="36">
        <f t="shared" si="383"/>
        <v>0</v>
      </c>
      <c r="I1818" s="36">
        <v>0</v>
      </c>
      <c r="J1818" s="36">
        <v>0</v>
      </c>
      <c r="K1818" s="36">
        <v>0</v>
      </c>
      <c r="L1818" s="36">
        <v>0</v>
      </c>
      <c r="M1818" s="36">
        <v>0</v>
      </c>
      <c r="N1818" s="36">
        <v>0</v>
      </c>
      <c r="O1818" s="36">
        <v>0</v>
      </c>
      <c r="P1818" s="36">
        <v>0</v>
      </c>
      <c r="Q1818" s="196"/>
      <c r="R1818" s="197"/>
      <c r="S1818" s="6"/>
      <c r="T1818" s="17"/>
    </row>
    <row r="1819" spans="1:19" ht="12.75" customHeight="1">
      <c r="A1819" s="182" t="s">
        <v>92</v>
      </c>
      <c r="B1819" s="185" t="s">
        <v>222</v>
      </c>
      <c r="C1819" s="179">
        <v>849</v>
      </c>
      <c r="D1819" s="114"/>
      <c r="E1819" s="114"/>
      <c r="F1819" s="41" t="s">
        <v>16</v>
      </c>
      <c r="G1819" s="23">
        <f>SUM(G1820:G1830)</f>
        <v>954.5999999999999</v>
      </c>
      <c r="H1819" s="23">
        <f aca="true" t="shared" si="384" ref="H1819:P1819">SUM(H1820:H1830)</f>
        <v>954.5999999999999</v>
      </c>
      <c r="I1819" s="23">
        <f t="shared" si="384"/>
        <v>954.5999999999999</v>
      </c>
      <c r="J1819" s="23">
        <f t="shared" si="384"/>
        <v>954.5999999999999</v>
      </c>
      <c r="K1819" s="23">
        <f t="shared" si="384"/>
        <v>0</v>
      </c>
      <c r="L1819" s="23">
        <f t="shared" si="384"/>
        <v>0</v>
      </c>
      <c r="M1819" s="23">
        <f t="shared" si="384"/>
        <v>0</v>
      </c>
      <c r="N1819" s="23">
        <f t="shared" si="384"/>
        <v>0</v>
      </c>
      <c r="O1819" s="23">
        <f t="shared" si="384"/>
        <v>0</v>
      </c>
      <c r="P1819" s="23">
        <f t="shared" si="384"/>
        <v>0</v>
      </c>
      <c r="Q1819" s="192" t="s">
        <v>17</v>
      </c>
      <c r="R1819" s="193"/>
      <c r="S1819" s="6"/>
    </row>
    <row r="1820" spans="1:19" ht="86.25" customHeight="1">
      <c r="A1820" s="183"/>
      <c r="B1820" s="186"/>
      <c r="C1820" s="180"/>
      <c r="D1820" s="115">
        <v>834001414</v>
      </c>
      <c r="E1820" s="115" t="s">
        <v>63</v>
      </c>
      <c r="F1820" s="26" t="s">
        <v>19</v>
      </c>
      <c r="G1820" s="28">
        <f aca="true" t="shared" si="385" ref="G1820:H1824">I1820+K1820+M1820+O1820</f>
        <v>800.3</v>
      </c>
      <c r="H1820" s="28">
        <f t="shared" si="385"/>
        <v>800.3</v>
      </c>
      <c r="I1820" s="28">
        <v>800.3</v>
      </c>
      <c r="J1820" s="28">
        <v>800.3</v>
      </c>
      <c r="K1820" s="28">
        <v>0</v>
      </c>
      <c r="L1820" s="28">
        <v>0</v>
      </c>
      <c r="M1820" s="28">
        <v>0</v>
      </c>
      <c r="N1820" s="28">
        <v>0</v>
      </c>
      <c r="O1820" s="28">
        <v>0</v>
      </c>
      <c r="P1820" s="28">
        <v>0</v>
      </c>
      <c r="Q1820" s="194"/>
      <c r="R1820" s="195"/>
      <c r="S1820" s="6"/>
    </row>
    <row r="1821" spans="1:19" ht="99" customHeight="1">
      <c r="A1821" s="183"/>
      <c r="B1821" s="186"/>
      <c r="C1821" s="180"/>
      <c r="D1821" s="115" t="s">
        <v>204</v>
      </c>
      <c r="E1821" s="115" t="s">
        <v>195</v>
      </c>
      <c r="F1821" s="26" t="s">
        <v>22</v>
      </c>
      <c r="G1821" s="28">
        <f t="shared" si="385"/>
        <v>80</v>
      </c>
      <c r="H1821" s="28">
        <f t="shared" si="385"/>
        <v>80</v>
      </c>
      <c r="I1821" s="28">
        <v>80</v>
      </c>
      <c r="J1821" s="28">
        <v>80</v>
      </c>
      <c r="K1821" s="28">
        <v>0</v>
      </c>
      <c r="L1821" s="28">
        <v>0</v>
      </c>
      <c r="M1821" s="28">
        <v>0</v>
      </c>
      <c r="N1821" s="28">
        <v>0</v>
      </c>
      <c r="O1821" s="28">
        <v>0</v>
      </c>
      <c r="P1821" s="28">
        <v>0</v>
      </c>
      <c r="Q1821" s="194"/>
      <c r="R1821" s="195"/>
      <c r="S1821" s="6"/>
    </row>
    <row r="1822" spans="1:19" ht="111.75" customHeight="1">
      <c r="A1822" s="183"/>
      <c r="B1822" s="186"/>
      <c r="C1822" s="180"/>
      <c r="D1822" s="115" t="s">
        <v>204</v>
      </c>
      <c r="E1822" s="115" t="s">
        <v>195</v>
      </c>
      <c r="F1822" s="26" t="s">
        <v>23</v>
      </c>
      <c r="G1822" s="28">
        <f t="shared" si="385"/>
        <v>74.3</v>
      </c>
      <c r="H1822" s="28">
        <f t="shared" si="385"/>
        <v>74.3</v>
      </c>
      <c r="I1822" s="28">
        <v>74.3</v>
      </c>
      <c r="J1822" s="28">
        <v>74.3</v>
      </c>
      <c r="K1822" s="28">
        <v>0</v>
      </c>
      <c r="L1822" s="28">
        <v>0</v>
      </c>
      <c r="M1822" s="28">
        <v>0</v>
      </c>
      <c r="N1822" s="28">
        <v>0</v>
      </c>
      <c r="O1822" s="28">
        <v>0</v>
      </c>
      <c r="P1822" s="28">
        <v>0</v>
      </c>
      <c r="Q1822" s="194"/>
      <c r="R1822" s="195"/>
      <c r="S1822" s="6"/>
    </row>
    <row r="1823" spans="1:19" ht="12.75">
      <c r="A1823" s="183"/>
      <c r="B1823" s="186"/>
      <c r="C1823" s="180"/>
      <c r="D1823" s="115"/>
      <c r="E1823" s="115"/>
      <c r="F1823" s="26" t="s">
        <v>24</v>
      </c>
      <c r="G1823" s="28">
        <f t="shared" si="385"/>
        <v>0</v>
      </c>
      <c r="H1823" s="28">
        <f t="shared" si="385"/>
        <v>0</v>
      </c>
      <c r="I1823" s="28">
        <v>0</v>
      </c>
      <c r="J1823" s="28">
        <v>0</v>
      </c>
      <c r="K1823" s="28">
        <v>0</v>
      </c>
      <c r="L1823" s="28">
        <v>0</v>
      </c>
      <c r="M1823" s="28">
        <v>0</v>
      </c>
      <c r="N1823" s="28">
        <v>0</v>
      </c>
      <c r="O1823" s="28">
        <v>0</v>
      </c>
      <c r="P1823" s="28">
        <v>0</v>
      </c>
      <c r="Q1823" s="194"/>
      <c r="R1823" s="195"/>
      <c r="S1823" s="6"/>
    </row>
    <row r="1824" spans="1:19" ht="12.75">
      <c r="A1824" s="183"/>
      <c r="B1824" s="186"/>
      <c r="C1824" s="180"/>
      <c r="D1824" s="115"/>
      <c r="E1824" s="26"/>
      <c r="F1824" s="26" t="s">
        <v>25</v>
      </c>
      <c r="G1824" s="28">
        <f t="shared" si="385"/>
        <v>0</v>
      </c>
      <c r="H1824" s="28">
        <f t="shared" si="385"/>
        <v>0</v>
      </c>
      <c r="I1824" s="28">
        <v>0</v>
      </c>
      <c r="J1824" s="28">
        <v>0</v>
      </c>
      <c r="K1824" s="28">
        <v>0</v>
      </c>
      <c r="L1824" s="28">
        <v>0</v>
      </c>
      <c r="M1824" s="28">
        <v>0</v>
      </c>
      <c r="N1824" s="28">
        <v>0</v>
      </c>
      <c r="O1824" s="28">
        <v>0</v>
      </c>
      <c r="P1824" s="28">
        <v>0</v>
      </c>
      <c r="Q1824" s="194"/>
      <c r="R1824" s="195"/>
      <c r="S1824" s="6"/>
    </row>
    <row r="1825" spans="1:19" ht="12.75">
      <c r="A1825" s="183"/>
      <c r="B1825" s="186"/>
      <c r="C1825" s="180"/>
      <c r="D1825" s="115"/>
      <c r="E1825" s="115"/>
      <c r="F1825" s="26" t="s">
        <v>220</v>
      </c>
      <c r="G1825" s="28">
        <v>0</v>
      </c>
      <c r="H1825" s="28">
        <v>0</v>
      </c>
      <c r="I1825" s="28">
        <v>0</v>
      </c>
      <c r="J1825" s="28">
        <v>0</v>
      </c>
      <c r="K1825" s="28">
        <v>0</v>
      </c>
      <c r="L1825" s="28">
        <v>0</v>
      </c>
      <c r="M1825" s="28">
        <v>0</v>
      </c>
      <c r="N1825" s="28">
        <v>0</v>
      </c>
      <c r="O1825" s="28">
        <v>0</v>
      </c>
      <c r="P1825" s="42">
        <v>0</v>
      </c>
      <c r="Q1825" s="194"/>
      <c r="R1825" s="195"/>
      <c r="S1825" s="6"/>
    </row>
    <row r="1826" spans="1:20" ht="12.75">
      <c r="A1826" s="183"/>
      <c r="B1826" s="186"/>
      <c r="C1826" s="180"/>
      <c r="D1826" s="115"/>
      <c r="E1826" s="26"/>
      <c r="F1826" s="115" t="s">
        <v>226</v>
      </c>
      <c r="G1826" s="28">
        <f aca="true" t="shared" si="386" ref="G1826:H1830">I1826+K1826+M1826+O1826</f>
        <v>0</v>
      </c>
      <c r="H1826" s="28">
        <f t="shared" si="386"/>
        <v>0</v>
      </c>
      <c r="I1826" s="28">
        <v>0</v>
      </c>
      <c r="J1826" s="28">
        <v>0</v>
      </c>
      <c r="K1826" s="28">
        <v>0</v>
      </c>
      <c r="L1826" s="28">
        <v>0</v>
      </c>
      <c r="M1826" s="28">
        <v>0</v>
      </c>
      <c r="N1826" s="28">
        <v>0</v>
      </c>
      <c r="O1826" s="28">
        <v>0</v>
      </c>
      <c r="P1826" s="42">
        <v>0</v>
      </c>
      <c r="Q1826" s="194"/>
      <c r="R1826" s="195"/>
      <c r="S1826" s="6"/>
      <c r="T1826" s="17"/>
    </row>
    <row r="1827" spans="1:20" ht="12.75">
      <c r="A1827" s="183"/>
      <c r="B1827" s="186"/>
      <c r="C1827" s="180"/>
      <c r="D1827" s="115"/>
      <c r="E1827" s="26"/>
      <c r="F1827" s="115" t="s">
        <v>227</v>
      </c>
      <c r="G1827" s="28">
        <f t="shared" si="386"/>
        <v>0</v>
      </c>
      <c r="H1827" s="28">
        <f t="shared" si="386"/>
        <v>0</v>
      </c>
      <c r="I1827" s="28">
        <v>0</v>
      </c>
      <c r="J1827" s="28">
        <v>0</v>
      </c>
      <c r="K1827" s="28">
        <v>0</v>
      </c>
      <c r="L1827" s="28">
        <v>0</v>
      </c>
      <c r="M1827" s="28">
        <v>0</v>
      </c>
      <c r="N1827" s="28">
        <v>0</v>
      </c>
      <c r="O1827" s="28">
        <v>0</v>
      </c>
      <c r="P1827" s="42">
        <v>0</v>
      </c>
      <c r="Q1827" s="194"/>
      <c r="R1827" s="195"/>
      <c r="S1827" s="6"/>
      <c r="T1827" s="17"/>
    </row>
    <row r="1828" spans="1:20" ht="12.75">
      <c r="A1828" s="183"/>
      <c r="B1828" s="186"/>
      <c r="C1828" s="180"/>
      <c r="D1828" s="115"/>
      <c r="E1828" s="26"/>
      <c r="F1828" s="115" t="s">
        <v>228</v>
      </c>
      <c r="G1828" s="28">
        <f t="shared" si="386"/>
        <v>0</v>
      </c>
      <c r="H1828" s="28">
        <f t="shared" si="386"/>
        <v>0</v>
      </c>
      <c r="I1828" s="28">
        <v>0</v>
      </c>
      <c r="J1828" s="28">
        <v>0</v>
      </c>
      <c r="K1828" s="28">
        <v>0</v>
      </c>
      <c r="L1828" s="28">
        <v>0</v>
      </c>
      <c r="M1828" s="28">
        <v>0</v>
      </c>
      <c r="N1828" s="28">
        <v>0</v>
      </c>
      <c r="O1828" s="28">
        <v>0</v>
      </c>
      <c r="P1828" s="42">
        <v>0</v>
      </c>
      <c r="Q1828" s="194"/>
      <c r="R1828" s="195"/>
      <c r="S1828" s="6"/>
      <c r="T1828" s="17"/>
    </row>
    <row r="1829" spans="1:20" ht="12.75">
      <c r="A1829" s="183"/>
      <c r="B1829" s="186"/>
      <c r="C1829" s="180"/>
      <c r="D1829" s="115"/>
      <c r="E1829" s="26"/>
      <c r="F1829" s="115" t="s">
        <v>229</v>
      </c>
      <c r="G1829" s="28">
        <f t="shared" si="386"/>
        <v>0</v>
      </c>
      <c r="H1829" s="28">
        <f t="shared" si="386"/>
        <v>0</v>
      </c>
      <c r="I1829" s="28">
        <v>0</v>
      </c>
      <c r="J1829" s="28">
        <v>0</v>
      </c>
      <c r="K1829" s="28">
        <v>0</v>
      </c>
      <c r="L1829" s="28">
        <v>0</v>
      </c>
      <c r="M1829" s="28">
        <v>0</v>
      </c>
      <c r="N1829" s="28">
        <v>0</v>
      </c>
      <c r="O1829" s="28">
        <v>0</v>
      </c>
      <c r="P1829" s="42">
        <v>0</v>
      </c>
      <c r="Q1829" s="194"/>
      <c r="R1829" s="195"/>
      <c r="S1829" s="6"/>
      <c r="T1829" s="17"/>
    </row>
    <row r="1830" spans="1:20" ht="13.5" thickBot="1">
      <c r="A1830" s="184"/>
      <c r="B1830" s="187"/>
      <c r="C1830" s="181"/>
      <c r="D1830" s="120"/>
      <c r="E1830" s="43"/>
      <c r="F1830" s="116" t="s">
        <v>230</v>
      </c>
      <c r="G1830" s="36">
        <f t="shared" si="386"/>
        <v>0</v>
      </c>
      <c r="H1830" s="36">
        <f t="shared" si="386"/>
        <v>0</v>
      </c>
      <c r="I1830" s="36">
        <v>0</v>
      </c>
      <c r="J1830" s="36">
        <v>0</v>
      </c>
      <c r="K1830" s="36">
        <v>0</v>
      </c>
      <c r="L1830" s="36">
        <v>0</v>
      </c>
      <c r="M1830" s="36">
        <v>0</v>
      </c>
      <c r="N1830" s="36">
        <v>0</v>
      </c>
      <c r="O1830" s="36">
        <v>0</v>
      </c>
      <c r="P1830" s="44">
        <v>0</v>
      </c>
      <c r="Q1830" s="196"/>
      <c r="R1830" s="197"/>
      <c r="S1830" s="6"/>
      <c r="T1830" s="17"/>
    </row>
    <row r="1831" spans="1:19" ht="12.75" customHeight="1">
      <c r="A1831" s="246" t="s">
        <v>216</v>
      </c>
      <c r="B1831" s="164" t="s">
        <v>215</v>
      </c>
      <c r="C1831" s="170" t="s">
        <v>363</v>
      </c>
      <c r="D1831" s="21"/>
      <c r="E1831" s="114"/>
      <c r="F1831" s="129" t="s">
        <v>16</v>
      </c>
      <c r="G1831" s="23">
        <f>SUM(G1832:G1842)</f>
        <v>2.1</v>
      </c>
      <c r="H1831" s="23">
        <f aca="true" t="shared" si="387" ref="H1831:P1831">SUM(H1832:H1842)</f>
        <v>0</v>
      </c>
      <c r="I1831" s="23">
        <f t="shared" si="387"/>
        <v>2.1</v>
      </c>
      <c r="J1831" s="23">
        <f t="shared" si="387"/>
        <v>0</v>
      </c>
      <c r="K1831" s="23">
        <f t="shared" si="387"/>
        <v>0</v>
      </c>
      <c r="L1831" s="23">
        <f t="shared" si="387"/>
        <v>0</v>
      </c>
      <c r="M1831" s="23">
        <f t="shared" si="387"/>
        <v>0</v>
      </c>
      <c r="N1831" s="23">
        <f t="shared" si="387"/>
        <v>0</v>
      </c>
      <c r="O1831" s="23">
        <f t="shared" si="387"/>
        <v>0</v>
      </c>
      <c r="P1831" s="23">
        <f t="shared" si="387"/>
        <v>0</v>
      </c>
      <c r="Q1831" s="170" t="s">
        <v>17</v>
      </c>
      <c r="R1831" s="252"/>
      <c r="S1831" s="6"/>
    </row>
    <row r="1832" spans="1:19" ht="12.75">
      <c r="A1832" s="247"/>
      <c r="B1832" s="165"/>
      <c r="C1832" s="171"/>
      <c r="D1832" s="29"/>
      <c r="E1832" s="115"/>
      <c r="F1832" s="115" t="s">
        <v>19</v>
      </c>
      <c r="G1832" s="28">
        <f aca="true" t="shared" si="388" ref="G1832:H1836">I1832+K1832+M1832+O1832</f>
        <v>0</v>
      </c>
      <c r="H1832" s="28">
        <f t="shared" si="388"/>
        <v>0</v>
      </c>
      <c r="I1832" s="28">
        <v>0</v>
      </c>
      <c r="J1832" s="28">
        <v>0</v>
      </c>
      <c r="K1832" s="28">
        <v>0</v>
      </c>
      <c r="L1832" s="28">
        <v>0</v>
      </c>
      <c r="M1832" s="28">
        <v>0</v>
      </c>
      <c r="N1832" s="28">
        <v>0</v>
      </c>
      <c r="O1832" s="28">
        <v>0</v>
      </c>
      <c r="P1832" s="28">
        <v>0</v>
      </c>
      <c r="Q1832" s="171"/>
      <c r="R1832" s="253"/>
      <c r="S1832" s="6"/>
    </row>
    <row r="1833" spans="1:19" ht="12.75">
      <c r="A1833" s="247"/>
      <c r="B1833" s="165"/>
      <c r="C1833" s="171"/>
      <c r="D1833" s="29"/>
      <c r="E1833" s="115"/>
      <c r="F1833" s="115" t="s">
        <v>22</v>
      </c>
      <c r="G1833" s="28">
        <f t="shared" si="388"/>
        <v>0</v>
      </c>
      <c r="H1833" s="28">
        <f t="shared" si="388"/>
        <v>0</v>
      </c>
      <c r="I1833" s="28">
        <v>0</v>
      </c>
      <c r="J1833" s="28">
        <v>0</v>
      </c>
      <c r="K1833" s="28">
        <v>0</v>
      </c>
      <c r="L1833" s="28">
        <v>0</v>
      </c>
      <c r="M1833" s="28">
        <v>0</v>
      </c>
      <c r="N1833" s="28">
        <v>0</v>
      </c>
      <c r="O1833" s="28">
        <v>0</v>
      </c>
      <c r="P1833" s="28">
        <v>0</v>
      </c>
      <c r="Q1833" s="171"/>
      <c r="R1833" s="253"/>
      <c r="S1833" s="6"/>
    </row>
    <row r="1834" spans="1:19" ht="12.75">
      <c r="A1834" s="247"/>
      <c r="B1834" s="165"/>
      <c r="C1834" s="171"/>
      <c r="D1834" s="29"/>
      <c r="E1834" s="115"/>
      <c r="F1834" s="115" t="s">
        <v>23</v>
      </c>
      <c r="G1834" s="28">
        <f t="shared" si="388"/>
        <v>0</v>
      </c>
      <c r="H1834" s="28">
        <f t="shared" si="388"/>
        <v>0</v>
      </c>
      <c r="I1834" s="28">
        <v>0</v>
      </c>
      <c r="J1834" s="28">
        <v>0</v>
      </c>
      <c r="K1834" s="28">
        <v>0</v>
      </c>
      <c r="L1834" s="28">
        <v>0</v>
      </c>
      <c r="M1834" s="28">
        <v>0</v>
      </c>
      <c r="N1834" s="28">
        <v>0</v>
      </c>
      <c r="O1834" s="28">
        <v>0</v>
      </c>
      <c r="P1834" s="28">
        <v>0</v>
      </c>
      <c r="Q1834" s="171"/>
      <c r="R1834" s="253"/>
      <c r="S1834" s="6"/>
    </row>
    <row r="1835" spans="1:19" ht="12.75">
      <c r="A1835" s="247"/>
      <c r="B1835" s="165"/>
      <c r="C1835" s="171"/>
      <c r="D1835" s="29"/>
      <c r="E1835" s="115"/>
      <c r="F1835" s="115" t="s">
        <v>24</v>
      </c>
      <c r="G1835" s="28">
        <f t="shared" si="388"/>
        <v>0</v>
      </c>
      <c r="H1835" s="28">
        <f t="shared" si="388"/>
        <v>0</v>
      </c>
      <c r="I1835" s="28">
        <v>0</v>
      </c>
      <c r="J1835" s="28">
        <v>0</v>
      </c>
      <c r="K1835" s="28">
        <v>0</v>
      </c>
      <c r="L1835" s="28">
        <v>0</v>
      </c>
      <c r="M1835" s="28">
        <v>0</v>
      </c>
      <c r="N1835" s="28">
        <v>0</v>
      </c>
      <c r="O1835" s="28">
        <v>0</v>
      </c>
      <c r="P1835" s="28">
        <v>0</v>
      </c>
      <c r="Q1835" s="171"/>
      <c r="R1835" s="253"/>
      <c r="S1835" s="6"/>
    </row>
    <row r="1836" spans="1:19" ht="12.75">
      <c r="A1836" s="247"/>
      <c r="B1836" s="165"/>
      <c r="C1836" s="171"/>
      <c r="D1836" s="29"/>
      <c r="E1836" s="115"/>
      <c r="F1836" s="115" t="s">
        <v>25</v>
      </c>
      <c r="G1836" s="28">
        <f t="shared" si="388"/>
        <v>0</v>
      </c>
      <c r="H1836" s="28">
        <f t="shared" si="388"/>
        <v>0</v>
      </c>
      <c r="I1836" s="28">
        <v>0</v>
      </c>
      <c r="J1836" s="28">
        <v>0</v>
      </c>
      <c r="K1836" s="28">
        <v>0</v>
      </c>
      <c r="L1836" s="28">
        <v>0</v>
      </c>
      <c r="M1836" s="28">
        <v>0</v>
      </c>
      <c r="N1836" s="28">
        <v>0</v>
      </c>
      <c r="O1836" s="28">
        <v>0</v>
      </c>
      <c r="P1836" s="28">
        <v>0</v>
      </c>
      <c r="Q1836" s="171"/>
      <c r="R1836" s="253"/>
      <c r="S1836" s="6"/>
    </row>
    <row r="1837" spans="1:19" ht="12.75">
      <c r="A1837" s="247"/>
      <c r="B1837" s="165"/>
      <c r="C1837" s="171"/>
      <c r="D1837" s="29"/>
      <c r="E1837" s="115"/>
      <c r="F1837" s="115" t="s">
        <v>220</v>
      </c>
      <c r="G1837" s="28">
        <v>0</v>
      </c>
      <c r="H1837" s="28">
        <v>0</v>
      </c>
      <c r="I1837" s="28">
        <v>0</v>
      </c>
      <c r="J1837" s="28">
        <v>0</v>
      </c>
      <c r="K1837" s="28">
        <v>0</v>
      </c>
      <c r="L1837" s="28">
        <v>0</v>
      </c>
      <c r="M1837" s="28">
        <v>0</v>
      </c>
      <c r="N1837" s="28">
        <v>0</v>
      </c>
      <c r="O1837" s="28">
        <v>0</v>
      </c>
      <c r="P1837" s="28">
        <v>0</v>
      </c>
      <c r="Q1837" s="171"/>
      <c r="R1837" s="253"/>
      <c r="S1837" s="6"/>
    </row>
    <row r="1838" spans="1:20" ht="12.75">
      <c r="A1838" s="247"/>
      <c r="B1838" s="165"/>
      <c r="C1838" s="171"/>
      <c r="D1838" s="29"/>
      <c r="E1838" s="115"/>
      <c r="F1838" s="115" t="s">
        <v>226</v>
      </c>
      <c r="G1838" s="28">
        <f aca="true" t="shared" si="389" ref="G1838:H1842">I1838+K1838+M1838+O1838</f>
        <v>0</v>
      </c>
      <c r="H1838" s="28">
        <f t="shared" si="389"/>
        <v>0</v>
      </c>
      <c r="I1838" s="28">
        <v>0</v>
      </c>
      <c r="J1838" s="28">
        <v>0</v>
      </c>
      <c r="K1838" s="28">
        <v>0</v>
      </c>
      <c r="L1838" s="28">
        <v>0</v>
      </c>
      <c r="M1838" s="28">
        <v>0</v>
      </c>
      <c r="N1838" s="28">
        <v>0</v>
      </c>
      <c r="O1838" s="28">
        <v>0</v>
      </c>
      <c r="P1838" s="28">
        <v>0</v>
      </c>
      <c r="Q1838" s="93"/>
      <c r="R1838" s="94"/>
      <c r="S1838" s="6"/>
      <c r="T1838" s="17"/>
    </row>
    <row r="1839" spans="1:20" ht="12.75">
      <c r="A1839" s="247"/>
      <c r="B1839" s="165"/>
      <c r="C1839" s="171"/>
      <c r="D1839" s="29"/>
      <c r="E1839" s="115"/>
      <c r="F1839" s="115" t="s">
        <v>227</v>
      </c>
      <c r="G1839" s="28">
        <f t="shared" si="389"/>
        <v>0</v>
      </c>
      <c r="H1839" s="28">
        <f t="shared" si="389"/>
        <v>0</v>
      </c>
      <c r="I1839" s="28">
        <v>0</v>
      </c>
      <c r="J1839" s="28">
        <v>0</v>
      </c>
      <c r="K1839" s="28">
        <v>0</v>
      </c>
      <c r="L1839" s="28">
        <v>0</v>
      </c>
      <c r="M1839" s="28">
        <v>0</v>
      </c>
      <c r="N1839" s="28">
        <v>0</v>
      </c>
      <c r="O1839" s="28">
        <v>0</v>
      </c>
      <c r="P1839" s="28">
        <v>0</v>
      </c>
      <c r="Q1839" s="93"/>
      <c r="R1839" s="94"/>
      <c r="S1839" s="6"/>
      <c r="T1839" s="17"/>
    </row>
    <row r="1840" spans="1:20" ht="12.75">
      <c r="A1840" s="247"/>
      <c r="B1840" s="165"/>
      <c r="C1840" s="171"/>
      <c r="D1840" s="29"/>
      <c r="E1840" s="115" t="s">
        <v>18</v>
      </c>
      <c r="F1840" s="115" t="s">
        <v>228</v>
      </c>
      <c r="G1840" s="28">
        <f t="shared" si="389"/>
        <v>2.1</v>
      </c>
      <c r="H1840" s="28">
        <f t="shared" si="389"/>
        <v>0</v>
      </c>
      <c r="I1840" s="28">
        <f>2.1</f>
        <v>2.1</v>
      </c>
      <c r="J1840" s="28">
        <v>0</v>
      </c>
      <c r="K1840" s="28">
        <v>0</v>
      </c>
      <c r="L1840" s="28">
        <v>0</v>
      </c>
      <c r="M1840" s="28">
        <v>0</v>
      </c>
      <c r="N1840" s="28">
        <v>0</v>
      </c>
      <c r="O1840" s="28">
        <v>0</v>
      </c>
      <c r="P1840" s="28">
        <v>0</v>
      </c>
      <c r="Q1840" s="93"/>
      <c r="R1840" s="94"/>
      <c r="S1840" s="6"/>
      <c r="T1840" s="17"/>
    </row>
    <row r="1841" spans="1:20" ht="12.75">
      <c r="A1841" s="247"/>
      <c r="B1841" s="165"/>
      <c r="C1841" s="171"/>
      <c r="D1841" s="29"/>
      <c r="E1841" s="26"/>
      <c r="F1841" s="115" t="s">
        <v>229</v>
      </c>
      <c r="G1841" s="28">
        <f t="shared" si="389"/>
        <v>0</v>
      </c>
      <c r="H1841" s="28">
        <f t="shared" si="389"/>
        <v>0</v>
      </c>
      <c r="I1841" s="28">
        <v>0</v>
      </c>
      <c r="J1841" s="28">
        <v>0</v>
      </c>
      <c r="K1841" s="28">
        <v>0</v>
      </c>
      <c r="L1841" s="28">
        <v>0</v>
      </c>
      <c r="M1841" s="28">
        <v>0</v>
      </c>
      <c r="N1841" s="28">
        <v>0</v>
      </c>
      <c r="O1841" s="28">
        <v>0</v>
      </c>
      <c r="P1841" s="28">
        <v>0</v>
      </c>
      <c r="Q1841" s="93"/>
      <c r="R1841" s="94"/>
      <c r="S1841" s="6"/>
      <c r="T1841" s="17"/>
    </row>
    <row r="1842" spans="1:20" ht="13.5" thickBot="1">
      <c r="A1842" s="248"/>
      <c r="B1842" s="166"/>
      <c r="C1842" s="172"/>
      <c r="D1842" s="33"/>
      <c r="E1842" s="43"/>
      <c r="F1842" s="116" t="s">
        <v>230</v>
      </c>
      <c r="G1842" s="36">
        <f t="shared" si="389"/>
        <v>0</v>
      </c>
      <c r="H1842" s="36">
        <f t="shared" si="389"/>
        <v>0</v>
      </c>
      <c r="I1842" s="36">
        <v>0</v>
      </c>
      <c r="J1842" s="36">
        <v>0</v>
      </c>
      <c r="K1842" s="36">
        <v>0</v>
      </c>
      <c r="L1842" s="36">
        <v>0</v>
      </c>
      <c r="M1842" s="36">
        <v>0</v>
      </c>
      <c r="N1842" s="36">
        <v>0</v>
      </c>
      <c r="O1842" s="36">
        <v>0</v>
      </c>
      <c r="P1842" s="36">
        <v>0</v>
      </c>
      <c r="Q1842" s="95"/>
      <c r="R1842" s="96"/>
      <c r="S1842" s="6"/>
      <c r="T1842" s="17"/>
    </row>
    <row r="1843" spans="1:19" ht="12.75" customHeight="1">
      <c r="A1843" s="246" t="s">
        <v>386</v>
      </c>
      <c r="B1843" s="185" t="s">
        <v>385</v>
      </c>
      <c r="C1843" s="192" t="s">
        <v>55</v>
      </c>
      <c r="D1843" s="21"/>
      <c r="E1843" s="22"/>
      <c r="F1843" s="41" t="s">
        <v>16</v>
      </c>
      <c r="G1843" s="23">
        <f>SUM(G1844:G1854)</f>
        <v>86132.6</v>
      </c>
      <c r="H1843" s="23">
        <f aca="true" t="shared" si="390" ref="H1843:P1843">SUM(H1844:H1854)</f>
        <v>0</v>
      </c>
      <c r="I1843" s="23">
        <f t="shared" si="390"/>
        <v>86132.6</v>
      </c>
      <c r="J1843" s="23">
        <f t="shared" si="390"/>
        <v>0</v>
      </c>
      <c r="K1843" s="23">
        <f t="shared" si="390"/>
        <v>0</v>
      </c>
      <c r="L1843" s="23">
        <f t="shared" si="390"/>
        <v>0</v>
      </c>
      <c r="M1843" s="23">
        <f t="shared" si="390"/>
        <v>0</v>
      </c>
      <c r="N1843" s="23">
        <f t="shared" si="390"/>
        <v>0</v>
      </c>
      <c r="O1843" s="23">
        <f t="shared" si="390"/>
        <v>0</v>
      </c>
      <c r="P1843" s="23">
        <f t="shared" si="390"/>
        <v>0</v>
      </c>
      <c r="Q1843" s="192" t="s">
        <v>17</v>
      </c>
      <c r="R1843" s="193"/>
      <c r="S1843" s="6"/>
    </row>
    <row r="1844" spans="1:19" ht="12.75">
      <c r="A1844" s="247"/>
      <c r="B1844" s="186"/>
      <c r="C1844" s="194"/>
      <c r="D1844" s="29"/>
      <c r="E1844" s="26"/>
      <c r="F1844" s="26" t="s">
        <v>19</v>
      </c>
      <c r="G1844" s="28">
        <f aca="true" t="shared" si="391" ref="G1844:H1848">I1844+K1844+M1844+O1844</f>
        <v>0</v>
      </c>
      <c r="H1844" s="28">
        <f t="shared" si="391"/>
        <v>0</v>
      </c>
      <c r="I1844" s="28">
        <v>0</v>
      </c>
      <c r="J1844" s="28">
        <v>0</v>
      </c>
      <c r="K1844" s="28">
        <v>0</v>
      </c>
      <c r="L1844" s="28">
        <v>0</v>
      </c>
      <c r="M1844" s="28">
        <v>0</v>
      </c>
      <c r="N1844" s="28">
        <v>0</v>
      </c>
      <c r="O1844" s="28">
        <v>0</v>
      </c>
      <c r="P1844" s="42">
        <v>0</v>
      </c>
      <c r="Q1844" s="194"/>
      <c r="R1844" s="195"/>
      <c r="S1844" s="6"/>
    </row>
    <row r="1845" spans="1:19" ht="12.75">
      <c r="A1845" s="247"/>
      <c r="B1845" s="186"/>
      <c r="C1845" s="194"/>
      <c r="D1845" s="29"/>
      <c r="E1845" s="26"/>
      <c r="F1845" s="26" t="s">
        <v>22</v>
      </c>
      <c r="G1845" s="28">
        <f t="shared" si="391"/>
        <v>0</v>
      </c>
      <c r="H1845" s="28">
        <f t="shared" si="391"/>
        <v>0</v>
      </c>
      <c r="I1845" s="28">
        <v>0</v>
      </c>
      <c r="J1845" s="28">
        <v>0</v>
      </c>
      <c r="K1845" s="28">
        <v>0</v>
      </c>
      <c r="L1845" s="28">
        <v>0</v>
      </c>
      <c r="M1845" s="28">
        <v>0</v>
      </c>
      <c r="N1845" s="28">
        <v>0</v>
      </c>
      <c r="O1845" s="28">
        <v>0</v>
      </c>
      <c r="P1845" s="42">
        <v>0</v>
      </c>
      <c r="Q1845" s="194"/>
      <c r="R1845" s="195"/>
      <c r="S1845" s="6"/>
    </row>
    <row r="1846" spans="1:19" ht="12.75">
      <c r="A1846" s="247"/>
      <c r="B1846" s="186"/>
      <c r="C1846" s="194"/>
      <c r="D1846" s="29"/>
      <c r="E1846" s="26"/>
      <c r="F1846" s="26" t="s">
        <v>23</v>
      </c>
      <c r="G1846" s="28">
        <f t="shared" si="391"/>
        <v>0</v>
      </c>
      <c r="H1846" s="28">
        <f t="shared" si="391"/>
        <v>0</v>
      </c>
      <c r="I1846" s="28">
        <v>0</v>
      </c>
      <c r="J1846" s="28">
        <v>0</v>
      </c>
      <c r="K1846" s="28">
        <v>0</v>
      </c>
      <c r="L1846" s="28">
        <v>0</v>
      </c>
      <c r="M1846" s="28">
        <v>0</v>
      </c>
      <c r="N1846" s="28">
        <v>0</v>
      </c>
      <c r="O1846" s="28">
        <v>0</v>
      </c>
      <c r="P1846" s="42">
        <v>0</v>
      </c>
      <c r="Q1846" s="194"/>
      <c r="R1846" s="195"/>
      <c r="S1846" s="6"/>
    </row>
    <row r="1847" spans="1:19" ht="12.75">
      <c r="A1847" s="247"/>
      <c r="B1847" s="186"/>
      <c r="C1847" s="194"/>
      <c r="D1847" s="29"/>
      <c r="E1847" s="26"/>
      <c r="F1847" s="26" t="s">
        <v>24</v>
      </c>
      <c r="G1847" s="28">
        <f t="shared" si="391"/>
        <v>0</v>
      </c>
      <c r="H1847" s="28">
        <f t="shared" si="391"/>
        <v>0</v>
      </c>
      <c r="I1847" s="28">
        <v>0</v>
      </c>
      <c r="J1847" s="28">
        <v>0</v>
      </c>
      <c r="K1847" s="28">
        <v>0</v>
      </c>
      <c r="L1847" s="28">
        <v>0</v>
      </c>
      <c r="M1847" s="28">
        <v>0</v>
      </c>
      <c r="N1847" s="28">
        <v>0</v>
      </c>
      <c r="O1847" s="28">
        <v>0</v>
      </c>
      <c r="P1847" s="42">
        <v>0</v>
      </c>
      <c r="Q1847" s="194"/>
      <c r="R1847" s="195"/>
      <c r="S1847" s="6"/>
    </row>
    <row r="1848" spans="1:19" ht="12.75">
      <c r="A1848" s="247"/>
      <c r="B1848" s="186"/>
      <c r="C1848" s="194"/>
      <c r="D1848" s="29"/>
      <c r="E1848" s="26"/>
      <c r="F1848" s="26" t="s">
        <v>25</v>
      </c>
      <c r="G1848" s="28">
        <f>I1848+K1848+M1848+O1848</f>
        <v>0</v>
      </c>
      <c r="H1848" s="28">
        <f t="shared" si="391"/>
        <v>0</v>
      </c>
      <c r="I1848" s="28">
        <v>0</v>
      </c>
      <c r="J1848" s="28">
        <v>0</v>
      </c>
      <c r="K1848" s="28">
        <v>0</v>
      </c>
      <c r="L1848" s="28">
        <v>0</v>
      </c>
      <c r="M1848" s="28">
        <v>0</v>
      </c>
      <c r="N1848" s="28">
        <v>0</v>
      </c>
      <c r="O1848" s="28">
        <v>0</v>
      </c>
      <c r="P1848" s="42">
        <v>0</v>
      </c>
      <c r="Q1848" s="194"/>
      <c r="R1848" s="195"/>
      <c r="S1848" s="6"/>
    </row>
    <row r="1849" spans="1:19" ht="12.75">
      <c r="A1849" s="247"/>
      <c r="B1849" s="186"/>
      <c r="C1849" s="194"/>
      <c r="D1849" s="29"/>
      <c r="E1849" s="26"/>
      <c r="F1849" s="26" t="s">
        <v>220</v>
      </c>
      <c r="G1849" s="28">
        <f>I1849+K1849+M1849+O1849</f>
        <v>0</v>
      </c>
      <c r="H1849" s="28">
        <v>0</v>
      </c>
      <c r="I1849" s="28">
        <v>0</v>
      </c>
      <c r="J1849" s="28">
        <v>0</v>
      </c>
      <c r="K1849" s="28">
        <v>0</v>
      </c>
      <c r="L1849" s="28">
        <v>0</v>
      </c>
      <c r="M1849" s="28">
        <v>0</v>
      </c>
      <c r="N1849" s="28">
        <v>0</v>
      </c>
      <c r="O1849" s="28">
        <v>0</v>
      </c>
      <c r="P1849" s="42">
        <v>0</v>
      </c>
      <c r="Q1849" s="194"/>
      <c r="R1849" s="195"/>
      <c r="S1849" s="6"/>
    </row>
    <row r="1850" spans="1:20" ht="12.75">
      <c r="A1850" s="247"/>
      <c r="B1850" s="186"/>
      <c r="C1850" s="194"/>
      <c r="D1850" s="29"/>
      <c r="E1850" s="26"/>
      <c r="F1850" s="115" t="s">
        <v>226</v>
      </c>
      <c r="G1850" s="28">
        <f aca="true" t="shared" si="392" ref="G1850:H1854">I1850+K1850+M1850+O1850</f>
        <v>0</v>
      </c>
      <c r="H1850" s="28">
        <f t="shared" si="392"/>
        <v>0</v>
      </c>
      <c r="I1850" s="28">
        <v>0</v>
      </c>
      <c r="J1850" s="28">
        <v>0</v>
      </c>
      <c r="K1850" s="28">
        <v>0</v>
      </c>
      <c r="L1850" s="28">
        <v>0</v>
      </c>
      <c r="M1850" s="28">
        <v>0</v>
      </c>
      <c r="N1850" s="28">
        <v>0</v>
      </c>
      <c r="O1850" s="28">
        <v>0</v>
      </c>
      <c r="P1850" s="42">
        <v>0</v>
      </c>
      <c r="Q1850" s="194"/>
      <c r="R1850" s="195"/>
      <c r="S1850" s="6"/>
      <c r="T1850" s="17"/>
    </row>
    <row r="1851" spans="1:20" ht="12.75">
      <c r="A1851" s="247"/>
      <c r="B1851" s="186"/>
      <c r="C1851" s="194"/>
      <c r="D1851" s="29"/>
      <c r="E1851" s="26"/>
      <c r="F1851" s="115" t="s">
        <v>227</v>
      </c>
      <c r="G1851" s="28">
        <f t="shared" si="392"/>
        <v>0</v>
      </c>
      <c r="H1851" s="28">
        <f t="shared" si="392"/>
        <v>0</v>
      </c>
      <c r="I1851" s="28">
        <v>0</v>
      </c>
      <c r="J1851" s="28">
        <v>0</v>
      </c>
      <c r="K1851" s="28">
        <v>0</v>
      </c>
      <c r="L1851" s="28">
        <v>0</v>
      </c>
      <c r="M1851" s="28">
        <v>0</v>
      </c>
      <c r="N1851" s="28">
        <v>0</v>
      </c>
      <c r="O1851" s="28">
        <v>0</v>
      </c>
      <c r="P1851" s="42">
        <v>0</v>
      </c>
      <c r="Q1851" s="194"/>
      <c r="R1851" s="195"/>
      <c r="S1851" s="6"/>
      <c r="T1851" s="17"/>
    </row>
    <row r="1852" spans="1:20" ht="12.75">
      <c r="A1852" s="247"/>
      <c r="B1852" s="186"/>
      <c r="C1852" s="194"/>
      <c r="D1852" s="29"/>
      <c r="E1852" s="26" t="s">
        <v>192</v>
      </c>
      <c r="F1852" s="115" t="s">
        <v>228</v>
      </c>
      <c r="G1852" s="28">
        <f t="shared" si="392"/>
        <v>3943.8</v>
      </c>
      <c r="H1852" s="28">
        <f t="shared" si="392"/>
        <v>0</v>
      </c>
      <c r="I1852" s="28">
        <v>3943.8</v>
      </c>
      <c r="J1852" s="28">
        <v>0</v>
      </c>
      <c r="K1852" s="28">
        <v>0</v>
      </c>
      <c r="L1852" s="28">
        <v>0</v>
      </c>
      <c r="M1852" s="28">
        <v>0</v>
      </c>
      <c r="N1852" s="28">
        <v>0</v>
      </c>
      <c r="O1852" s="28">
        <v>0</v>
      </c>
      <c r="P1852" s="42">
        <v>0</v>
      </c>
      <c r="Q1852" s="194"/>
      <c r="R1852" s="195"/>
      <c r="S1852" s="6"/>
      <c r="T1852" s="17"/>
    </row>
    <row r="1853" spans="1:20" ht="12.75">
      <c r="A1853" s="247"/>
      <c r="B1853" s="186"/>
      <c r="C1853" s="194"/>
      <c r="D1853" s="29"/>
      <c r="E1853" s="26" t="s">
        <v>20</v>
      </c>
      <c r="F1853" s="115" t="s">
        <v>229</v>
      </c>
      <c r="G1853" s="28">
        <f t="shared" si="392"/>
        <v>41094.4</v>
      </c>
      <c r="H1853" s="28">
        <f t="shared" si="392"/>
        <v>0</v>
      </c>
      <c r="I1853" s="28">
        <v>41094.4</v>
      </c>
      <c r="J1853" s="28">
        <v>0</v>
      </c>
      <c r="K1853" s="28">
        <v>0</v>
      </c>
      <c r="L1853" s="28">
        <v>0</v>
      </c>
      <c r="M1853" s="28">
        <v>0</v>
      </c>
      <c r="N1853" s="28">
        <v>0</v>
      </c>
      <c r="O1853" s="28">
        <v>0</v>
      </c>
      <c r="P1853" s="42">
        <v>0</v>
      </c>
      <c r="Q1853" s="194"/>
      <c r="R1853" s="195"/>
      <c r="S1853" s="6"/>
      <c r="T1853" s="17"/>
    </row>
    <row r="1854" spans="1:20" ht="13.5" thickBot="1">
      <c r="A1854" s="248"/>
      <c r="B1854" s="187"/>
      <c r="C1854" s="196"/>
      <c r="D1854" s="33"/>
      <c r="E1854" s="43" t="s">
        <v>20</v>
      </c>
      <c r="F1854" s="116" t="s">
        <v>230</v>
      </c>
      <c r="G1854" s="36">
        <f t="shared" si="392"/>
        <v>41094.4</v>
      </c>
      <c r="H1854" s="36">
        <f t="shared" si="392"/>
        <v>0</v>
      </c>
      <c r="I1854" s="36">
        <v>41094.4</v>
      </c>
      <c r="J1854" s="36">
        <v>0</v>
      </c>
      <c r="K1854" s="36">
        <v>0</v>
      </c>
      <c r="L1854" s="36">
        <v>0</v>
      </c>
      <c r="M1854" s="36">
        <v>0</v>
      </c>
      <c r="N1854" s="36">
        <v>0</v>
      </c>
      <c r="O1854" s="36">
        <v>0</v>
      </c>
      <c r="P1854" s="44">
        <v>0</v>
      </c>
      <c r="Q1854" s="196"/>
      <c r="R1854" s="197"/>
      <c r="S1854" s="6"/>
      <c r="T1854" s="17"/>
    </row>
    <row r="1855" spans="1:53" s="106" customFormat="1" ht="30" customHeight="1" thickBot="1">
      <c r="A1855" s="330" t="s">
        <v>414</v>
      </c>
      <c r="B1855" s="331"/>
      <c r="C1855" s="331"/>
      <c r="D1855" s="331"/>
      <c r="E1855" s="331"/>
      <c r="F1855" s="331"/>
      <c r="G1855" s="331"/>
      <c r="H1855" s="331"/>
      <c r="I1855" s="331"/>
      <c r="J1855" s="331"/>
      <c r="K1855" s="331"/>
      <c r="L1855" s="331"/>
      <c r="M1855" s="331"/>
      <c r="N1855" s="331"/>
      <c r="O1855" s="331"/>
      <c r="P1855" s="331"/>
      <c r="Q1855" s="331"/>
      <c r="R1855" s="332"/>
      <c r="S1855" s="103" t="s">
        <v>527</v>
      </c>
      <c r="T1855" s="104"/>
      <c r="U1855" s="104"/>
      <c r="V1855" s="104"/>
      <c r="W1855" s="105"/>
      <c r="X1855" s="105"/>
      <c r="Y1855" s="105"/>
      <c r="Z1855" s="105"/>
      <c r="AA1855" s="105"/>
      <c r="AB1855" s="105"/>
      <c r="AC1855" s="105"/>
      <c r="AD1855" s="105"/>
      <c r="AE1855" s="105"/>
      <c r="AF1855" s="105"/>
      <c r="AG1855" s="105"/>
      <c r="AH1855" s="105"/>
      <c r="AI1855" s="105"/>
      <c r="AJ1855" s="105"/>
      <c r="AK1855" s="105"/>
      <c r="AL1855" s="105"/>
      <c r="AM1855" s="105"/>
      <c r="AN1855" s="105"/>
      <c r="AO1855" s="105"/>
      <c r="AP1855" s="105"/>
      <c r="AQ1855" s="105"/>
      <c r="AR1855" s="105"/>
      <c r="AS1855" s="105"/>
      <c r="AT1855" s="105"/>
      <c r="AU1855" s="105"/>
      <c r="AV1855" s="105"/>
      <c r="AW1855" s="105"/>
      <c r="AX1855" s="105"/>
      <c r="AY1855" s="105"/>
      <c r="AZ1855" s="105"/>
      <c r="BA1855" s="105"/>
    </row>
    <row r="1856" spans="1:28" ht="12.75" customHeight="1">
      <c r="A1856" s="228" t="s">
        <v>93</v>
      </c>
      <c r="B1856" s="185" t="s">
        <v>94</v>
      </c>
      <c r="C1856" s="179" t="s">
        <v>370</v>
      </c>
      <c r="D1856" s="21"/>
      <c r="E1856" s="114"/>
      <c r="F1856" s="41" t="s">
        <v>16</v>
      </c>
      <c r="G1856" s="23">
        <f>SUM(G1857:G1867)</f>
        <v>4000</v>
      </c>
      <c r="H1856" s="23">
        <f aca="true" t="shared" si="393" ref="H1856:P1856">SUM(H1857:H1867)</f>
        <v>0</v>
      </c>
      <c r="I1856" s="23">
        <f t="shared" si="393"/>
        <v>4000</v>
      </c>
      <c r="J1856" s="23">
        <f t="shared" si="393"/>
        <v>0</v>
      </c>
      <c r="K1856" s="23">
        <f t="shared" si="393"/>
        <v>0</v>
      </c>
      <c r="L1856" s="23">
        <f t="shared" si="393"/>
        <v>0</v>
      </c>
      <c r="M1856" s="23">
        <f t="shared" si="393"/>
        <v>0</v>
      </c>
      <c r="N1856" s="23">
        <f t="shared" si="393"/>
        <v>0</v>
      </c>
      <c r="O1856" s="23">
        <f t="shared" si="393"/>
        <v>0</v>
      </c>
      <c r="P1856" s="23">
        <f t="shared" si="393"/>
        <v>0</v>
      </c>
      <c r="Q1856" s="192" t="s">
        <v>17</v>
      </c>
      <c r="R1856" s="193"/>
      <c r="S1856" s="192" t="s">
        <v>3</v>
      </c>
      <c r="T1856" s="298"/>
      <c r="U1856" s="249" t="s">
        <v>4</v>
      </c>
      <c r="V1856" s="311"/>
      <c r="W1856" s="311"/>
      <c r="X1856" s="311"/>
      <c r="Y1856" s="311"/>
      <c r="Z1856" s="311"/>
      <c r="AA1856" s="311"/>
      <c r="AB1856" s="311"/>
    </row>
    <row r="1857" spans="1:28" ht="12.75">
      <c r="A1857" s="229"/>
      <c r="B1857" s="186"/>
      <c r="C1857" s="180"/>
      <c r="D1857" s="29"/>
      <c r="E1857" s="115"/>
      <c r="F1857" s="26" t="s">
        <v>19</v>
      </c>
      <c r="G1857" s="28">
        <f aca="true" t="shared" si="394" ref="G1857:H1861">I1857+K1857+M1857+O1857</f>
        <v>0</v>
      </c>
      <c r="H1857" s="28">
        <f t="shared" si="394"/>
        <v>0</v>
      </c>
      <c r="I1857" s="28">
        <v>0</v>
      </c>
      <c r="J1857" s="28">
        <v>0</v>
      </c>
      <c r="K1857" s="28">
        <v>0</v>
      </c>
      <c r="L1857" s="28">
        <v>0</v>
      </c>
      <c r="M1857" s="28">
        <v>0</v>
      </c>
      <c r="N1857" s="28">
        <v>0</v>
      </c>
      <c r="O1857" s="28">
        <v>0</v>
      </c>
      <c r="P1857" s="42">
        <v>0</v>
      </c>
      <c r="Q1857" s="194"/>
      <c r="R1857" s="195"/>
      <c r="S1857" s="299"/>
      <c r="T1857" s="300"/>
      <c r="U1857" s="171" t="s">
        <v>6</v>
      </c>
      <c r="V1857" s="171"/>
      <c r="W1857" s="171" t="s">
        <v>7</v>
      </c>
      <c r="X1857" s="171"/>
      <c r="Y1857" s="171" t="s">
        <v>8</v>
      </c>
      <c r="Z1857" s="171"/>
      <c r="AA1857" s="171" t="s">
        <v>9</v>
      </c>
      <c r="AB1857" s="250"/>
    </row>
    <row r="1858" spans="1:28" ht="25.5">
      <c r="A1858" s="229"/>
      <c r="B1858" s="186"/>
      <c r="C1858" s="180"/>
      <c r="D1858" s="29"/>
      <c r="E1858" s="115"/>
      <c r="F1858" s="26" t="s">
        <v>22</v>
      </c>
      <c r="G1858" s="28">
        <f t="shared" si="394"/>
        <v>0</v>
      </c>
      <c r="H1858" s="28">
        <f t="shared" si="394"/>
        <v>0</v>
      </c>
      <c r="I1858" s="28">
        <v>0</v>
      </c>
      <c r="J1858" s="28">
        <v>0</v>
      </c>
      <c r="K1858" s="28">
        <v>0</v>
      </c>
      <c r="L1858" s="28">
        <v>0</v>
      </c>
      <c r="M1858" s="28">
        <v>0</v>
      </c>
      <c r="N1858" s="28">
        <v>0</v>
      </c>
      <c r="O1858" s="28">
        <v>0</v>
      </c>
      <c r="P1858" s="42">
        <v>0</v>
      </c>
      <c r="Q1858" s="194"/>
      <c r="R1858" s="195"/>
      <c r="S1858" s="115" t="s">
        <v>10</v>
      </c>
      <c r="T1858" s="115" t="s">
        <v>11</v>
      </c>
      <c r="U1858" s="115" t="s">
        <v>12</v>
      </c>
      <c r="V1858" s="115" t="s">
        <v>11</v>
      </c>
      <c r="W1858" s="115" t="s">
        <v>12</v>
      </c>
      <c r="X1858" s="115" t="s">
        <v>11</v>
      </c>
      <c r="Y1858" s="115" t="s">
        <v>12</v>
      </c>
      <c r="Z1858" s="115" t="s">
        <v>11</v>
      </c>
      <c r="AA1858" s="115" t="s">
        <v>12</v>
      </c>
      <c r="AB1858" s="126" t="s">
        <v>207</v>
      </c>
    </row>
    <row r="1859" spans="1:28" ht="12.75">
      <c r="A1859" s="229"/>
      <c r="B1859" s="186"/>
      <c r="C1859" s="180"/>
      <c r="D1859" s="29"/>
      <c r="E1859" s="115"/>
      <c r="F1859" s="26" t="s">
        <v>23</v>
      </c>
      <c r="G1859" s="28">
        <f t="shared" si="394"/>
        <v>0</v>
      </c>
      <c r="H1859" s="28">
        <f t="shared" si="394"/>
        <v>0</v>
      </c>
      <c r="I1859" s="28">
        <v>0</v>
      </c>
      <c r="J1859" s="28">
        <v>0</v>
      </c>
      <c r="K1859" s="28">
        <v>0</v>
      </c>
      <c r="L1859" s="28">
        <v>0</v>
      </c>
      <c r="M1859" s="28">
        <v>0</v>
      </c>
      <c r="N1859" s="28">
        <v>0</v>
      </c>
      <c r="O1859" s="28">
        <v>0</v>
      </c>
      <c r="P1859" s="42">
        <v>0</v>
      </c>
      <c r="Q1859" s="194"/>
      <c r="R1859" s="195"/>
      <c r="S1859" s="6">
        <f aca="true" t="shared" si="395" ref="S1859:S1864">G1862+G1874+G1886+G1898+G1910+G1922+G1934+G1946+G1958+G1971+G1983+G1995+G2007+G2019+G2031+G2044+G2056+G2068+G2080+G2092+G2104+G2116+G2128</f>
        <v>2640.4</v>
      </c>
      <c r="T1859" s="6">
        <f aca="true" t="shared" si="396" ref="T1859:AB1864">H1862+H1874+H1886+H1898+H1910+H1922+H1934+H1946+H1958+H1971+H1983+H1995+H2007+H2019+H2031+H2044+H2056+H2068+H2080+H2092+H2104+H2116+H2128</f>
        <v>2640.4</v>
      </c>
      <c r="U1859" s="6">
        <f t="shared" si="396"/>
        <v>2640.4</v>
      </c>
      <c r="V1859" s="6">
        <f t="shared" si="396"/>
        <v>2640.4</v>
      </c>
      <c r="W1859" s="6">
        <f t="shared" si="396"/>
        <v>0</v>
      </c>
      <c r="X1859" s="6">
        <f t="shared" si="396"/>
        <v>0</v>
      </c>
      <c r="Y1859" s="6">
        <f t="shared" si="396"/>
        <v>0</v>
      </c>
      <c r="Z1859" s="6">
        <f t="shared" si="396"/>
        <v>0</v>
      </c>
      <c r="AA1859" s="6">
        <f t="shared" si="396"/>
        <v>0</v>
      </c>
      <c r="AB1859" s="6">
        <f t="shared" si="396"/>
        <v>0</v>
      </c>
    </row>
    <row r="1860" spans="1:28" ht="12.75">
      <c r="A1860" s="229"/>
      <c r="B1860" s="186"/>
      <c r="C1860" s="180"/>
      <c r="D1860" s="29"/>
      <c r="E1860" s="115"/>
      <c r="F1860" s="26" t="s">
        <v>24</v>
      </c>
      <c r="G1860" s="28">
        <f t="shared" si="394"/>
        <v>0</v>
      </c>
      <c r="H1860" s="28">
        <f t="shared" si="394"/>
        <v>0</v>
      </c>
      <c r="I1860" s="28">
        <v>0</v>
      </c>
      <c r="J1860" s="28">
        <v>0</v>
      </c>
      <c r="K1860" s="28">
        <v>0</v>
      </c>
      <c r="L1860" s="28">
        <v>0</v>
      </c>
      <c r="M1860" s="28">
        <v>0</v>
      </c>
      <c r="N1860" s="28">
        <v>0</v>
      </c>
      <c r="O1860" s="28">
        <v>0</v>
      </c>
      <c r="P1860" s="42">
        <v>0</v>
      </c>
      <c r="Q1860" s="194"/>
      <c r="R1860" s="195"/>
      <c r="S1860" s="6">
        <f t="shared" si="395"/>
        <v>31256.8</v>
      </c>
      <c r="T1860" s="6">
        <f t="shared" si="396"/>
        <v>31256.8</v>
      </c>
      <c r="U1860" s="6">
        <f t="shared" si="396"/>
        <v>31256.8</v>
      </c>
      <c r="V1860" s="6">
        <f t="shared" si="396"/>
        <v>31256.8</v>
      </c>
      <c r="W1860" s="6">
        <f t="shared" si="396"/>
        <v>0</v>
      </c>
      <c r="X1860" s="6">
        <f t="shared" si="396"/>
        <v>0</v>
      </c>
      <c r="Y1860" s="6">
        <f t="shared" si="396"/>
        <v>0</v>
      </c>
      <c r="Z1860" s="6">
        <f t="shared" si="396"/>
        <v>0</v>
      </c>
      <c r="AA1860" s="6">
        <f t="shared" si="396"/>
        <v>0</v>
      </c>
      <c r="AB1860" s="6">
        <f t="shared" si="396"/>
        <v>0</v>
      </c>
    </row>
    <row r="1861" spans="1:28" ht="12.75">
      <c r="A1861" s="229"/>
      <c r="B1861" s="186"/>
      <c r="C1861" s="180"/>
      <c r="D1861" s="29"/>
      <c r="E1861" s="115"/>
      <c r="F1861" s="26" t="s">
        <v>25</v>
      </c>
      <c r="G1861" s="28">
        <f t="shared" si="394"/>
        <v>0</v>
      </c>
      <c r="H1861" s="28">
        <f t="shared" si="394"/>
        <v>0</v>
      </c>
      <c r="I1861" s="28">
        <v>0</v>
      </c>
      <c r="J1861" s="28">
        <v>0</v>
      </c>
      <c r="K1861" s="28">
        <v>0</v>
      </c>
      <c r="L1861" s="28">
        <v>0</v>
      </c>
      <c r="M1861" s="28">
        <v>0</v>
      </c>
      <c r="N1861" s="28">
        <v>0</v>
      </c>
      <c r="O1861" s="28">
        <v>0</v>
      </c>
      <c r="P1861" s="42">
        <v>0</v>
      </c>
      <c r="Q1861" s="194"/>
      <c r="R1861" s="195"/>
      <c r="S1861" s="6">
        <f t="shared" si="395"/>
        <v>0</v>
      </c>
      <c r="T1861" s="6">
        <f t="shared" si="396"/>
        <v>0</v>
      </c>
      <c r="U1861" s="6">
        <f t="shared" si="396"/>
        <v>0</v>
      </c>
      <c r="V1861" s="6">
        <f t="shared" si="396"/>
        <v>0</v>
      </c>
      <c r="W1861" s="6">
        <f t="shared" si="396"/>
        <v>0</v>
      </c>
      <c r="X1861" s="6">
        <f t="shared" si="396"/>
        <v>0</v>
      </c>
      <c r="Y1861" s="6">
        <f t="shared" si="396"/>
        <v>0</v>
      </c>
      <c r="Z1861" s="6">
        <f t="shared" si="396"/>
        <v>0</v>
      </c>
      <c r="AA1861" s="6">
        <f t="shared" si="396"/>
        <v>0</v>
      </c>
      <c r="AB1861" s="6">
        <f t="shared" si="396"/>
        <v>0</v>
      </c>
    </row>
    <row r="1862" spans="1:28" ht="12.75">
      <c r="A1862" s="229"/>
      <c r="B1862" s="186"/>
      <c r="C1862" s="180"/>
      <c r="D1862" s="29"/>
      <c r="E1862" s="115"/>
      <c r="F1862" s="26" t="s">
        <v>220</v>
      </c>
      <c r="G1862" s="28">
        <v>0</v>
      </c>
      <c r="H1862" s="28">
        <v>0</v>
      </c>
      <c r="I1862" s="28">
        <v>0</v>
      </c>
      <c r="J1862" s="28">
        <v>0</v>
      </c>
      <c r="K1862" s="28">
        <v>0</v>
      </c>
      <c r="L1862" s="28">
        <v>0</v>
      </c>
      <c r="M1862" s="28">
        <v>0</v>
      </c>
      <c r="N1862" s="28">
        <v>0</v>
      </c>
      <c r="O1862" s="28">
        <v>0</v>
      </c>
      <c r="P1862" s="42">
        <v>0</v>
      </c>
      <c r="Q1862" s="194"/>
      <c r="R1862" s="195"/>
      <c r="S1862" s="6">
        <f t="shared" si="395"/>
        <v>72487.2</v>
      </c>
      <c r="T1862" s="6">
        <f t="shared" si="396"/>
        <v>9600</v>
      </c>
      <c r="U1862" s="6">
        <f t="shared" si="396"/>
        <v>72152.6</v>
      </c>
      <c r="V1862" s="6">
        <f t="shared" si="396"/>
        <v>9600</v>
      </c>
      <c r="W1862" s="6">
        <f t="shared" si="396"/>
        <v>0</v>
      </c>
      <c r="X1862" s="6">
        <f t="shared" si="396"/>
        <v>0</v>
      </c>
      <c r="Y1862" s="6">
        <f t="shared" si="396"/>
        <v>334.6</v>
      </c>
      <c r="Z1862" s="6">
        <f t="shared" si="396"/>
        <v>0</v>
      </c>
      <c r="AA1862" s="6">
        <f t="shared" si="396"/>
        <v>0</v>
      </c>
      <c r="AB1862" s="6">
        <f t="shared" si="396"/>
        <v>0</v>
      </c>
    </row>
    <row r="1863" spans="1:28" ht="12.75">
      <c r="A1863" s="229"/>
      <c r="B1863" s="186"/>
      <c r="C1863" s="180"/>
      <c r="D1863" s="115"/>
      <c r="E1863" s="115"/>
      <c r="F1863" s="115" t="s">
        <v>226</v>
      </c>
      <c r="G1863" s="28">
        <f aca="true" t="shared" si="397" ref="G1863:H1867">I1863+K1863+M1863+O1863</f>
        <v>0</v>
      </c>
      <c r="H1863" s="28">
        <f t="shared" si="397"/>
        <v>0</v>
      </c>
      <c r="I1863" s="28">
        <v>0</v>
      </c>
      <c r="J1863" s="28">
        <v>0</v>
      </c>
      <c r="K1863" s="28">
        <v>0</v>
      </c>
      <c r="L1863" s="28">
        <v>0</v>
      </c>
      <c r="M1863" s="28">
        <v>0</v>
      </c>
      <c r="N1863" s="28">
        <v>0</v>
      </c>
      <c r="O1863" s="28">
        <v>0</v>
      </c>
      <c r="P1863" s="42">
        <v>0</v>
      </c>
      <c r="Q1863" s="194"/>
      <c r="R1863" s="195"/>
      <c r="S1863" s="6">
        <f t="shared" si="395"/>
        <v>657063.3</v>
      </c>
      <c r="T1863" s="6">
        <f t="shared" si="396"/>
        <v>0</v>
      </c>
      <c r="U1863" s="6">
        <f t="shared" si="396"/>
        <v>657063.3</v>
      </c>
      <c r="V1863" s="6">
        <f t="shared" si="396"/>
        <v>0</v>
      </c>
      <c r="W1863" s="6">
        <f t="shared" si="396"/>
        <v>0</v>
      </c>
      <c r="X1863" s="6">
        <f t="shared" si="396"/>
        <v>0</v>
      </c>
      <c r="Y1863" s="6">
        <f t="shared" si="396"/>
        <v>0</v>
      </c>
      <c r="Z1863" s="6">
        <f t="shared" si="396"/>
        <v>0</v>
      </c>
      <c r="AA1863" s="6">
        <f t="shared" si="396"/>
        <v>0</v>
      </c>
      <c r="AB1863" s="6">
        <f t="shared" si="396"/>
        <v>0</v>
      </c>
    </row>
    <row r="1864" spans="1:28" ht="12.75">
      <c r="A1864" s="229"/>
      <c r="B1864" s="186"/>
      <c r="C1864" s="180"/>
      <c r="D1864" s="115"/>
      <c r="E1864" s="115"/>
      <c r="F1864" s="115" t="s">
        <v>227</v>
      </c>
      <c r="G1864" s="28">
        <f t="shared" si="397"/>
        <v>0</v>
      </c>
      <c r="H1864" s="28">
        <f t="shared" si="397"/>
        <v>0</v>
      </c>
      <c r="I1864" s="28">
        <v>0</v>
      </c>
      <c r="J1864" s="28">
        <v>0</v>
      </c>
      <c r="K1864" s="28">
        <v>0</v>
      </c>
      <c r="L1864" s="28">
        <v>0</v>
      </c>
      <c r="M1864" s="28">
        <v>0</v>
      </c>
      <c r="N1864" s="28">
        <v>0</v>
      </c>
      <c r="O1864" s="28">
        <v>0</v>
      </c>
      <c r="P1864" s="42">
        <v>0</v>
      </c>
      <c r="Q1864" s="194"/>
      <c r="R1864" s="195"/>
      <c r="S1864" s="6">
        <f t="shared" si="395"/>
        <v>0</v>
      </c>
      <c r="T1864" s="6">
        <f t="shared" si="396"/>
        <v>0</v>
      </c>
      <c r="U1864" s="6">
        <f t="shared" si="396"/>
        <v>0</v>
      </c>
      <c r="V1864" s="6">
        <f t="shared" si="396"/>
        <v>0</v>
      </c>
      <c r="W1864" s="6">
        <f t="shared" si="396"/>
        <v>0</v>
      </c>
      <c r="X1864" s="6">
        <f t="shared" si="396"/>
        <v>0</v>
      </c>
      <c r="Y1864" s="6">
        <f t="shared" si="396"/>
        <v>0</v>
      </c>
      <c r="Z1864" s="6">
        <f t="shared" si="396"/>
        <v>0</v>
      </c>
      <c r="AA1864" s="6">
        <f t="shared" si="396"/>
        <v>0</v>
      </c>
      <c r="AB1864" s="6">
        <f t="shared" si="396"/>
        <v>0</v>
      </c>
    </row>
    <row r="1865" spans="1:20" ht="12.75">
      <c r="A1865" s="229"/>
      <c r="B1865" s="186"/>
      <c r="C1865" s="180"/>
      <c r="D1865" s="115"/>
      <c r="E1865" s="115" t="s">
        <v>18</v>
      </c>
      <c r="F1865" s="115" t="s">
        <v>228</v>
      </c>
      <c r="G1865" s="28">
        <f t="shared" si="397"/>
        <v>400</v>
      </c>
      <c r="H1865" s="28">
        <f t="shared" si="397"/>
        <v>0</v>
      </c>
      <c r="I1865" s="28">
        <v>400</v>
      </c>
      <c r="J1865" s="28">
        <v>0</v>
      </c>
      <c r="K1865" s="28">
        <v>0</v>
      </c>
      <c r="L1865" s="28">
        <v>0</v>
      </c>
      <c r="M1865" s="28">
        <v>0</v>
      </c>
      <c r="N1865" s="28">
        <v>0</v>
      </c>
      <c r="O1865" s="28">
        <v>0</v>
      </c>
      <c r="P1865" s="42">
        <v>0</v>
      </c>
      <c r="Q1865" s="194"/>
      <c r="R1865" s="195"/>
      <c r="S1865" s="6"/>
      <c r="T1865" s="17"/>
    </row>
    <row r="1866" spans="1:20" ht="12.75">
      <c r="A1866" s="229"/>
      <c r="B1866" s="186"/>
      <c r="C1866" s="180"/>
      <c r="D1866" s="115"/>
      <c r="E1866" s="115" t="s">
        <v>20</v>
      </c>
      <c r="F1866" s="115" t="s">
        <v>229</v>
      </c>
      <c r="G1866" s="28">
        <f t="shared" si="397"/>
        <v>3600</v>
      </c>
      <c r="H1866" s="28">
        <f t="shared" si="397"/>
        <v>0</v>
      </c>
      <c r="I1866" s="28">
        <v>3600</v>
      </c>
      <c r="J1866" s="28">
        <v>0</v>
      </c>
      <c r="K1866" s="28">
        <v>0</v>
      </c>
      <c r="L1866" s="28">
        <v>0</v>
      </c>
      <c r="M1866" s="28">
        <v>0</v>
      </c>
      <c r="N1866" s="28">
        <v>0</v>
      </c>
      <c r="O1866" s="28">
        <v>0</v>
      </c>
      <c r="P1866" s="42">
        <v>0</v>
      </c>
      <c r="Q1866" s="194"/>
      <c r="R1866" s="195"/>
      <c r="S1866" s="6"/>
      <c r="T1866" s="17"/>
    </row>
    <row r="1867" spans="1:20" ht="13.5" thickBot="1">
      <c r="A1867" s="230"/>
      <c r="B1867" s="187"/>
      <c r="C1867" s="181"/>
      <c r="D1867" s="116"/>
      <c r="E1867" s="43"/>
      <c r="F1867" s="116" t="s">
        <v>230</v>
      </c>
      <c r="G1867" s="36">
        <f t="shared" si="397"/>
        <v>0</v>
      </c>
      <c r="H1867" s="36">
        <f t="shared" si="397"/>
        <v>0</v>
      </c>
      <c r="I1867" s="36">
        <v>0</v>
      </c>
      <c r="J1867" s="36">
        <v>0</v>
      </c>
      <c r="K1867" s="36">
        <v>0</v>
      </c>
      <c r="L1867" s="36">
        <v>0</v>
      </c>
      <c r="M1867" s="36">
        <v>0</v>
      </c>
      <c r="N1867" s="36">
        <v>0</v>
      </c>
      <c r="O1867" s="36">
        <v>0</v>
      </c>
      <c r="P1867" s="44">
        <v>0</v>
      </c>
      <c r="Q1867" s="196"/>
      <c r="R1867" s="197"/>
      <c r="S1867" s="6"/>
      <c r="T1867" s="17"/>
    </row>
    <row r="1868" spans="1:19" ht="12.75" customHeight="1">
      <c r="A1868" s="228" t="s">
        <v>95</v>
      </c>
      <c r="B1868" s="185" t="s">
        <v>96</v>
      </c>
      <c r="C1868" s="179" t="s">
        <v>97</v>
      </c>
      <c r="D1868" s="21"/>
      <c r="E1868" s="22"/>
      <c r="F1868" s="41" t="s">
        <v>16</v>
      </c>
      <c r="G1868" s="23">
        <f>SUM(G1869:G1879)</f>
        <v>60000</v>
      </c>
      <c r="H1868" s="23">
        <f aca="true" t="shared" si="398" ref="H1868:P1868">SUM(H1869:H1879)</f>
        <v>0</v>
      </c>
      <c r="I1868" s="23">
        <f t="shared" si="398"/>
        <v>60000</v>
      </c>
      <c r="J1868" s="23">
        <f t="shared" si="398"/>
        <v>0</v>
      </c>
      <c r="K1868" s="23">
        <f t="shared" si="398"/>
        <v>0</v>
      </c>
      <c r="L1868" s="23">
        <f t="shared" si="398"/>
        <v>0</v>
      </c>
      <c r="M1868" s="23">
        <f t="shared" si="398"/>
        <v>0</v>
      </c>
      <c r="N1868" s="23">
        <f t="shared" si="398"/>
        <v>0</v>
      </c>
      <c r="O1868" s="23">
        <f t="shared" si="398"/>
        <v>0</v>
      </c>
      <c r="P1868" s="23">
        <f t="shared" si="398"/>
        <v>0</v>
      </c>
      <c r="Q1868" s="192" t="s">
        <v>17</v>
      </c>
      <c r="R1868" s="193"/>
      <c r="S1868" s="6"/>
    </row>
    <row r="1869" spans="1:19" ht="12.75">
      <c r="A1869" s="229"/>
      <c r="B1869" s="186"/>
      <c r="C1869" s="180"/>
      <c r="D1869" s="29"/>
      <c r="E1869" s="26"/>
      <c r="F1869" s="26" t="s">
        <v>19</v>
      </c>
      <c r="G1869" s="28">
        <f aca="true" t="shared" si="399" ref="G1869:H1873">I1869+K1869+M1869+O1869</f>
        <v>0</v>
      </c>
      <c r="H1869" s="28">
        <f t="shared" si="399"/>
        <v>0</v>
      </c>
      <c r="I1869" s="28">
        <v>0</v>
      </c>
      <c r="J1869" s="28">
        <v>0</v>
      </c>
      <c r="K1869" s="28">
        <v>0</v>
      </c>
      <c r="L1869" s="28">
        <v>0</v>
      </c>
      <c r="M1869" s="28">
        <v>0</v>
      </c>
      <c r="N1869" s="28">
        <v>0</v>
      </c>
      <c r="O1869" s="28">
        <v>0</v>
      </c>
      <c r="P1869" s="42">
        <v>0</v>
      </c>
      <c r="Q1869" s="194"/>
      <c r="R1869" s="195"/>
      <c r="S1869" s="6"/>
    </row>
    <row r="1870" spans="1:19" ht="12.75">
      <c r="A1870" s="229"/>
      <c r="B1870" s="186"/>
      <c r="C1870" s="180"/>
      <c r="D1870" s="29"/>
      <c r="E1870" s="26"/>
      <c r="F1870" s="26" t="s">
        <v>22</v>
      </c>
      <c r="G1870" s="28">
        <f t="shared" si="399"/>
        <v>0</v>
      </c>
      <c r="H1870" s="28">
        <f t="shared" si="399"/>
        <v>0</v>
      </c>
      <c r="I1870" s="28">
        <v>0</v>
      </c>
      <c r="J1870" s="28">
        <v>0</v>
      </c>
      <c r="K1870" s="28">
        <v>0</v>
      </c>
      <c r="L1870" s="28">
        <v>0</v>
      </c>
      <c r="M1870" s="28">
        <v>0</v>
      </c>
      <c r="N1870" s="28">
        <v>0</v>
      </c>
      <c r="O1870" s="28">
        <v>0</v>
      </c>
      <c r="P1870" s="42">
        <v>0</v>
      </c>
      <c r="Q1870" s="194"/>
      <c r="R1870" s="195"/>
      <c r="S1870" s="6"/>
    </row>
    <row r="1871" spans="1:19" ht="12.75">
      <c r="A1871" s="229"/>
      <c r="B1871" s="186"/>
      <c r="C1871" s="180"/>
      <c r="D1871" s="29"/>
      <c r="E1871" s="26"/>
      <c r="F1871" s="26" t="s">
        <v>23</v>
      </c>
      <c r="G1871" s="28">
        <f t="shared" si="399"/>
        <v>0</v>
      </c>
      <c r="H1871" s="28">
        <f t="shared" si="399"/>
        <v>0</v>
      </c>
      <c r="I1871" s="28">
        <v>0</v>
      </c>
      <c r="J1871" s="28">
        <v>0</v>
      </c>
      <c r="K1871" s="28">
        <v>0</v>
      </c>
      <c r="L1871" s="28">
        <v>0</v>
      </c>
      <c r="M1871" s="28">
        <v>0</v>
      </c>
      <c r="N1871" s="28">
        <v>0</v>
      </c>
      <c r="O1871" s="28">
        <v>0</v>
      </c>
      <c r="P1871" s="42">
        <v>0</v>
      </c>
      <c r="Q1871" s="194"/>
      <c r="R1871" s="195"/>
      <c r="S1871" s="6"/>
    </row>
    <row r="1872" spans="1:20" ht="12.75">
      <c r="A1872" s="229"/>
      <c r="B1872" s="186"/>
      <c r="C1872" s="180"/>
      <c r="D1872" s="29"/>
      <c r="E1872" s="26"/>
      <c r="F1872" s="26" t="s">
        <v>24</v>
      </c>
      <c r="G1872" s="28">
        <f t="shared" si="399"/>
        <v>0</v>
      </c>
      <c r="H1872" s="28">
        <f t="shared" si="399"/>
        <v>0</v>
      </c>
      <c r="I1872" s="28">
        <v>0</v>
      </c>
      <c r="J1872" s="28">
        <v>0</v>
      </c>
      <c r="K1872" s="28">
        <v>0</v>
      </c>
      <c r="L1872" s="28">
        <v>0</v>
      </c>
      <c r="M1872" s="28">
        <v>0</v>
      </c>
      <c r="N1872" s="28">
        <v>0</v>
      </c>
      <c r="O1872" s="28">
        <v>0</v>
      </c>
      <c r="P1872" s="42">
        <v>0</v>
      </c>
      <c r="Q1872" s="194"/>
      <c r="R1872" s="195"/>
      <c r="S1872" s="6"/>
      <c r="T1872" s="47"/>
    </row>
    <row r="1873" spans="1:19" ht="12.75">
      <c r="A1873" s="229"/>
      <c r="B1873" s="186"/>
      <c r="C1873" s="180"/>
      <c r="D1873" s="29"/>
      <c r="E1873" s="26"/>
      <c r="F1873" s="26" t="s">
        <v>25</v>
      </c>
      <c r="G1873" s="28">
        <f t="shared" si="399"/>
        <v>0</v>
      </c>
      <c r="H1873" s="28">
        <f t="shared" si="399"/>
        <v>0</v>
      </c>
      <c r="I1873" s="28">
        <v>0</v>
      </c>
      <c r="J1873" s="28">
        <v>0</v>
      </c>
      <c r="K1873" s="28">
        <v>0</v>
      </c>
      <c r="L1873" s="28">
        <v>0</v>
      </c>
      <c r="M1873" s="28">
        <v>0</v>
      </c>
      <c r="N1873" s="28">
        <v>0</v>
      </c>
      <c r="O1873" s="28">
        <v>0</v>
      </c>
      <c r="P1873" s="42">
        <v>0</v>
      </c>
      <c r="Q1873" s="194"/>
      <c r="R1873" s="195"/>
      <c r="S1873" s="6"/>
    </row>
    <row r="1874" spans="1:19" ht="12.75">
      <c r="A1874" s="229"/>
      <c r="B1874" s="186"/>
      <c r="C1874" s="180"/>
      <c r="D1874" s="115"/>
      <c r="E1874" s="115"/>
      <c r="F1874" s="26" t="s">
        <v>220</v>
      </c>
      <c r="G1874" s="28">
        <v>0</v>
      </c>
      <c r="H1874" s="28">
        <v>0</v>
      </c>
      <c r="I1874" s="28">
        <v>0</v>
      </c>
      <c r="J1874" s="28">
        <v>0</v>
      </c>
      <c r="K1874" s="28">
        <v>0</v>
      </c>
      <c r="L1874" s="28">
        <v>0</v>
      </c>
      <c r="M1874" s="28">
        <v>0</v>
      </c>
      <c r="N1874" s="28">
        <v>0</v>
      </c>
      <c r="O1874" s="28">
        <v>0</v>
      </c>
      <c r="P1874" s="42">
        <v>0</v>
      </c>
      <c r="Q1874" s="194"/>
      <c r="R1874" s="195"/>
      <c r="S1874" s="6"/>
    </row>
    <row r="1875" spans="1:20" ht="12.75">
      <c r="A1875" s="229"/>
      <c r="B1875" s="186"/>
      <c r="C1875" s="180"/>
      <c r="D1875" s="115"/>
      <c r="E1875" s="26"/>
      <c r="F1875" s="115" t="s">
        <v>226</v>
      </c>
      <c r="G1875" s="28">
        <f aca="true" t="shared" si="400" ref="G1875:H1879">I1875+K1875+M1875+O1875</f>
        <v>0</v>
      </c>
      <c r="H1875" s="28">
        <f t="shared" si="400"/>
        <v>0</v>
      </c>
      <c r="I1875" s="28">
        <v>0</v>
      </c>
      <c r="J1875" s="28">
        <v>0</v>
      </c>
      <c r="K1875" s="28">
        <v>0</v>
      </c>
      <c r="L1875" s="28">
        <v>0</v>
      </c>
      <c r="M1875" s="28">
        <v>0</v>
      </c>
      <c r="N1875" s="28">
        <v>0</v>
      </c>
      <c r="O1875" s="28">
        <v>0</v>
      </c>
      <c r="P1875" s="42">
        <v>0</v>
      </c>
      <c r="Q1875" s="194"/>
      <c r="R1875" s="195"/>
      <c r="S1875" s="6"/>
      <c r="T1875" s="17"/>
    </row>
    <row r="1876" spans="1:20" ht="12.75">
      <c r="A1876" s="229"/>
      <c r="B1876" s="186"/>
      <c r="C1876" s="180"/>
      <c r="D1876" s="115"/>
      <c r="E1876" s="26"/>
      <c r="F1876" s="115" t="s">
        <v>227</v>
      </c>
      <c r="G1876" s="28">
        <f t="shared" si="400"/>
        <v>0</v>
      </c>
      <c r="H1876" s="28">
        <f t="shared" si="400"/>
        <v>0</v>
      </c>
      <c r="I1876" s="28">
        <v>0</v>
      </c>
      <c r="J1876" s="28">
        <v>0</v>
      </c>
      <c r="K1876" s="28">
        <v>0</v>
      </c>
      <c r="L1876" s="28">
        <v>0</v>
      </c>
      <c r="M1876" s="28">
        <v>0</v>
      </c>
      <c r="N1876" s="28">
        <v>0</v>
      </c>
      <c r="O1876" s="28">
        <v>0</v>
      </c>
      <c r="P1876" s="42">
        <v>0</v>
      </c>
      <c r="Q1876" s="194"/>
      <c r="R1876" s="195"/>
      <c r="S1876" s="6"/>
      <c r="T1876" s="17"/>
    </row>
    <row r="1877" spans="1:20" ht="12.75">
      <c r="A1877" s="229"/>
      <c r="B1877" s="186"/>
      <c r="C1877" s="180"/>
      <c r="D1877" s="115"/>
      <c r="E1877" s="26" t="s">
        <v>21</v>
      </c>
      <c r="F1877" s="115" t="s">
        <v>228</v>
      </c>
      <c r="G1877" s="28">
        <f t="shared" si="400"/>
        <v>6000</v>
      </c>
      <c r="H1877" s="28">
        <f t="shared" si="400"/>
        <v>0</v>
      </c>
      <c r="I1877" s="28">
        <v>6000</v>
      </c>
      <c r="J1877" s="28">
        <v>0</v>
      </c>
      <c r="K1877" s="28">
        <v>0</v>
      </c>
      <c r="L1877" s="28">
        <v>0</v>
      </c>
      <c r="M1877" s="28">
        <v>0</v>
      </c>
      <c r="N1877" s="28">
        <v>0</v>
      </c>
      <c r="O1877" s="28">
        <v>0</v>
      </c>
      <c r="P1877" s="42">
        <v>0</v>
      </c>
      <c r="Q1877" s="194"/>
      <c r="R1877" s="195"/>
      <c r="S1877" s="6"/>
      <c r="T1877" s="17"/>
    </row>
    <row r="1878" spans="1:20" ht="12.75">
      <c r="A1878" s="229"/>
      <c r="B1878" s="186"/>
      <c r="C1878" s="180"/>
      <c r="D1878" s="115"/>
      <c r="E1878" s="26" t="s">
        <v>20</v>
      </c>
      <c r="F1878" s="115" t="s">
        <v>229</v>
      </c>
      <c r="G1878" s="28">
        <f t="shared" si="400"/>
        <v>54000</v>
      </c>
      <c r="H1878" s="28">
        <f t="shared" si="400"/>
        <v>0</v>
      </c>
      <c r="I1878" s="28">
        <v>54000</v>
      </c>
      <c r="J1878" s="28">
        <v>0</v>
      </c>
      <c r="K1878" s="28">
        <v>0</v>
      </c>
      <c r="L1878" s="28">
        <v>0</v>
      </c>
      <c r="M1878" s="28">
        <v>0</v>
      </c>
      <c r="N1878" s="28">
        <v>0</v>
      </c>
      <c r="O1878" s="28">
        <v>0</v>
      </c>
      <c r="P1878" s="42">
        <v>0</v>
      </c>
      <c r="Q1878" s="194"/>
      <c r="R1878" s="195"/>
      <c r="S1878" s="6"/>
      <c r="T1878" s="17"/>
    </row>
    <row r="1879" spans="1:20" ht="13.5" thickBot="1">
      <c r="A1879" s="230"/>
      <c r="B1879" s="187"/>
      <c r="C1879" s="181"/>
      <c r="D1879" s="116"/>
      <c r="E1879" s="43"/>
      <c r="F1879" s="116" t="s">
        <v>230</v>
      </c>
      <c r="G1879" s="36">
        <f t="shared" si="400"/>
        <v>0</v>
      </c>
      <c r="H1879" s="36">
        <f t="shared" si="400"/>
        <v>0</v>
      </c>
      <c r="I1879" s="36">
        <v>0</v>
      </c>
      <c r="J1879" s="36">
        <v>0</v>
      </c>
      <c r="K1879" s="36">
        <v>0</v>
      </c>
      <c r="L1879" s="36">
        <v>0</v>
      </c>
      <c r="M1879" s="36">
        <v>0</v>
      </c>
      <c r="N1879" s="36">
        <v>0</v>
      </c>
      <c r="O1879" s="36">
        <v>0</v>
      </c>
      <c r="P1879" s="44">
        <v>0</v>
      </c>
      <c r="Q1879" s="196"/>
      <c r="R1879" s="197"/>
      <c r="S1879" s="6"/>
      <c r="T1879" s="17"/>
    </row>
    <row r="1880" spans="1:19" ht="12.75" customHeight="1">
      <c r="A1880" s="228" t="s">
        <v>98</v>
      </c>
      <c r="B1880" s="185" t="s">
        <v>99</v>
      </c>
      <c r="C1880" s="179" t="s">
        <v>100</v>
      </c>
      <c r="D1880" s="21"/>
      <c r="E1880" s="22"/>
      <c r="F1880" s="41" t="s">
        <v>16</v>
      </c>
      <c r="G1880" s="23">
        <f>SUM(G1881:G1891)</f>
        <v>55000</v>
      </c>
      <c r="H1880" s="23">
        <f aca="true" t="shared" si="401" ref="H1880:P1880">SUM(H1881:H1891)</f>
        <v>0</v>
      </c>
      <c r="I1880" s="23">
        <f t="shared" si="401"/>
        <v>55000</v>
      </c>
      <c r="J1880" s="23">
        <f t="shared" si="401"/>
        <v>0</v>
      </c>
      <c r="K1880" s="23">
        <f t="shared" si="401"/>
        <v>0</v>
      </c>
      <c r="L1880" s="23">
        <f t="shared" si="401"/>
        <v>0</v>
      </c>
      <c r="M1880" s="23">
        <f t="shared" si="401"/>
        <v>0</v>
      </c>
      <c r="N1880" s="23">
        <f t="shared" si="401"/>
        <v>0</v>
      </c>
      <c r="O1880" s="23">
        <f t="shared" si="401"/>
        <v>0</v>
      </c>
      <c r="P1880" s="23">
        <f t="shared" si="401"/>
        <v>0</v>
      </c>
      <c r="Q1880" s="192" t="s">
        <v>17</v>
      </c>
      <c r="R1880" s="193"/>
      <c r="S1880" s="6"/>
    </row>
    <row r="1881" spans="1:19" ht="12.75">
      <c r="A1881" s="229"/>
      <c r="B1881" s="186"/>
      <c r="C1881" s="180"/>
      <c r="D1881" s="29"/>
      <c r="E1881" s="26"/>
      <c r="F1881" s="26" t="s">
        <v>19</v>
      </c>
      <c r="G1881" s="28">
        <f aca="true" t="shared" si="402" ref="G1881:H1885">I1881+K1881+M1881+O1881</f>
        <v>0</v>
      </c>
      <c r="H1881" s="28">
        <f t="shared" si="402"/>
        <v>0</v>
      </c>
      <c r="I1881" s="28">
        <v>0</v>
      </c>
      <c r="J1881" s="28">
        <v>0</v>
      </c>
      <c r="K1881" s="28">
        <v>0</v>
      </c>
      <c r="L1881" s="28">
        <v>0</v>
      </c>
      <c r="M1881" s="28">
        <v>0</v>
      </c>
      <c r="N1881" s="28">
        <v>0</v>
      </c>
      <c r="O1881" s="28">
        <v>0</v>
      </c>
      <c r="P1881" s="42">
        <v>0</v>
      </c>
      <c r="Q1881" s="194"/>
      <c r="R1881" s="195"/>
      <c r="S1881" s="6"/>
    </row>
    <row r="1882" spans="1:20" ht="12.75">
      <c r="A1882" s="229"/>
      <c r="B1882" s="186"/>
      <c r="C1882" s="180"/>
      <c r="D1882" s="29"/>
      <c r="E1882" s="26"/>
      <c r="F1882" s="26" t="s">
        <v>22</v>
      </c>
      <c r="G1882" s="28">
        <f t="shared" si="402"/>
        <v>0</v>
      </c>
      <c r="H1882" s="28">
        <f t="shared" si="402"/>
        <v>0</v>
      </c>
      <c r="I1882" s="28">
        <v>0</v>
      </c>
      <c r="J1882" s="28">
        <v>0</v>
      </c>
      <c r="K1882" s="28">
        <v>0</v>
      </c>
      <c r="L1882" s="28">
        <v>0</v>
      </c>
      <c r="M1882" s="28">
        <v>0</v>
      </c>
      <c r="N1882" s="28">
        <v>0</v>
      </c>
      <c r="O1882" s="28">
        <v>0</v>
      </c>
      <c r="P1882" s="42">
        <v>0</v>
      </c>
      <c r="Q1882" s="194"/>
      <c r="R1882" s="195"/>
      <c r="S1882" s="6"/>
      <c r="T1882" s="47"/>
    </row>
    <row r="1883" spans="1:19" ht="12.75">
      <c r="A1883" s="229"/>
      <c r="B1883" s="186"/>
      <c r="C1883" s="180"/>
      <c r="D1883" s="29"/>
      <c r="E1883" s="26"/>
      <c r="F1883" s="26" t="s">
        <v>23</v>
      </c>
      <c r="G1883" s="28">
        <f t="shared" si="402"/>
        <v>0</v>
      </c>
      <c r="H1883" s="28">
        <f t="shared" si="402"/>
        <v>0</v>
      </c>
      <c r="I1883" s="28">
        <v>0</v>
      </c>
      <c r="J1883" s="28">
        <v>0</v>
      </c>
      <c r="K1883" s="28">
        <v>0</v>
      </c>
      <c r="L1883" s="28">
        <v>0</v>
      </c>
      <c r="M1883" s="28">
        <v>0</v>
      </c>
      <c r="N1883" s="28">
        <v>0</v>
      </c>
      <c r="O1883" s="28">
        <v>0</v>
      </c>
      <c r="P1883" s="42">
        <v>0</v>
      </c>
      <c r="Q1883" s="194"/>
      <c r="R1883" s="195"/>
      <c r="S1883" s="6"/>
    </row>
    <row r="1884" spans="1:19" ht="12.75">
      <c r="A1884" s="229"/>
      <c r="B1884" s="186"/>
      <c r="C1884" s="180"/>
      <c r="D1884" s="29"/>
      <c r="E1884" s="26"/>
      <c r="F1884" s="26" t="s">
        <v>24</v>
      </c>
      <c r="G1884" s="28">
        <f t="shared" si="402"/>
        <v>0</v>
      </c>
      <c r="H1884" s="28">
        <f t="shared" si="402"/>
        <v>0</v>
      </c>
      <c r="I1884" s="28">
        <v>0</v>
      </c>
      <c r="J1884" s="28">
        <v>0</v>
      </c>
      <c r="K1884" s="28">
        <v>0</v>
      </c>
      <c r="L1884" s="28">
        <v>0</v>
      </c>
      <c r="M1884" s="28">
        <v>0</v>
      </c>
      <c r="N1884" s="28">
        <v>0</v>
      </c>
      <c r="O1884" s="28">
        <v>0</v>
      </c>
      <c r="P1884" s="42">
        <v>0</v>
      </c>
      <c r="Q1884" s="194"/>
      <c r="R1884" s="195"/>
      <c r="S1884" s="6"/>
    </row>
    <row r="1885" spans="1:19" ht="12.75">
      <c r="A1885" s="229"/>
      <c r="B1885" s="186"/>
      <c r="C1885" s="180"/>
      <c r="D1885" s="29"/>
      <c r="E1885" s="26"/>
      <c r="F1885" s="26" t="s">
        <v>25</v>
      </c>
      <c r="G1885" s="28">
        <f t="shared" si="402"/>
        <v>0</v>
      </c>
      <c r="H1885" s="28">
        <f t="shared" si="402"/>
        <v>0</v>
      </c>
      <c r="I1885" s="28">
        <v>0</v>
      </c>
      <c r="J1885" s="28">
        <v>0</v>
      </c>
      <c r="K1885" s="28">
        <v>0</v>
      </c>
      <c r="L1885" s="28">
        <v>0</v>
      </c>
      <c r="M1885" s="28">
        <v>0</v>
      </c>
      <c r="N1885" s="28">
        <v>0</v>
      </c>
      <c r="O1885" s="28">
        <v>0</v>
      </c>
      <c r="P1885" s="42">
        <v>0</v>
      </c>
      <c r="Q1885" s="194"/>
      <c r="R1885" s="195"/>
      <c r="S1885" s="6"/>
    </row>
    <row r="1886" spans="1:19" ht="12.75">
      <c r="A1886" s="229"/>
      <c r="B1886" s="186"/>
      <c r="C1886" s="180"/>
      <c r="D1886" s="115"/>
      <c r="E1886" s="115"/>
      <c r="F1886" s="26" t="s">
        <v>220</v>
      </c>
      <c r="G1886" s="28">
        <v>0</v>
      </c>
      <c r="H1886" s="28">
        <v>0</v>
      </c>
      <c r="I1886" s="28">
        <v>0</v>
      </c>
      <c r="J1886" s="28">
        <v>0</v>
      </c>
      <c r="K1886" s="28">
        <v>0</v>
      </c>
      <c r="L1886" s="28">
        <v>0</v>
      </c>
      <c r="M1886" s="28">
        <v>0</v>
      </c>
      <c r="N1886" s="28">
        <v>0</v>
      </c>
      <c r="O1886" s="28">
        <v>0</v>
      </c>
      <c r="P1886" s="42">
        <v>0</v>
      </c>
      <c r="Q1886" s="194"/>
      <c r="R1886" s="195"/>
      <c r="S1886" s="6"/>
    </row>
    <row r="1887" spans="1:20" ht="12.75">
      <c r="A1887" s="229"/>
      <c r="B1887" s="186"/>
      <c r="C1887" s="180"/>
      <c r="D1887" s="115"/>
      <c r="E1887" s="26"/>
      <c r="F1887" s="115" t="s">
        <v>226</v>
      </c>
      <c r="G1887" s="28">
        <f aca="true" t="shared" si="403" ref="G1887:H1891">I1887+K1887+M1887+O1887</f>
        <v>0</v>
      </c>
      <c r="H1887" s="28">
        <f t="shared" si="403"/>
        <v>0</v>
      </c>
      <c r="I1887" s="28">
        <v>0</v>
      </c>
      <c r="J1887" s="28">
        <v>0</v>
      </c>
      <c r="K1887" s="28">
        <v>0</v>
      </c>
      <c r="L1887" s="28">
        <v>0</v>
      </c>
      <c r="M1887" s="28">
        <v>0</v>
      </c>
      <c r="N1887" s="28">
        <v>0</v>
      </c>
      <c r="O1887" s="28">
        <v>0</v>
      </c>
      <c r="P1887" s="42">
        <v>0</v>
      </c>
      <c r="Q1887" s="194"/>
      <c r="R1887" s="195"/>
      <c r="S1887" s="6"/>
      <c r="T1887" s="17"/>
    </row>
    <row r="1888" spans="1:20" ht="12.75">
      <c r="A1888" s="229"/>
      <c r="B1888" s="186"/>
      <c r="C1888" s="180"/>
      <c r="D1888" s="115"/>
      <c r="E1888" s="26"/>
      <c r="F1888" s="115" t="s">
        <v>227</v>
      </c>
      <c r="G1888" s="28">
        <f t="shared" si="403"/>
        <v>0</v>
      </c>
      <c r="H1888" s="28">
        <f t="shared" si="403"/>
        <v>0</v>
      </c>
      <c r="I1888" s="28">
        <v>0</v>
      </c>
      <c r="J1888" s="28">
        <v>0</v>
      </c>
      <c r="K1888" s="28">
        <v>0</v>
      </c>
      <c r="L1888" s="28">
        <v>0</v>
      </c>
      <c r="M1888" s="28">
        <v>0</v>
      </c>
      <c r="N1888" s="28">
        <v>0</v>
      </c>
      <c r="O1888" s="28">
        <v>0</v>
      </c>
      <c r="P1888" s="42">
        <v>0</v>
      </c>
      <c r="Q1888" s="194"/>
      <c r="R1888" s="195"/>
      <c r="S1888" s="6"/>
      <c r="T1888" s="17"/>
    </row>
    <row r="1889" spans="1:20" ht="12.75">
      <c r="A1889" s="229"/>
      <c r="B1889" s="186"/>
      <c r="C1889" s="180"/>
      <c r="D1889" s="115"/>
      <c r="E1889" s="26" t="s">
        <v>21</v>
      </c>
      <c r="F1889" s="115" t="s">
        <v>228</v>
      </c>
      <c r="G1889" s="28">
        <f t="shared" si="403"/>
        <v>6000</v>
      </c>
      <c r="H1889" s="28">
        <f t="shared" si="403"/>
        <v>0</v>
      </c>
      <c r="I1889" s="28">
        <v>6000</v>
      </c>
      <c r="J1889" s="28">
        <v>0</v>
      </c>
      <c r="K1889" s="28">
        <v>0</v>
      </c>
      <c r="L1889" s="28">
        <v>0</v>
      </c>
      <c r="M1889" s="28">
        <v>0</v>
      </c>
      <c r="N1889" s="28">
        <v>0</v>
      </c>
      <c r="O1889" s="28">
        <v>0</v>
      </c>
      <c r="P1889" s="42">
        <v>0</v>
      </c>
      <c r="Q1889" s="194"/>
      <c r="R1889" s="195"/>
      <c r="S1889" s="6"/>
      <c r="T1889" s="17"/>
    </row>
    <row r="1890" spans="1:20" ht="12.75">
      <c r="A1890" s="229"/>
      <c r="B1890" s="186"/>
      <c r="C1890" s="180"/>
      <c r="D1890" s="115"/>
      <c r="E1890" s="26" t="s">
        <v>20</v>
      </c>
      <c r="F1890" s="115" t="s">
        <v>229</v>
      </c>
      <c r="G1890" s="28">
        <f t="shared" si="403"/>
        <v>49000</v>
      </c>
      <c r="H1890" s="28">
        <f t="shared" si="403"/>
        <v>0</v>
      </c>
      <c r="I1890" s="28">
        <v>49000</v>
      </c>
      <c r="J1890" s="28">
        <v>0</v>
      </c>
      <c r="K1890" s="28">
        <v>0</v>
      </c>
      <c r="L1890" s="28">
        <v>0</v>
      </c>
      <c r="M1890" s="28">
        <v>0</v>
      </c>
      <c r="N1890" s="28">
        <v>0</v>
      </c>
      <c r="O1890" s="28">
        <v>0</v>
      </c>
      <c r="P1890" s="42">
        <v>0</v>
      </c>
      <c r="Q1890" s="194"/>
      <c r="R1890" s="195"/>
      <c r="S1890" s="6"/>
      <c r="T1890" s="17"/>
    </row>
    <row r="1891" spans="1:20" ht="13.5" thickBot="1">
      <c r="A1891" s="230"/>
      <c r="B1891" s="187"/>
      <c r="C1891" s="181"/>
      <c r="D1891" s="116"/>
      <c r="E1891" s="43"/>
      <c r="F1891" s="116" t="s">
        <v>230</v>
      </c>
      <c r="G1891" s="36">
        <f t="shared" si="403"/>
        <v>0</v>
      </c>
      <c r="H1891" s="36">
        <f t="shared" si="403"/>
        <v>0</v>
      </c>
      <c r="I1891" s="36">
        <v>0</v>
      </c>
      <c r="J1891" s="36">
        <v>0</v>
      </c>
      <c r="K1891" s="36">
        <v>0</v>
      </c>
      <c r="L1891" s="36">
        <v>0</v>
      </c>
      <c r="M1891" s="36">
        <v>0</v>
      </c>
      <c r="N1891" s="36">
        <v>0</v>
      </c>
      <c r="O1891" s="36">
        <v>0</v>
      </c>
      <c r="P1891" s="44">
        <v>0</v>
      </c>
      <c r="Q1891" s="196"/>
      <c r="R1891" s="197"/>
      <c r="S1891" s="6"/>
      <c r="T1891" s="17"/>
    </row>
    <row r="1892" spans="1:19" ht="12.75" customHeight="1">
      <c r="A1892" s="228" t="s">
        <v>101</v>
      </c>
      <c r="B1892" s="185" t="s">
        <v>540</v>
      </c>
      <c r="C1892" s="179" t="s">
        <v>102</v>
      </c>
      <c r="D1892" s="21"/>
      <c r="E1892" s="22"/>
      <c r="F1892" s="41" t="s">
        <v>16</v>
      </c>
      <c r="G1892" s="23">
        <f>SUM(G1893:G1903)</f>
        <v>87819.3</v>
      </c>
      <c r="H1892" s="23">
        <f aca="true" t="shared" si="404" ref="H1892:P1892">SUM(H1893:H1903)</f>
        <v>0</v>
      </c>
      <c r="I1892" s="23">
        <f t="shared" si="404"/>
        <v>87819.3</v>
      </c>
      <c r="J1892" s="23">
        <f t="shared" si="404"/>
        <v>0</v>
      </c>
      <c r="K1892" s="23">
        <f t="shared" si="404"/>
        <v>0</v>
      </c>
      <c r="L1892" s="23">
        <f t="shared" si="404"/>
        <v>0</v>
      </c>
      <c r="M1892" s="23">
        <f t="shared" si="404"/>
        <v>0</v>
      </c>
      <c r="N1892" s="23">
        <f t="shared" si="404"/>
        <v>0</v>
      </c>
      <c r="O1892" s="23">
        <f t="shared" si="404"/>
        <v>0</v>
      </c>
      <c r="P1892" s="23">
        <f t="shared" si="404"/>
        <v>0</v>
      </c>
      <c r="Q1892" s="192" t="s">
        <v>17</v>
      </c>
      <c r="R1892" s="193"/>
      <c r="S1892" s="6"/>
    </row>
    <row r="1893" spans="1:19" ht="12.75">
      <c r="A1893" s="229"/>
      <c r="B1893" s="186"/>
      <c r="C1893" s="180"/>
      <c r="D1893" s="29"/>
      <c r="E1893" s="39"/>
      <c r="F1893" s="26" t="s">
        <v>19</v>
      </c>
      <c r="G1893" s="28">
        <f aca="true" t="shared" si="405" ref="G1893:H1897">I1893+K1893+M1893+O1893</f>
        <v>0</v>
      </c>
      <c r="H1893" s="28">
        <f t="shared" si="405"/>
        <v>0</v>
      </c>
      <c r="I1893" s="28">
        <v>0</v>
      </c>
      <c r="J1893" s="28">
        <v>0</v>
      </c>
      <c r="K1893" s="28">
        <v>0</v>
      </c>
      <c r="L1893" s="28">
        <v>0</v>
      </c>
      <c r="M1893" s="28">
        <v>0</v>
      </c>
      <c r="N1893" s="28">
        <v>0</v>
      </c>
      <c r="O1893" s="28">
        <v>0</v>
      </c>
      <c r="P1893" s="42">
        <v>0</v>
      </c>
      <c r="Q1893" s="194"/>
      <c r="R1893" s="195"/>
      <c r="S1893" s="6"/>
    </row>
    <row r="1894" spans="1:20" ht="12.75">
      <c r="A1894" s="229"/>
      <c r="B1894" s="186"/>
      <c r="C1894" s="180"/>
      <c r="D1894" s="29"/>
      <c r="E1894" s="26"/>
      <c r="F1894" s="26" t="s">
        <v>22</v>
      </c>
      <c r="G1894" s="28">
        <f t="shared" si="405"/>
        <v>0</v>
      </c>
      <c r="H1894" s="28">
        <f t="shared" si="405"/>
        <v>0</v>
      </c>
      <c r="I1894" s="28">
        <v>0</v>
      </c>
      <c r="J1894" s="28">
        <v>0</v>
      </c>
      <c r="K1894" s="28">
        <v>0</v>
      </c>
      <c r="L1894" s="28">
        <v>0</v>
      </c>
      <c r="M1894" s="28">
        <v>0</v>
      </c>
      <c r="N1894" s="28">
        <v>0</v>
      </c>
      <c r="O1894" s="28">
        <v>0</v>
      </c>
      <c r="P1894" s="42">
        <v>0</v>
      </c>
      <c r="Q1894" s="194"/>
      <c r="R1894" s="195"/>
      <c r="S1894" s="6"/>
      <c r="T1894" s="47"/>
    </row>
    <row r="1895" spans="1:19" ht="12.75">
      <c r="A1895" s="229"/>
      <c r="B1895" s="186"/>
      <c r="C1895" s="180"/>
      <c r="D1895" s="29"/>
      <c r="E1895" s="26"/>
      <c r="F1895" s="26" t="s">
        <v>23</v>
      </c>
      <c r="G1895" s="28">
        <f t="shared" si="405"/>
        <v>0</v>
      </c>
      <c r="H1895" s="28">
        <f t="shared" si="405"/>
        <v>0</v>
      </c>
      <c r="I1895" s="28">
        <v>0</v>
      </c>
      <c r="J1895" s="28">
        <v>0</v>
      </c>
      <c r="K1895" s="28">
        <v>0</v>
      </c>
      <c r="L1895" s="28">
        <v>0</v>
      </c>
      <c r="M1895" s="28">
        <v>0</v>
      </c>
      <c r="N1895" s="28">
        <v>0</v>
      </c>
      <c r="O1895" s="28">
        <v>0</v>
      </c>
      <c r="P1895" s="42">
        <v>0</v>
      </c>
      <c r="Q1895" s="194"/>
      <c r="R1895" s="195"/>
      <c r="S1895" s="6"/>
    </row>
    <row r="1896" spans="1:19" ht="12.75">
      <c r="A1896" s="229"/>
      <c r="B1896" s="186"/>
      <c r="C1896" s="180"/>
      <c r="D1896" s="29"/>
      <c r="E1896" s="26"/>
      <c r="F1896" s="26" t="s">
        <v>24</v>
      </c>
      <c r="G1896" s="28">
        <f t="shared" si="405"/>
        <v>0</v>
      </c>
      <c r="H1896" s="28">
        <f t="shared" si="405"/>
        <v>0</v>
      </c>
      <c r="I1896" s="28">
        <v>0</v>
      </c>
      <c r="J1896" s="28">
        <v>0</v>
      </c>
      <c r="K1896" s="28">
        <v>0</v>
      </c>
      <c r="L1896" s="28">
        <v>0</v>
      </c>
      <c r="M1896" s="28">
        <v>0</v>
      </c>
      <c r="N1896" s="28">
        <v>0</v>
      </c>
      <c r="O1896" s="28">
        <v>0</v>
      </c>
      <c r="P1896" s="42">
        <v>0</v>
      </c>
      <c r="Q1896" s="194"/>
      <c r="R1896" s="195"/>
      <c r="S1896" s="6"/>
    </row>
    <row r="1897" spans="1:19" ht="12.75">
      <c r="A1897" s="229"/>
      <c r="B1897" s="186"/>
      <c r="C1897" s="180"/>
      <c r="D1897" s="29"/>
      <c r="E1897" s="26"/>
      <c r="F1897" s="26" t="s">
        <v>25</v>
      </c>
      <c r="G1897" s="28">
        <f t="shared" si="405"/>
        <v>0</v>
      </c>
      <c r="H1897" s="28">
        <f t="shared" si="405"/>
        <v>0</v>
      </c>
      <c r="I1897" s="28">
        <v>0</v>
      </c>
      <c r="J1897" s="28">
        <v>0</v>
      </c>
      <c r="K1897" s="28">
        <v>0</v>
      </c>
      <c r="L1897" s="28">
        <v>0</v>
      </c>
      <c r="M1897" s="28">
        <v>0</v>
      </c>
      <c r="N1897" s="28">
        <v>0</v>
      </c>
      <c r="O1897" s="28">
        <v>0</v>
      </c>
      <c r="P1897" s="42">
        <v>0</v>
      </c>
      <c r="Q1897" s="194"/>
      <c r="R1897" s="195"/>
      <c r="S1897" s="6"/>
    </row>
    <row r="1898" spans="1:19" ht="12.75">
      <c r="A1898" s="229"/>
      <c r="B1898" s="186"/>
      <c r="C1898" s="180"/>
      <c r="D1898" s="115"/>
      <c r="E1898" s="115"/>
      <c r="F1898" s="26" t="s">
        <v>220</v>
      </c>
      <c r="G1898" s="28">
        <v>0</v>
      </c>
      <c r="H1898" s="28">
        <v>0</v>
      </c>
      <c r="I1898" s="28">
        <v>0</v>
      </c>
      <c r="J1898" s="28">
        <v>0</v>
      </c>
      <c r="K1898" s="28">
        <v>0</v>
      </c>
      <c r="L1898" s="28">
        <v>0</v>
      </c>
      <c r="M1898" s="28">
        <v>0</v>
      </c>
      <c r="N1898" s="28">
        <v>0</v>
      </c>
      <c r="O1898" s="28">
        <v>0</v>
      </c>
      <c r="P1898" s="42">
        <v>0</v>
      </c>
      <c r="Q1898" s="194"/>
      <c r="R1898" s="195"/>
      <c r="S1898" s="6"/>
    </row>
    <row r="1899" spans="1:20" ht="12.75">
      <c r="A1899" s="229"/>
      <c r="B1899" s="186"/>
      <c r="C1899" s="180"/>
      <c r="D1899" s="115"/>
      <c r="E1899" s="26"/>
      <c r="F1899" s="115" t="s">
        <v>226</v>
      </c>
      <c r="G1899" s="28">
        <f aca="true" t="shared" si="406" ref="G1899:H1903">I1899+K1899+M1899+O1899</f>
        <v>0</v>
      </c>
      <c r="H1899" s="28">
        <f t="shared" si="406"/>
        <v>0</v>
      </c>
      <c r="I1899" s="28">
        <v>0</v>
      </c>
      <c r="J1899" s="28">
        <v>0</v>
      </c>
      <c r="K1899" s="28">
        <v>0</v>
      </c>
      <c r="L1899" s="28">
        <v>0</v>
      </c>
      <c r="M1899" s="28">
        <v>0</v>
      </c>
      <c r="N1899" s="28">
        <v>0</v>
      </c>
      <c r="O1899" s="28">
        <v>0</v>
      </c>
      <c r="P1899" s="42">
        <v>0</v>
      </c>
      <c r="Q1899" s="194"/>
      <c r="R1899" s="195"/>
      <c r="S1899" s="6"/>
      <c r="T1899" s="17"/>
    </row>
    <row r="1900" spans="1:20" ht="12.75">
      <c r="A1900" s="229"/>
      <c r="B1900" s="186"/>
      <c r="C1900" s="180"/>
      <c r="D1900" s="115"/>
      <c r="E1900" s="26"/>
      <c r="F1900" s="115" t="s">
        <v>227</v>
      </c>
      <c r="G1900" s="28">
        <f t="shared" si="406"/>
        <v>0</v>
      </c>
      <c r="H1900" s="28">
        <f t="shared" si="406"/>
        <v>0</v>
      </c>
      <c r="I1900" s="28">
        <v>0</v>
      </c>
      <c r="J1900" s="28">
        <v>0</v>
      </c>
      <c r="K1900" s="28">
        <v>0</v>
      </c>
      <c r="L1900" s="28">
        <v>0</v>
      </c>
      <c r="M1900" s="28">
        <v>0</v>
      </c>
      <c r="N1900" s="28">
        <v>0</v>
      </c>
      <c r="O1900" s="28">
        <v>0</v>
      </c>
      <c r="P1900" s="42">
        <v>0</v>
      </c>
      <c r="Q1900" s="194"/>
      <c r="R1900" s="195"/>
      <c r="S1900" s="6"/>
      <c r="T1900" s="17"/>
    </row>
    <row r="1901" spans="1:20" ht="12.75">
      <c r="A1901" s="229"/>
      <c r="B1901" s="186"/>
      <c r="C1901" s="180"/>
      <c r="D1901" s="115"/>
      <c r="E1901" s="26" t="s">
        <v>21</v>
      </c>
      <c r="F1901" s="115" t="s">
        <v>228</v>
      </c>
      <c r="G1901" s="28">
        <f t="shared" si="406"/>
        <v>7819.3</v>
      </c>
      <c r="H1901" s="28">
        <f t="shared" si="406"/>
        <v>0</v>
      </c>
      <c r="I1901" s="28">
        <v>7819.3</v>
      </c>
      <c r="J1901" s="28">
        <v>0</v>
      </c>
      <c r="K1901" s="28">
        <v>0</v>
      </c>
      <c r="L1901" s="28">
        <v>0</v>
      </c>
      <c r="M1901" s="28">
        <v>0</v>
      </c>
      <c r="N1901" s="28">
        <v>0</v>
      </c>
      <c r="O1901" s="28">
        <v>0</v>
      </c>
      <c r="P1901" s="42">
        <v>0</v>
      </c>
      <c r="Q1901" s="194"/>
      <c r="R1901" s="195"/>
      <c r="S1901" s="6"/>
      <c r="T1901" s="17"/>
    </row>
    <row r="1902" spans="1:20" ht="12.75">
      <c r="A1902" s="229"/>
      <c r="B1902" s="186"/>
      <c r="C1902" s="180"/>
      <c r="D1902" s="115"/>
      <c r="E1902" s="26" t="s">
        <v>20</v>
      </c>
      <c r="F1902" s="115" t="s">
        <v>229</v>
      </c>
      <c r="G1902" s="28">
        <f t="shared" si="406"/>
        <v>80000</v>
      </c>
      <c r="H1902" s="28">
        <f t="shared" si="406"/>
        <v>0</v>
      </c>
      <c r="I1902" s="28">
        <v>80000</v>
      </c>
      <c r="J1902" s="28">
        <v>0</v>
      </c>
      <c r="K1902" s="28">
        <v>0</v>
      </c>
      <c r="L1902" s="28">
        <v>0</v>
      </c>
      <c r="M1902" s="28">
        <v>0</v>
      </c>
      <c r="N1902" s="28">
        <v>0</v>
      </c>
      <c r="O1902" s="28">
        <v>0</v>
      </c>
      <c r="P1902" s="42">
        <v>0</v>
      </c>
      <c r="Q1902" s="194"/>
      <c r="R1902" s="195"/>
      <c r="S1902" s="6"/>
      <c r="T1902" s="17"/>
    </row>
    <row r="1903" spans="1:20" ht="13.5" thickBot="1">
      <c r="A1903" s="230"/>
      <c r="B1903" s="187"/>
      <c r="C1903" s="181"/>
      <c r="D1903" s="116"/>
      <c r="E1903" s="43"/>
      <c r="F1903" s="116" t="s">
        <v>230</v>
      </c>
      <c r="G1903" s="36">
        <f t="shared" si="406"/>
        <v>0</v>
      </c>
      <c r="H1903" s="36">
        <f t="shared" si="406"/>
        <v>0</v>
      </c>
      <c r="I1903" s="36">
        <v>0</v>
      </c>
      <c r="J1903" s="36">
        <v>0</v>
      </c>
      <c r="K1903" s="36">
        <v>0</v>
      </c>
      <c r="L1903" s="36">
        <v>0</v>
      </c>
      <c r="M1903" s="36">
        <v>0</v>
      </c>
      <c r="N1903" s="36">
        <v>0</v>
      </c>
      <c r="O1903" s="36">
        <v>0</v>
      </c>
      <c r="P1903" s="44">
        <v>0</v>
      </c>
      <c r="Q1903" s="196"/>
      <c r="R1903" s="197"/>
      <c r="S1903" s="6"/>
      <c r="T1903" s="17"/>
    </row>
    <row r="1904" spans="1:19" ht="12.75" customHeight="1">
      <c r="A1904" s="228" t="s">
        <v>103</v>
      </c>
      <c r="B1904" s="185" t="s">
        <v>225</v>
      </c>
      <c r="C1904" s="179">
        <v>91</v>
      </c>
      <c r="D1904" s="21"/>
      <c r="E1904" s="114"/>
      <c r="F1904" s="41" t="s">
        <v>16</v>
      </c>
      <c r="G1904" s="23">
        <f>SUM(G1905:G1915)</f>
        <v>11329.2</v>
      </c>
      <c r="H1904" s="23">
        <f aca="true" t="shared" si="407" ref="H1904:P1904">SUM(H1905:H1915)</f>
        <v>11329.2</v>
      </c>
      <c r="I1904" s="23">
        <f t="shared" si="407"/>
        <v>11329.2</v>
      </c>
      <c r="J1904" s="23">
        <f t="shared" si="407"/>
        <v>11329.2</v>
      </c>
      <c r="K1904" s="23">
        <f t="shared" si="407"/>
        <v>0</v>
      </c>
      <c r="L1904" s="23">
        <f t="shared" si="407"/>
        <v>0</v>
      </c>
      <c r="M1904" s="23">
        <f t="shared" si="407"/>
        <v>0</v>
      </c>
      <c r="N1904" s="23">
        <f t="shared" si="407"/>
        <v>0</v>
      </c>
      <c r="O1904" s="23">
        <f t="shared" si="407"/>
        <v>0</v>
      </c>
      <c r="P1904" s="23">
        <f t="shared" si="407"/>
        <v>0</v>
      </c>
      <c r="Q1904" s="192" t="s">
        <v>17</v>
      </c>
      <c r="R1904" s="193"/>
      <c r="S1904" s="6"/>
    </row>
    <row r="1905" spans="1:19" ht="12.75">
      <c r="A1905" s="229"/>
      <c r="B1905" s="186"/>
      <c r="C1905" s="180"/>
      <c r="D1905" s="29"/>
      <c r="E1905" s="27"/>
      <c r="F1905" s="26" t="s">
        <v>19</v>
      </c>
      <c r="G1905" s="28">
        <f aca="true" t="shared" si="408" ref="G1905:H1909">I1905+K1905+M1905+O1905</f>
        <v>0</v>
      </c>
      <c r="H1905" s="28">
        <f t="shared" si="408"/>
        <v>0</v>
      </c>
      <c r="I1905" s="28">
        <v>0</v>
      </c>
      <c r="J1905" s="28">
        <v>0</v>
      </c>
      <c r="K1905" s="28">
        <v>0</v>
      </c>
      <c r="L1905" s="28">
        <v>0</v>
      </c>
      <c r="M1905" s="28">
        <v>0</v>
      </c>
      <c r="N1905" s="28">
        <v>0</v>
      </c>
      <c r="O1905" s="28">
        <v>0</v>
      </c>
      <c r="P1905" s="42">
        <v>0</v>
      </c>
      <c r="Q1905" s="194"/>
      <c r="R1905" s="195"/>
      <c r="S1905" s="6"/>
    </row>
    <row r="1906" spans="1:20" ht="12.75">
      <c r="A1906" s="229"/>
      <c r="B1906" s="186"/>
      <c r="C1906" s="180"/>
      <c r="D1906" s="29"/>
      <c r="E1906" s="115"/>
      <c r="F1906" s="26" t="s">
        <v>22</v>
      </c>
      <c r="G1906" s="28">
        <f t="shared" si="408"/>
        <v>0</v>
      </c>
      <c r="H1906" s="28">
        <f t="shared" si="408"/>
        <v>0</v>
      </c>
      <c r="I1906" s="28">
        <v>0</v>
      </c>
      <c r="J1906" s="28">
        <v>0</v>
      </c>
      <c r="K1906" s="28">
        <v>0</v>
      </c>
      <c r="L1906" s="28">
        <v>0</v>
      </c>
      <c r="M1906" s="28">
        <v>0</v>
      </c>
      <c r="N1906" s="28">
        <v>0</v>
      </c>
      <c r="O1906" s="28">
        <v>0</v>
      </c>
      <c r="P1906" s="42">
        <v>0</v>
      </c>
      <c r="Q1906" s="194"/>
      <c r="R1906" s="195"/>
      <c r="S1906" s="6"/>
      <c r="T1906" s="47"/>
    </row>
    <row r="1907" spans="1:19" ht="12.75">
      <c r="A1907" s="229"/>
      <c r="B1907" s="186"/>
      <c r="C1907" s="180"/>
      <c r="D1907" s="115" t="s">
        <v>204</v>
      </c>
      <c r="E1907" s="115" t="s">
        <v>21</v>
      </c>
      <c r="F1907" s="26" t="s">
        <v>23</v>
      </c>
      <c r="G1907" s="28">
        <f t="shared" si="408"/>
        <v>2000</v>
      </c>
      <c r="H1907" s="28">
        <f t="shared" si="408"/>
        <v>2000</v>
      </c>
      <c r="I1907" s="28">
        <v>2000</v>
      </c>
      <c r="J1907" s="28">
        <v>2000</v>
      </c>
      <c r="K1907" s="28">
        <v>0</v>
      </c>
      <c r="L1907" s="28">
        <v>0</v>
      </c>
      <c r="M1907" s="28">
        <v>0</v>
      </c>
      <c r="N1907" s="28">
        <v>0</v>
      </c>
      <c r="O1907" s="28">
        <v>0</v>
      </c>
      <c r="P1907" s="42">
        <v>0</v>
      </c>
      <c r="Q1907" s="194"/>
      <c r="R1907" s="195"/>
      <c r="S1907" s="6"/>
    </row>
    <row r="1908" spans="1:19" ht="12.75">
      <c r="A1908" s="229"/>
      <c r="B1908" s="186"/>
      <c r="C1908" s="180"/>
      <c r="D1908" s="115" t="s">
        <v>204</v>
      </c>
      <c r="E1908" s="115" t="s">
        <v>21</v>
      </c>
      <c r="F1908" s="26" t="s">
        <v>24</v>
      </c>
      <c r="G1908" s="28">
        <f t="shared" si="408"/>
        <v>1291.4</v>
      </c>
      <c r="H1908" s="28">
        <f t="shared" si="408"/>
        <v>1291.4</v>
      </c>
      <c r="I1908" s="28">
        <v>1291.4</v>
      </c>
      <c r="J1908" s="28">
        <v>1291.4</v>
      </c>
      <c r="K1908" s="28">
        <v>0</v>
      </c>
      <c r="L1908" s="28">
        <v>0</v>
      </c>
      <c r="M1908" s="28">
        <v>0</v>
      </c>
      <c r="N1908" s="28">
        <v>0</v>
      </c>
      <c r="O1908" s="28">
        <v>0</v>
      </c>
      <c r="P1908" s="42">
        <v>0</v>
      </c>
      <c r="Q1908" s="194"/>
      <c r="R1908" s="195"/>
      <c r="S1908" s="6"/>
    </row>
    <row r="1909" spans="1:19" ht="12.75">
      <c r="A1909" s="229"/>
      <c r="B1909" s="186"/>
      <c r="C1909" s="180"/>
      <c r="D1909" s="115" t="s">
        <v>204</v>
      </c>
      <c r="E1909" s="26" t="s">
        <v>20</v>
      </c>
      <c r="F1909" s="26" t="s">
        <v>25</v>
      </c>
      <c r="G1909" s="28">
        <f t="shared" si="408"/>
        <v>8037.8</v>
      </c>
      <c r="H1909" s="28">
        <f t="shared" si="408"/>
        <v>8037.8</v>
      </c>
      <c r="I1909" s="28">
        <f>222.4+10393.4-173.8-225.5-2178.7</f>
        <v>8037.8</v>
      </c>
      <c r="J1909" s="28">
        <f>222.4+10393.4-173.8-225.5-2178.7</f>
        <v>8037.8</v>
      </c>
      <c r="K1909" s="28">
        <v>0</v>
      </c>
      <c r="L1909" s="28">
        <v>0</v>
      </c>
      <c r="M1909" s="28">
        <v>0</v>
      </c>
      <c r="N1909" s="28">
        <v>0</v>
      </c>
      <c r="O1909" s="28">
        <v>0</v>
      </c>
      <c r="P1909" s="42">
        <v>0</v>
      </c>
      <c r="Q1909" s="194"/>
      <c r="R1909" s="195"/>
      <c r="S1909" s="6"/>
    </row>
    <row r="1910" spans="1:19" ht="12.75">
      <c r="A1910" s="229"/>
      <c r="B1910" s="186"/>
      <c r="C1910" s="180"/>
      <c r="D1910" s="29"/>
      <c r="E1910" s="115"/>
      <c r="F1910" s="26" t="s">
        <v>220</v>
      </c>
      <c r="G1910" s="28">
        <v>0</v>
      </c>
      <c r="H1910" s="28">
        <v>0</v>
      </c>
      <c r="I1910" s="28">
        <v>0</v>
      </c>
      <c r="J1910" s="28">
        <v>0</v>
      </c>
      <c r="K1910" s="28">
        <v>0</v>
      </c>
      <c r="L1910" s="28">
        <v>0</v>
      </c>
      <c r="M1910" s="28">
        <v>0</v>
      </c>
      <c r="N1910" s="28">
        <v>0</v>
      </c>
      <c r="O1910" s="28">
        <v>0</v>
      </c>
      <c r="P1910" s="42">
        <v>0</v>
      </c>
      <c r="Q1910" s="194"/>
      <c r="R1910" s="195"/>
      <c r="S1910" s="6"/>
    </row>
    <row r="1911" spans="1:20" ht="12.75">
      <c r="A1911" s="229"/>
      <c r="B1911" s="186"/>
      <c r="C1911" s="180"/>
      <c r="D1911" s="115"/>
      <c r="E1911" s="26"/>
      <c r="F1911" s="115" t="s">
        <v>226</v>
      </c>
      <c r="G1911" s="28">
        <f aca="true" t="shared" si="409" ref="G1911:H1915">I1911+K1911+M1911+O1911</f>
        <v>0</v>
      </c>
      <c r="H1911" s="28">
        <f t="shared" si="409"/>
        <v>0</v>
      </c>
      <c r="I1911" s="28">
        <v>0</v>
      </c>
      <c r="J1911" s="28">
        <v>0</v>
      </c>
      <c r="K1911" s="28">
        <v>0</v>
      </c>
      <c r="L1911" s="28">
        <v>0</v>
      </c>
      <c r="M1911" s="28">
        <v>0</v>
      </c>
      <c r="N1911" s="28">
        <v>0</v>
      </c>
      <c r="O1911" s="28">
        <v>0</v>
      </c>
      <c r="P1911" s="28">
        <v>0</v>
      </c>
      <c r="Q1911" s="194"/>
      <c r="R1911" s="195"/>
      <c r="S1911" s="6"/>
      <c r="T1911" s="17"/>
    </row>
    <row r="1912" spans="1:20" ht="12.75">
      <c r="A1912" s="229"/>
      <c r="B1912" s="186"/>
      <c r="C1912" s="180"/>
      <c r="D1912" s="115"/>
      <c r="E1912" s="26"/>
      <c r="F1912" s="115" t="s">
        <v>227</v>
      </c>
      <c r="G1912" s="28">
        <f t="shared" si="409"/>
        <v>0</v>
      </c>
      <c r="H1912" s="28">
        <f t="shared" si="409"/>
        <v>0</v>
      </c>
      <c r="I1912" s="28">
        <v>0</v>
      </c>
      <c r="J1912" s="28">
        <v>0</v>
      </c>
      <c r="K1912" s="28">
        <v>0</v>
      </c>
      <c r="L1912" s="28">
        <v>0</v>
      </c>
      <c r="M1912" s="28">
        <v>0</v>
      </c>
      <c r="N1912" s="28">
        <v>0</v>
      </c>
      <c r="O1912" s="28">
        <v>0</v>
      </c>
      <c r="P1912" s="28">
        <v>0</v>
      </c>
      <c r="Q1912" s="194"/>
      <c r="R1912" s="195"/>
      <c r="S1912" s="6"/>
      <c r="T1912" s="17"/>
    </row>
    <row r="1913" spans="1:20" ht="12.75">
      <c r="A1913" s="229"/>
      <c r="B1913" s="186"/>
      <c r="C1913" s="180"/>
      <c r="D1913" s="115"/>
      <c r="E1913" s="26"/>
      <c r="F1913" s="115" t="s">
        <v>228</v>
      </c>
      <c r="G1913" s="28">
        <f t="shared" si="409"/>
        <v>0</v>
      </c>
      <c r="H1913" s="28">
        <f t="shared" si="409"/>
        <v>0</v>
      </c>
      <c r="I1913" s="28">
        <v>0</v>
      </c>
      <c r="J1913" s="28">
        <v>0</v>
      </c>
      <c r="K1913" s="28">
        <v>0</v>
      </c>
      <c r="L1913" s="28">
        <v>0</v>
      </c>
      <c r="M1913" s="28">
        <v>0</v>
      </c>
      <c r="N1913" s="28">
        <v>0</v>
      </c>
      <c r="O1913" s="28">
        <v>0</v>
      </c>
      <c r="P1913" s="28">
        <v>0</v>
      </c>
      <c r="Q1913" s="194"/>
      <c r="R1913" s="195"/>
      <c r="S1913" s="6"/>
      <c r="T1913" s="17"/>
    </row>
    <row r="1914" spans="1:20" ht="12.75">
      <c r="A1914" s="229"/>
      <c r="B1914" s="186"/>
      <c r="C1914" s="180"/>
      <c r="D1914" s="115"/>
      <c r="E1914" s="26"/>
      <c r="F1914" s="115" t="s">
        <v>229</v>
      </c>
      <c r="G1914" s="28">
        <f t="shared" si="409"/>
        <v>0</v>
      </c>
      <c r="H1914" s="28">
        <f t="shared" si="409"/>
        <v>0</v>
      </c>
      <c r="I1914" s="28">
        <v>0</v>
      </c>
      <c r="J1914" s="28">
        <v>0</v>
      </c>
      <c r="K1914" s="28">
        <v>0</v>
      </c>
      <c r="L1914" s="28">
        <v>0</v>
      </c>
      <c r="M1914" s="28">
        <v>0</v>
      </c>
      <c r="N1914" s="28">
        <v>0</v>
      </c>
      <c r="O1914" s="28">
        <v>0</v>
      </c>
      <c r="P1914" s="28">
        <v>0</v>
      </c>
      <c r="Q1914" s="194"/>
      <c r="R1914" s="195"/>
      <c r="S1914" s="6"/>
      <c r="T1914" s="17"/>
    </row>
    <row r="1915" spans="1:20" ht="13.5" thickBot="1">
      <c r="A1915" s="230"/>
      <c r="B1915" s="187"/>
      <c r="C1915" s="181"/>
      <c r="D1915" s="116"/>
      <c r="E1915" s="43"/>
      <c r="F1915" s="116" t="s">
        <v>230</v>
      </c>
      <c r="G1915" s="36">
        <f t="shared" si="409"/>
        <v>0</v>
      </c>
      <c r="H1915" s="36">
        <f t="shared" si="409"/>
        <v>0</v>
      </c>
      <c r="I1915" s="36">
        <v>0</v>
      </c>
      <c r="J1915" s="36">
        <v>0</v>
      </c>
      <c r="K1915" s="36">
        <v>0</v>
      </c>
      <c r="L1915" s="36">
        <v>0</v>
      </c>
      <c r="M1915" s="36">
        <v>0</v>
      </c>
      <c r="N1915" s="36">
        <v>0</v>
      </c>
      <c r="O1915" s="36">
        <v>0</v>
      </c>
      <c r="P1915" s="36">
        <v>0</v>
      </c>
      <c r="Q1915" s="196"/>
      <c r="R1915" s="197"/>
      <c r="S1915" s="6"/>
      <c r="T1915" s="17"/>
    </row>
    <row r="1916" spans="1:19" ht="12.75" customHeight="1">
      <c r="A1916" s="228" t="s">
        <v>104</v>
      </c>
      <c r="B1916" s="185" t="s">
        <v>105</v>
      </c>
      <c r="C1916" s="179" t="s">
        <v>106</v>
      </c>
      <c r="D1916" s="21"/>
      <c r="E1916" s="22"/>
      <c r="F1916" s="41" t="s">
        <v>16</v>
      </c>
      <c r="G1916" s="23">
        <f>SUM(G1917:G1927)</f>
        <v>8500</v>
      </c>
      <c r="H1916" s="23">
        <f aca="true" t="shared" si="410" ref="H1916:P1916">SUM(H1917:H1927)</f>
        <v>0</v>
      </c>
      <c r="I1916" s="23">
        <f t="shared" si="410"/>
        <v>8500</v>
      </c>
      <c r="J1916" s="23">
        <f t="shared" si="410"/>
        <v>0</v>
      </c>
      <c r="K1916" s="23">
        <f t="shared" si="410"/>
        <v>0</v>
      </c>
      <c r="L1916" s="23">
        <f t="shared" si="410"/>
        <v>0</v>
      </c>
      <c r="M1916" s="23">
        <f t="shared" si="410"/>
        <v>0</v>
      </c>
      <c r="N1916" s="23">
        <f t="shared" si="410"/>
        <v>0</v>
      </c>
      <c r="O1916" s="23">
        <f t="shared" si="410"/>
        <v>0</v>
      </c>
      <c r="P1916" s="23">
        <f t="shared" si="410"/>
        <v>0</v>
      </c>
      <c r="Q1916" s="192" t="s">
        <v>17</v>
      </c>
      <c r="R1916" s="193"/>
      <c r="S1916" s="6"/>
    </row>
    <row r="1917" spans="1:19" ht="12.75">
      <c r="A1917" s="229"/>
      <c r="B1917" s="186"/>
      <c r="C1917" s="180"/>
      <c r="D1917" s="29"/>
      <c r="E1917" s="26"/>
      <c r="F1917" s="26" t="s">
        <v>19</v>
      </c>
      <c r="G1917" s="28">
        <f aca="true" t="shared" si="411" ref="G1917:H1921">I1917+K1917+M1917+O1917</f>
        <v>0</v>
      </c>
      <c r="H1917" s="28">
        <f t="shared" si="411"/>
        <v>0</v>
      </c>
      <c r="I1917" s="28">
        <v>0</v>
      </c>
      <c r="J1917" s="28">
        <v>0</v>
      </c>
      <c r="K1917" s="28">
        <v>0</v>
      </c>
      <c r="L1917" s="28">
        <v>0</v>
      </c>
      <c r="M1917" s="28">
        <v>0</v>
      </c>
      <c r="N1917" s="28">
        <v>0</v>
      </c>
      <c r="O1917" s="28">
        <v>0</v>
      </c>
      <c r="P1917" s="42">
        <v>0</v>
      </c>
      <c r="Q1917" s="194"/>
      <c r="R1917" s="195"/>
      <c r="S1917" s="6"/>
    </row>
    <row r="1918" spans="1:20" ht="12.75">
      <c r="A1918" s="229"/>
      <c r="B1918" s="186"/>
      <c r="C1918" s="180"/>
      <c r="D1918" s="29"/>
      <c r="E1918" s="26"/>
      <c r="F1918" s="26" t="s">
        <v>22</v>
      </c>
      <c r="G1918" s="28">
        <f t="shared" si="411"/>
        <v>0</v>
      </c>
      <c r="H1918" s="28">
        <f t="shared" si="411"/>
        <v>0</v>
      </c>
      <c r="I1918" s="28">
        <v>0</v>
      </c>
      <c r="J1918" s="28">
        <v>0</v>
      </c>
      <c r="K1918" s="28">
        <v>0</v>
      </c>
      <c r="L1918" s="28">
        <v>0</v>
      </c>
      <c r="M1918" s="28">
        <v>0</v>
      </c>
      <c r="N1918" s="28">
        <v>0</v>
      </c>
      <c r="O1918" s="28">
        <v>0</v>
      </c>
      <c r="P1918" s="42">
        <v>0</v>
      </c>
      <c r="Q1918" s="194"/>
      <c r="R1918" s="195"/>
      <c r="S1918" s="6"/>
      <c r="T1918" s="47"/>
    </row>
    <row r="1919" spans="1:19" ht="12.75">
      <c r="A1919" s="229"/>
      <c r="B1919" s="186"/>
      <c r="C1919" s="180"/>
      <c r="D1919" s="29"/>
      <c r="E1919" s="26"/>
      <c r="F1919" s="26" t="s">
        <v>23</v>
      </c>
      <c r="G1919" s="28">
        <f t="shared" si="411"/>
        <v>0</v>
      </c>
      <c r="H1919" s="28">
        <f t="shared" si="411"/>
        <v>0</v>
      </c>
      <c r="I1919" s="28">
        <v>0</v>
      </c>
      <c r="J1919" s="28">
        <v>0</v>
      </c>
      <c r="K1919" s="28">
        <v>0</v>
      </c>
      <c r="L1919" s="28">
        <v>0</v>
      </c>
      <c r="M1919" s="28">
        <v>0</v>
      </c>
      <c r="N1919" s="28">
        <v>0</v>
      </c>
      <c r="O1919" s="28">
        <v>0</v>
      </c>
      <c r="P1919" s="42">
        <v>0</v>
      </c>
      <c r="Q1919" s="194"/>
      <c r="R1919" s="195"/>
      <c r="S1919" s="6"/>
    </row>
    <row r="1920" spans="1:19" ht="12.75">
      <c r="A1920" s="229"/>
      <c r="B1920" s="186"/>
      <c r="C1920" s="180"/>
      <c r="D1920" s="29"/>
      <c r="E1920" s="26"/>
      <c r="F1920" s="26" t="s">
        <v>24</v>
      </c>
      <c r="G1920" s="28">
        <f t="shared" si="411"/>
        <v>0</v>
      </c>
      <c r="H1920" s="28">
        <f t="shared" si="411"/>
        <v>0</v>
      </c>
      <c r="I1920" s="28">
        <v>0</v>
      </c>
      <c r="J1920" s="28">
        <v>0</v>
      </c>
      <c r="K1920" s="28">
        <v>0</v>
      </c>
      <c r="L1920" s="28">
        <v>0</v>
      </c>
      <c r="M1920" s="28">
        <v>0</v>
      </c>
      <c r="N1920" s="28">
        <v>0</v>
      </c>
      <c r="O1920" s="28">
        <v>0</v>
      </c>
      <c r="P1920" s="42">
        <v>0</v>
      </c>
      <c r="Q1920" s="194"/>
      <c r="R1920" s="195"/>
      <c r="S1920" s="6"/>
    </row>
    <row r="1921" spans="1:19" ht="12.75">
      <c r="A1921" s="229"/>
      <c r="B1921" s="186"/>
      <c r="C1921" s="180"/>
      <c r="D1921" s="29"/>
      <c r="E1921" s="26"/>
      <c r="F1921" s="26" t="s">
        <v>25</v>
      </c>
      <c r="G1921" s="28">
        <f t="shared" si="411"/>
        <v>0</v>
      </c>
      <c r="H1921" s="28">
        <f t="shared" si="411"/>
        <v>0</v>
      </c>
      <c r="I1921" s="28">
        <v>0</v>
      </c>
      <c r="J1921" s="28">
        <v>0</v>
      </c>
      <c r="K1921" s="28">
        <v>0</v>
      </c>
      <c r="L1921" s="28">
        <v>0</v>
      </c>
      <c r="M1921" s="28">
        <v>0</v>
      </c>
      <c r="N1921" s="28">
        <v>0</v>
      </c>
      <c r="O1921" s="28">
        <v>0</v>
      </c>
      <c r="P1921" s="42">
        <v>0</v>
      </c>
      <c r="Q1921" s="194"/>
      <c r="R1921" s="195"/>
      <c r="S1921" s="6"/>
    </row>
    <row r="1922" spans="1:19" ht="12.75">
      <c r="A1922" s="229"/>
      <c r="B1922" s="186"/>
      <c r="C1922" s="180"/>
      <c r="D1922" s="115"/>
      <c r="E1922" s="115"/>
      <c r="F1922" s="26" t="s">
        <v>220</v>
      </c>
      <c r="G1922" s="28">
        <v>0</v>
      </c>
      <c r="H1922" s="28">
        <v>0</v>
      </c>
      <c r="I1922" s="28">
        <v>0</v>
      </c>
      <c r="J1922" s="28">
        <v>0</v>
      </c>
      <c r="K1922" s="28">
        <v>0</v>
      </c>
      <c r="L1922" s="28">
        <v>0</v>
      </c>
      <c r="M1922" s="28">
        <v>0</v>
      </c>
      <c r="N1922" s="28">
        <v>0</v>
      </c>
      <c r="O1922" s="28">
        <v>0</v>
      </c>
      <c r="P1922" s="42">
        <v>0</v>
      </c>
      <c r="Q1922" s="194"/>
      <c r="R1922" s="195"/>
      <c r="S1922" s="6"/>
    </row>
    <row r="1923" spans="1:20" ht="12.75">
      <c r="A1923" s="229"/>
      <c r="B1923" s="186"/>
      <c r="C1923" s="180"/>
      <c r="D1923" s="115"/>
      <c r="E1923" s="26"/>
      <c r="F1923" s="115" t="s">
        <v>226</v>
      </c>
      <c r="G1923" s="28">
        <f aca="true" t="shared" si="412" ref="G1923:H1927">I1923+K1923+M1923+O1923</f>
        <v>0</v>
      </c>
      <c r="H1923" s="28">
        <f t="shared" si="412"/>
        <v>0</v>
      </c>
      <c r="I1923" s="28">
        <v>0</v>
      </c>
      <c r="J1923" s="28">
        <v>0</v>
      </c>
      <c r="K1923" s="28">
        <v>0</v>
      </c>
      <c r="L1923" s="28">
        <v>0</v>
      </c>
      <c r="M1923" s="28">
        <v>0</v>
      </c>
      <c r="N1923" s="28">
        <v>0</v>
      </c>
      <c r="O1923" s="28">
        <v>0</v>
      </c>
      <c r="P1923" s="28">
        <v>0</v>
      </c>
      <c r="Q1923" s="194"/>
      <c r="R1923" s="195"/>
      <c r="S1923" s="6"/>
      <c r="T1923" s="17"/>
    </row>
    <row r="1924" spans="1:20" ht="12.75">
      <c r="A1924" s="229"/>
      <c r="B1924" s="186"/>
      <c r="C1924" s="180"/>
      <c r="D1924" s="115"/>
      <c r="E1924" s="26"/>
      <c r="F1924" s="115" t="s">
        <v>227</v>
      </c>
      <c r="G1924" s="28">
        <f t="shared" si="412"/>
        <v>0</v>
      </c>
      <c r="H1924" s="28">
        <f t="shared" si="412"/>
        <v>0</v>
      </c>
      <c r="I1924" s="28">
        <v>0</v>
      </c>
      <c r="J1924" s="28">
        <v>0</v>
      </c>
      <c r="K1924" s="28">
        <v>0</v>
      </c>
      <c r="L1924" s="28">
        <v>0</v>
      </c>
      <c r="M1924" s="28">
        <v>0</v>
      </c>
      <c r="N1924" s="28">
        <v>0</v>
      </c>
      <c r="O1924" s="28">
        <v>0</v>
      </c>
      <c r="P1924" s="28">
        <v>0</v>
      </c>
      <c r="Q1924" s="194"/>
      <c r="R1924" s="195"/>
      <c r="S1924" s="6"/>
      <c r="T1924" s="17"/>
    </row>
    <row r="1925" spans="1:20" ht="12.75">
      <c r="A1925" s="229"/>
      <c r="B1925" s="186"/>
      <c r="C1925" s="180"/>
      <c r="D1925" s="115"/>
      <c r="E1925" s="26" t="s">
        <v>18</v>
      </c>
      <c r="F1925" s="115" t="s">
        <v>228</v>
      </c>
      <c r="G1925" s="28">
        <f t="shared" si="412"/>
        <v>850</v>
      </c>
      <c r="H1925" s="28">
        <f t="shared" si="412"/>
        <v>0</v>
      </c>
      <c r="I1925" s="28">
        <v>850</v>
      </c>
      <c r="J1925" s="28">
        <v>0</v>
      </c>
      <c r="K1925" s="28">
        <v>0</v>
      </c>
      <c r="L1925" s="28">
        <v>0</v>
      </c>
      <c r="M1925" s="28">
        <v>0</v>
      </c>
      <c r="N1925" s="28">
        <v>0</v>
      </c>
      <c r="O1925" s="28">
        <v>0</v>
      </c>
      <c r="P1925" s="28">
        <v>0</v>
      </c>
      <c r="Q1925" s="194"/>
      <c r="R1925" s="195"/>
      <c r="S1925" s="6"/>
      <c r="T1925" s="17"/>
    </row>
    <row r="1926" spans="1:20" ht="12.75">
      <c r="A1926" s="229"/>
      <c r="B1926" s="186"/>
      <c r="C1926" s="180"/>
      <c r="D1926" s="115"/>
      <c r="E1926" s="26" t="s">
        <v>20</v>
      </c>
      <c r="F1926" s="115" t="s">
        <v>229</v>
      </c>
      <c r="G1926" s="28">
        <f t="shared" si="412"/>
        <v>7650</v>
      </c>
      <c r="H1926" s="28">
        <f t="shared" si="412"/>
        <v>0</v>
      </c>
      <c r="I1926" s="28">
        <v>7650</v>
      </c>
      <c r="J1926" s="28">
        <v>0</v>
      </c>
      <c r="K1926" s="28">
        <v>0</v>
      </c>
      <c r="L1926" s="28">
        <v>0</v>
      </c>
      <c r="M1926" s="28">
        <v>0</v>
      </c>
      <c r="N1926" s="28">
        <v>0</v>
      </c>
      <c r="O1926" s="28">
        <v>0</v>
      </c>
      <c r="P1926" s="28">
        <v>0</v>
      </c>
      <c r="Q1926" s="194"/>
      <c r="R1926" s="195"/>
      <c r="S1926" s="6"/>
      <c r="T1926" s="17"/>
    </row>
    <row r="1927" spans="1:20" ht="13.5" thickBot="1">
      <c r="A1927" s="230"/>
      <c r="B1927" s="187"/>
      <c r="C1927" s="181"/>
      <c r="D1927" s="116"/>
      <c r="E1927" s="43"/>
      <c r="F1927" s="116" t="s">
        <v>230</v>
      </c>
      <c r="G1927" s="36">
        <f t="shared" si="412"/>
        <v>0</v>
      </c>
      <c r="H1927" s="36">
        <f t="shared" si="412"/>
        <v>0</v>
      </c>
      <c r="I1927" s="36">
        <v>0</v>
      </c>
      <c r="J1927" s="36">
        <v>0</v>
      </c>
      <c r="K1927" s="36">
        <v>0</v>
      </c>
      <c r="L1927" s="36">
        <v>0</v>
      </c>
      <c r="M1927" s="36">
        <v>0</v>
      </c>
      <c r="N1927" s="36">
        <v>0</v>
      </c>
      <c r="O1927" s="36">
        <v>0</v>
      </c>
      <c r="P1927" s="36">
        <v>0</v>
      </c>
      <c r="Q1927" s="196"/>
      <c r="R1927" s="197"/>
      <c r="S1927" s="6"/>
      <c r="T1927" s="17"/>
    </row>
    <row r="1928" spans="1:19" ht="12.75" customHeight="1">
      <c r="A1928" s="228" t="s">
        <v>107</v>
      </c>
      <c r="B1928" s="185" t="s">
        <v>108</v>
      </c>
      <c r="C1928" s="179" t="s">
        <v>97</v>
      </c>
      <c r="D1928" s="21"/>
      <c r="E1928" s="114"/>
      <c r="F1928" s="41" t="s">
        <v>16</v>
      </c>
      <c r="G1928" s="23">
        <f>SUM(G1929:G1939)</f>
        <v>60000</v>
      </c>
      <c r="H1928" s="23">
        <f aca="true" t="shared" si="413" ref="H1928:P1928">SUM(H1929:H1939)</f>
        <v>0</v>
      </c>
      <c r="I1928" s="23">
        <f t="shared" si="413"/>
        <v>60000</v>
      </c>
      <c r="J1928" s="23">
        <f t="shared" si="413"/>
        <v>0</v>
      </c>
      <c r="K1928" s="23">
        <f t="shared" si="413"/>
        <v>0</v>
      </c>
      <c r="L1928" s="23">
        <f t="shared" si="413"/>
        <v>0</v>
      </c>
      <c r="M1928" s="23">
        <f t="shared" si="413"/>
        <v>0</v>
      </c>
      <c r="N1928" s="23">
        <f t="shared" si="413"/>
        <v>0</v>
      </c>
      <c r="O1928" s="23">
        <f t="shared" si="413"/>
        <v>0</v>
      </c>
      <c r="P1928" s="23">
        <f t="shared" si="413"/>
        <v>0</v>
      </c>
      <c r="Q1928" s="192" t="s">
        <v>17</v>
      </c>
      <c r="R1928" s="193"/>
      <c r="S1928" s="6"/>
    </row>
    <row r="1929" spans="1:19" ht="12.75">
      <c r="A1929" s="229"/>
      <c r="B1929" s="186"/>
      <c r="C1929" s="180"/>
      <c r="D1929" s="29"/>
      <c r="E1929" s="115"/>
      <c r="F1929" s="26" t="s">
        <v>19</v>
      </c>
      <c r="G1929" s="28">
        <f aca="true" t="shared" si="414" ref="G1929:H1933">I1929+K1929+M1929+O1929</f>
        <v>0</v>
      </c>
      <c r="H1929" s="28">
        <f t="shared" si="414"/>
        <v>0</v>
      </c>
      <c r="I1929" s="28">
        <v>0</v>
      </c>
      <c r="J1929" s="28">
        <v>0</v>
      </c>
      <c r="K1929" s="28">
        <v>0</v>
      </c>
      <c r="L1929" s="28">
        <v>0</v>
      </c>
      <c r="M1929" s="28">
        <v>0</v>
      </c>
      <c r="N1929" s="28">
        <v>0</v>
      </c>
      <c r="O1929" s="28">
        <v>0</v>
      </c>
      <c r="P1929" s="42">
        <v>0</v>
      </c>
      <c r="Q1929" s="194"/>
      <c r="R1929" s="195"/>
      <c r="S1929" s="6"/>
    </row>
    <row r="1930" spans="1:20" ht="12.75">
      <c r="A1930" s="229"/>
      <c r="B1930" s="186"/>
      <c r="C1930" s="180"/>
      <c r="D1930" s="29"/>
      <c r="E1930" s="115"/>
      <c r="F1930" s="26" t="s">
        <v>22</v>
      </c>
      <c r="G1930" s="28">
        <f t="shared" si="414"/>
        <v>0</v>
      </c>
      <c r="H1930" s="28">
        <f t="shared" si="414"/>
        <v>0</v>
      </c>
      <c r="I1930" s="28">
        <v>0</v>
      </c>
      <c r="J1930" s="28">
        <v>0</v>
      </c>
      <c r="K1930" s="28">
        <v>0</v>
      </c>
      <c r="L1930" s="28">
        <v>0</v>
      </c>
      <c r="M1930" s="28">
        <v>0</v>
      </c>
      <c r="N1930" s="28">
        <v>0</v>
      </c>
      <c r="O1930" s="28">
        <v>0</v>
      </c>
      <c r="P1930" s="42">
        <v>0</v>
      </c>
      <c r="Q1930" s="194"/>
      <c r="R1930" s="195"/>
      <c r="S1930" s="6"/>
      <c r="T1930" s="47"/>
    </row>
    <row r="1931" spans="1:19" ht="12.75">
      <c r="A1931" s="229"/>
      <c r="B1931" s="186"/>
      <c r="C1931" s="180"/>
      <c r="D1931" s="29"/>
      <c r="E1931" s="115"/>
      <c r="F1931" s="26" t="s">
        <v>23</v>
      </c>
      <c r="G1931" s="28">
        <f t="shared" si="414"/>
        <v>0</v>
      </c>
      <c r="H1931" s="28">
        <f t="shared" si="414"/>
        <v>0</v>
      </c>
      <c r="I1931" s="28">
        <v>0</v>
      </c>
      <c r="J1931" s="28">
        <v>0</v>
      </c>
      <c r="K1931" s="28">
        <v>0</v>
      </c>
      <c r="L1931" s="28">
        <v>0</v>
      </c>
      <c r="M1931" s="28">
        <v>0</v>
      </c>
      <c r="N1931" s="28">
        <v>0</v>
      </c>
      <c r="O1931" s="28">
        <v>0</v>
      </c>
      <c r="P1931" s="42">
        <v>0</v>
      </c>
      <c r="Q1931" s="194"/>
      <c r="R1931" s="195"/>
      <c r="S1931" s="6"/>
    </row>
    <row r="1932" spans="1:19" ht="12.75">
      <c r="A1932" s="229"/>
      <c r="B1932" s="186"/>
      <c r="C1932" s="180"/>
      <c r="D1932" s="29"/>
      <c r="E1932" s="115"/>
      <c r="F1932" s="26" t="s">
        <v>24</v>
      </c>
      <c r="G1932" s="28">
        <f t="shared" si="414"/>
        <v>0</v>
      </c>
      <c r="H1932" s="28">
        <f t="shared" si="414"/>
        <v>0</v>
      </c>
      <c r="I1932" s="28">
        <v>0</v>
      </c>
      <c r="J1932" s="28">
        <v>0</v>
      </c>
      <c r="K1932" s="28">
        <v>0</v>
      </c>
      <c r="L1932" s="28">
        <v>0</v>
      </c>
      <c r="M1932" s="28">
        <v>0</v>
      </c>
      <c r="N1932" s="28">
        <v>0</v>
      </c>
      <c r="O1932" s="28">
        <v>0</v>
      </c>
      <c r="P1932" s="42">
        <v>0</v>
      </c>
      <c r="Q1932" s="194"/>
      <c r="R1932" s="195"/>
      <c r="S1932" s="6"/>
    </row>
    <row r="1933" spans="1:19" ht="12.75">
      <c r="A1933" s="229"/>
      <c r="B1933" s="186"/>
      <c r="C1933" s="180"/>
      <c r="D1933" s="29"/>
      <c r="E1933" s="115"/>
      <c r="F1933" s="26" t="s">
        <v>25</v>
      </c>
      <c r="G1933" s="28">
        <f t="shared" si="414"/>
        <v>0</v>
      </c>
      <c r="H1933" s="28">
        <f t="shared" si="414"/>
        <v>0</v>
      </c>
      <c r="I1933" s="28">
        <v>0</v>
      </c>
      <c r="J1933" s="28">
        <v>0</v>
      </c>
      <c r="K1933" s="28">
        <v>0</v>
      </c>
      <c r="L1933" s="28">
        <v>0</v>
      </c>
      <c r="M1933" s="28">
        <v>0</v>
      </c>
      <c r="N1933" s="28">
        <v>0</v>
      </c>
      <c r="O1933" s="28">
        <v>0</v>
      </c>
      <c r="P1933" s="42">
        <v>0</v>
      </c>
      <c r="Q1933" s="194"/>
      <c r="R1933" s="195"/>
      <c r="S1933" s="6"/>
    </row>
    <row r="1934" spans="1:19" ht="12.75">
      <c r="A1934" s="229"/>
      <c r="B1934" s="186"/>
      <c r="C1934" s="180"/>
      <c r="D1934" s="29"/>
      <c r="E1934" s="115"/>
      <c r="F1934" s="26" t="s">
        <v>220</v>
      </c>
      <c r="G1934" s="28">
        <v>0</v>
      </c>
      <c r="H1934" s="28">
        <v>0</v>
      </c>
      <c r="I1934" s="28">
        <v>0</v>
      </c>
      <c r="J1934" s="28">
        <v>0</v>
      </c>
      <c r="K1934" s="28">
        <v>0</v>
      </c>
      <c r="L1934" s="28">
        <v>0</v>
      </c>
      <c r="M1934" s="28">
        <v>0</v>
      </c>
      <c r="N1934" s="28">
        <v>0</v>
      </c>
      <c r="O1934" s="28">
        <v>0</v>
      </c>
      <c r="P1934" s="42">
        <v>0</v>
      </c>
      <c r="Q1934" s="194"/>
      <c r="R1934" s="195"/>
      <c r="S1934" s="6"/>
    </row>
    <row r="1935" spans="1:20" ht="12.75">
      <c r="A1935" s="229"/>
      <c r="B1935" s="186"/>
      <c r="C1935" s="180"/>
      <c r="D1935" s="29"/>
      <c r="E1935" s="115"/>
      <c r="F1935" s="115" t="s">
        <v>226</v>
      </c>
      <c r="G1935" s="28">
        <f aca="true" t="shared" si="415" ref="G1935:H1939">I1935+K1935+M1935+O1935</f>
        <v>0</v>
      </c>
      <c r="H1935" s="28">
        <f t="shared" si="415"/>
        <v>0</v>
      </c>
      <c r="I1935" s="28">
        <v>0</v>
      </c>
      <c r="J1935" s="28">
        <v>0</v>
      </c>
      <c r="K1935" s="28">
        <v>0</v>
      </c>
      <c r="L1935" s="28">
        <v>0</v>
      </c>
      <c r="M1935" s="28">
        <v>0</v>
      </c>
      <c r="N1935" s="28">
        <v>0</v>
      </c>
      <c r="O1935" s="28">
        <v>0</v>
      </c>
      <c r="P1935" s="28">
        <v>0</v>
      </c>
      <c r="Q1935" s="194"/>
      <c r="R1935" s="195"/>
      <c r="S1935" s="6"/>
      <c r="T1935" s="17"/>
    </row>
    <row r="1936" spans="1:20" ht="12.75">
      <c r="A1936" s="229"/>
      <c r="B1936" s="186"/>
      <c r="C1936" s="180"/>
      <c r="D1936" s="29"/>
      <c r="E1936" s="115"/>
      <c r="F1936" s="115" t="s">
        <v>227</v>
      </c>
      <c r="G1936" s="28">
        <f t="shared" si="415"/>
        <v>0</v>
      </c>
      <c r="H1936" s="28">
        <f t="shared" si="415"/>
        <v>0</v>
      </c>
      <c r="I1936" s="28">
        <v>0</v>
      </c>
      <c r="J1936" s="28">
        <v>0</v>
      </c>
      <c r="K1936" s="28">
        <v>0</v>
      </c>
      <c r="L1936" s="28">
        <v>0</v>
      </c>
      <c r="M1936" s="28">
        <v>0</v>
      </c>
      <c r="N1936" s="28">
        <v>0</v>
      </c>
      <c r="O1936" s="28">
        <v>0</v>
      </c>
      <c r="P1936" s="28">
        <v>0</v>
      </c>
      <c r="Q1936" s="194"/>
      <c r="R1936" s="195"/>
      <c r="S1936" s="6"/>
      <c r="T1936" s="17"/>
    </row>
    <row r="1937" spans="1:20" ht="12.75">
      <c r="A1937" s="229"/>
      <c r="B1937" s="186"/>
      <c r="C1937" s="180"/>
      <c r="D1937" s="29"/>
      <c r="E1937" s="115" t="s">
        <v>21</v>
      </c>
      <c r="F1937" s="115" t="s">
        <v>228</v>
      </c>
      <c r="G1937" s="28">
        <f t="shared" si="415"/>
        <v>6000</v>
      </c>
      <c r="H1937" s="28">
        <f t="shared" si="415"/>
        <v>0</v>
      </c>
      <c r="I1937" s="28">
        <v>6000</v>
      </c>
      <c r="J1937" s="28">
        <v>0</v>
      </c>
      <c r="K1937" s="28">
        <v>0</v>
      </c>
      <c r="L1937" s="28">
        <v>0</v>
      </c>
      <c r="M1937" s="28">
        <v>0</v>
      </c>
      <c r="N1937" s="28">
        <v>0</v>
      </c>
      <c r="O1937" s="28">
        <v>0</v>
      </c>
      <c r="P1937" s="28">
        <v>0</v>
      </c>
      <c r="Q1937" s="194"/>
      <c r="R1937" s="195"/>
      <c r="S1937" s="6"/>
      <c r="T1937" s="17"/>
    </row>
    <row r="1938" spans="1:20" ht="12.75">
      <c r="A1938" s="229"/>
      <c r="B1938" s="186"/>
      <c r="C1938" s="180"/>
      <c r="D1938" s="29"/>
      <c r="E1938" s="115" t="s">
        <v>20</v>
      </c>
      <c r="F1938" s="115" t="s">
        <v>229</v>
      </c>
      <c r="G1938" s="28">
        <f t="shared" si="415"/>
        <v>54000</v>
      </c>
      <c r="H1938" s="28">
        <f t="shared" si="415"/>
        <v>0</v>
      </c>
      <c r="I1938" s="28">
        <v>54000</v>
      </c>
      <c r="J1938" s="28">
        <v>0</v>
      </c>
      <c r="K1938" s="28">
        <v>0</v>
      </c>
      <c r="L1938" s="28">
        <v>0</v>
      </c>
      <c r="M1938" s="28">
        <v>0</v>
      </c>
      <c r="N1938" s="28">
        <v>0</v>
      </c>
      <c r="O1938" s="28">
        <v>0</v>
      </c>
      <c r="P1938" s="28">
        <v>0</v>
      </c>
      <c r="Q1938" s="194"/>
      <c r="R1938" s="195"/>
      <c r="S1938" s="6"/>
      <c r="T1938" s="17"/>
    </row>
    <row r="1939" spans="1:20" ht="13.5" thickBot="1">
      <c r="A1939" s="230"/>
      <c r="B1939" s="187"/>
      <c r="C1939" s="181"/>
      <c r="D1939" s="33"/>
      <c r="E1939" s="43"/>
      <c r="F1939" s="116" t="s">
        <v>230</v>
      </c>
      <c r="G1939" s="36">
        <f t="shared" si="415"/>
        <v>0</v>
      </c>
      <c r="H1939" s="36">
        <f t="shared" si="415"/>
        <v>0</v>
      </c>
      <c r="I1939" s="36">
        <v>0</v>
      </c>
      <c r="J1939" s="36">
        <v>0</v>
      </c>
      <c r="K1939" s="36">
        <v>0</v>
      </c>
      <c r="L1939" s="36">
        <v>0</v>
      </c>
      <c r="M1939" s="36">
        <v>0</v>
      </c>
      <c r="N1939" s="36">
        <v>0</v>
      </c>
      <c r="O1939" s="36">
        <v>0</v>
      </c>
      <c r="P1939" s="36">
        <v>0</v>
      </c>
      <c r="Q1939" s="196"/>
      <c r="R1939" s="197"/>
      <c r="S1939" s="6"/>
      <c r="T1939" s="17"/>
    </row>
    <row r="1940" spans="1:19" ht="12.75" customHeight="1">
      <c r="A1940" s="228" t="s">
        <v>109</v>
      </c>
      <c r="B1940" s="185" t="s">
        <v>110</v>
      </c>
      <c r="C1940" s="179" t="s">
        <v>111</v>
      </c>
      <c r="D1940" s="21"/>
      <c r="E1940" s="114"/>
      <c r="F1940" s="41" t="s">
        <v>16</v>
      </c>
      <c r="G1940" s="23">
        <f>SUM(G1941:G1951)</f>
        <v>52000</v>
      </c>
      <c r="H1940" s="23">
        <f aca="true" t="shared" si="416" ref="H1940:P1940">SUM(H1941:H1951)</f>
        <v>0</v>
      </c>
      <c r="I1940" s="23">
        <f t="shared" si="416"/>
        <v>52000</v>
      </c>
      <c r="J1940" s="23">
        <f t="shared" si="416"/>
        <v>0</v>
      </c>
      <c r="K1940" s="23">
        <f t="shared" si="416"/>
        <v>0</v>
      </c>
      <c r="L1940" s="23">
        <f t="shared" si="416"/>
        <v>0</v>
      </c>
      <c r="M1940" s="23">
        <f t="shared" si="416"/>
        <v>0</v>
      </c>
      <c r="N1940" s="23">
        <f t="shared" si="416"/>
        <v>0</v>
      </c>
      <c r="O1940" s="23">
        <f t="shared" si="416"/>
        <v>0</v>
      </c>
      <c r="P1940" s="23">
        <f t="shared" si="416"/>
        <v>0</v>
      </c>
      <c r="Q1940" s="192" t="s">
        <v>17</v>
      </c>
      <c r="R1940" s="193"/>
      <c r="S1940" s="6"/>
    </row>
    <row r="1941" spans="1:19" ht="12.75">
      <c r="A1941" s="229"/>
      <c r="B1941" s="186"/>
      <c r="C1941" s="180"/>
      <c r="D1941" s="29"/>
      <c r="E1941" s="115"/>
      <c r="F1941" s="26" t="s">
        <v>19</v>
      </c>
      <c r="G1941" s="28">
        <f aca="true" t="shared" si="417" ref="G1941:H1945">I1941+K1941+M1941+O1941</f>
        <v>0</v>
      </c>
      <c r="H1941" s="28">
        <f t="shared" si="417"/>
        <v>0</v>
      </c>
      <c r="I1941" s="28">
        <v>0</v>
      </c>
      <c r="J1941" s="28">
        <v>0</v>
      </c>
      <c r="K1941" s="28">
        <v>0</v>
      </c>
      <c r="L1941" s="28">
        <v>0</v>
      </c>
      <c r="M1941" s="28">
        <v>0</v>
      </c>
      <c r="N1941" s="28">
        <v>0</v>
      </c>
      <c r="O1941" s="28">
        <v>0</v>
      </c>
      <c r="P1941" s="42">
        <v>0</v>
      </c>
      <c r="Q1941" s="194"/>
      <c r="R1941" s="195"/>
      <c r="S1941" s="6"/>
    </row>
    <row r="1942" spans="1:19" ht="12.75">
      <c r="A1942" s="229"/>
      <c r="B1942" s="186"/>
      <c r="C1942" s="180"/>
      <c r="D1942" s="29"/>
      <c r="E1942" s="115"/>
      <c r="F1942" s="26" t="s">
        <v>22</v>
      </c>
      <c r="G1942" s="28">
        <f t="shared" si="417"/>
        <v>0</v>
      </c>
      <c r="H1942" s="28">
        <f t="shared" si="417"/>
        <v>0</v>
      </c>
      <c r="I1942" s="28">
        <v>0</v>
      </c>
      <c r="J1942" s="28">
        <v>0</v>
      </c>
      <c r="K1942" s="28">
        <v>0</v>
      </c>
      <c r="L1942" s="28">
        <v>0</v>
      </c>
      <c r="M1942" s="28">
        <v>0</v>
      </c>
      <c r="N1942" s="28">
        <v>0</v>
      </c>
      <c r="O1942" s="28">
        <v>0</v>
      </c>
      <c r="P1942" s="42">
        <v>0</v>
      </c>
      <c r="Q1942" s="194"/>
      <c r="R1942" s="195"/>
      <c r="S1942" s="6"/>
    </row>
    <row r="1943" spans="1:20" ht="12.75">
      <c r="A1943" s="229"/>
      <c r="B1943" s="186"/>
      <c r="C1943" s="180"/>
      <c r="D1943" s="29"/>
      <c r="E1943" s="115"/>
      <c r="F1943" s="26" t="s">
        <v>23</v>
      </c>
      <c r="G1943" s="28">
        <f t="shared" si="417"/>
        <v>0</v>
      </c>
      <c r="H1943" s="28">
        <f t="shared" si="417"/>
        <v>0</v>
      </c>
      <c r="I1943" s="28">
        <v>0</v>
      </c>
      <c r="J1943" s="28">
        <v>0</v>
      </c>
      <c r="K1943" s="28">
        <v>0</v>
      </c>
      <c r="L1943" s="28">
        <v>0</v>
      </c>
      <c r="M1943" s="28">
        <v>0</v>
      </c>
      <c r="N1943" s="28">
        <v>0</v>
      </c>
      <c r="O1943" s="28">
        <v>0</v>
      </c>
      <c r="P1943" s="42">
        <v>0</v>
      </c>
      <c r="Q1943" s="194"/>
      <c r="R1943" s="195"/>
      <c r="S1943" s="6"/>
      <c r="T1943" s="47"/>
    </row>
    <row r="1944" spans="1:19" ht="12.75">
      <c r="A1944" s="229"/>
      <c r="B1944" s="186"/>
      <c r="C1944" s="180"/>
      <c r="D1944" s="29"/>
      <c r="E1944" s="115"/>
      <c r="F1944" s="26" t="s">
        <v>24</v>
      </c>
      <c r="G1944" s="28">
        <f t="shared" si="417"/>
        <v>0</v>
      </c>
      <c r="H1944" s="28">
        <f t="shared" si="417"/>
        <v>0</v>
      </c>
      <c r="I1944" s="28">
        <v>0</v>
      </c>
      <c r="J1944" s="28">
        <v>0</v>
      </c>
      <c r="K1944" s="28">
        <v>0</v>
      </c>
      <c r="L1944" s="28">
        <v>0</v>
      </c>
      <c r="M1944" s="28">
        <v>0</v>
      </c>
      <c r="N1944" s="28">
        <v>0</v>
      </c>
      <c r="O1944" s="28">
        <v>0</v>
      </c>
      <c r="P1944" s="42">
        <v>0</v>
      </c>
      <c r="Q1944" s="194"/>
      <c r="R1944" s="195"/>
      <c r="S1944" s="6"/>
    </row>
    <row r="1945" spans="1:19" ht="12.75">
      <c r="A1945" s="229"/>
      <c r="B1945" s="186"/>
      <c r="C1945" s="180"/>
      <c r="D1945" s="29"/>
      <c r="E1945" s="115"/>
      <c r="F1945" s="26" t="s">
        <v>25</v>
      </c>
      <c r="G1945" s="28">
        <f t="shared" si="417"/>
        <v>0</v>
      </c>
      <c r="H1945" s="28">
        <f t="shared" si="417"/>
        <v>0</v>
      </c>
      <c r="I1945" s="28">
        <v>0</v>
      </c>
      <c r="J1945" s="28">
        <v>0</v>
      </c>
      <c r="K1945" s="28">
        <v>0</v>
      </c>
      <c r="L1945" s="28">
        <v>0</v>
      </c>
      <c r="M1945" s="28">
        <v>0</v>
      </c>
      <c r="N1945" s="28">
        <v>0</v>
      </c>
      <c r="O1945" s="28">
        <v>0</v>
      </c>
      <c r="P1945" s="42">
        <v>0</v>
      </c>
      <c r="Q1945" s="194"/>
      <c r="R1945" s="195"/>
      <c r="S1945" s="6"/>
    </row>
    <row r="1946" spans="1:19" ht="12.75">
      <c r="A1946" s="229"/>
      <c r="B1946" s="186"/>
      <c r="C1946" s="180"/>
      <c r="D1946" s="29"/>
      <c r="E1946" s="115"/>
      <c r="F1946" s="26" t="s">
        <v>220</v>
      </c>
      <c r="G1946" s="28">
        <v>0</v>
      </c>
      <c r="H1946" s="28">
        <v>0</v>
      </c>
      <c r="I1946" s="28">
        <v>0</v>
      </c>
      <c r="J1946" s="28">
        <v>0</v>
      </c>
      <c r="K1946" s="28">
        <v>0</v>
      </c>
      <c r="L1946" s="28">
        <v>0</v>
      </c>
      <c r="M1946" s="28">
        <v>0</v>
      </c>
      <c r="N1946" s="28">
        <v>0</v>
      </c>
      <c r="O1946" s="28">
        <v>0</v>
      </c>
      <c r="P1946" s="42">
        <v>0</v>
      </c>
      <c r="Q1946" s="194"/>
      <c r="R1946" s="195"/>
      <c r="S1946" s="6"/>
    </row>
    <row r="1947" spans="1:20" ht="12.75">
      <c r="A1947" s="229"/>
      <c r="B1947" s="186"/>
      <c r="C1947" s="180"/>
      <c r="D1947" s="29"/>
      <c r="E1947" s="115"/>
      <c r="F1947" s="115" t="s">
        <v>226</v>
      </c>
      <c r="G1947" s="28">
        <f aca="true" t="shared" si="418" ref="G1947:H1951">I1947+K1947+M1947+O1947</f>
        <v>0</v>
      </c>
      <c r="H1947" s="28">
        <f t="shared" si="418"/>
        <v>0</v>
      </c>
      <c r="I1947" s="28">
        <v>0</v>
      </c>
      <c r="J1947" s="28">
        <v>0</v>
      </c>
      <c r="K1947" s="28">
        <v>0</v>
      </c>
      <c r="L1947" s="28">
        <v>0</v>
      </c>
      <c r="M1947" s="28">
        <v>0</v>
      </c>
      <c r="N1947" s="28">
        <v>0</v>
      </c>
      <c r="O1947" s="28">
        <v>0</v>
      </c>
      <c r="P1947" s="28">
        <v>0</v>
      </c>
      <c r="Q1947" s="194"/>
      <c r="R1947" s="195"/>
      <c r="S1947" s="6"/>
      <c r="T1947" s="17"/>
    </row>
    <row r="1948" spans="1:20" ht="12.75">
      <c r="A1948" s="229"/>
      <c r="B1948" s="186"/>
      <c r="C1948" s="180"/>
      <c r="D1948" s="29"/>
      <c r="E1948" s="115"/>
      <c r="F1948" s="115" t="s">
        <v>227</v>
      </c>
      <c r="G1948" s="28">
        <f t="shared" si="418"/>
        <v>0</v>
      </c>
      <c r="H1948" s="28">
        <f t="shared" si="418"/>
        <v>0</v>
      </c>
      <c r="I1948" s="28">
        <v>0</v>
      </c>
      <c r="J1948" s="28">
        <v>0</v>
      </c>
      <c r="K1948" s="28">
        <v>0</v>
      </c>
      <c r="L1948" s="28">
        <v>0</v>
      </c>
      <c r="M1948" s="28">
        <v>0</v>
      </c>
      <c r="N1948" s="28">
        <v>0</v>
      </c>
      <c r="O1948" s="28">
        <v>0</v>
      </c>
      <c r="P1948" s="28">
        <v>0</v>
      </c>
      <c r="Q1948" s="194"/>
      <c r="R1948" s="195"/>
      <c r="S1948" s="6"/>
      <c r="T1948" s="17"/>
    </row>
    <row r="1949" spans="1:20" ht="12.75">
      <c r="A1949" s="229"/>
      <c r="B1949" s="186"/>
      <c r="C1949" s="180"/>
      <c r="D1949" s="29"/>
      <c r="E1949" s="115" t="s">
        <v>21</v>
      </c>
      <c r="F1949" s="115" t="s">
        <v>228</v>
      </c>
      <c r="G1949" s="28">
        <f t="shared" si="418"/>
        <v>5200</v>
      </c>
      <c r="H1949" s="28">
        <f t="shared" si="418"/>
        <v>0</v>
      </c>
      <c r="I1949" s="28">
        <v>5200</v>
      </c>
      <c r="J1949" s="28">
        <v>0</v>
      </c>
      <c r="K1949" s="28">
        <v>0</v>
      </c>
      <c r="L1949" s="28">
        <v>0</v>
      </c>
      <c r="M1949" s="28">
        <v>0</v>
      </c>
      <c r="N1949" s="28">
        <v>0</v>
      </c>
      <c r="O1949" s="28">
        <v>0</v>
      </c>
      <c r="P1949" s="28">
        <v>0</v>
      </c>
      <c r="Q1949" s="194"/>
      <c r="R1949" s="195"/>
      <c r="S1949" s="6"/>
      <c r="T1949" s="17"/>
    </row>
    <row r="1950" spans="1:20" ht="12.75">
      <c r="A1950" s="229"/>
      <c r="B1950" s="186"/>
      <c r="C1950" s="180"/>
      <c r="D1950" s="29"/>
      <c r="E1950" s="115" t="s">
        <v>20</v>
      </c>
      <c r="F1950" s="115" t="s">
        <v>229</v>
      </c>
      <c r="G1950" s="28">
        <f t="shared" si="418"/>
        <v>46800</v>
      </c>
      <c r="H1950" s="28">
        <f t="shared" si="418"/>
        <v>0</v>
      </c>
      <c r="I1950" s="28">
        <v>46800</v>
      </c>
      <c r="J1950" s="28">
        <v>0</v>
      </c>
      <c r="K1950" s="28">
        <v>0</v>
      </c>
      <c r="L1950" s="28">
        <v>0</v>
      </c>
      <c r="M1950" s="28">
        <v>0</v>
      </c>
      <c r="N1950" s="28">
        <v>0</v>
      </c>
      <c r="O1950" s="28">
        <v>0</v>
      </c>
      <c r="P1950" s="28">
        <v>0</v>
      </c>
      <c r="Q1950" s="194"/>
      <c r="R1950" s="195"/>
      <c r="S1950" s="6"/>
      <c r="T1950" s="17"/>
    </row>
    <row r="1951" spans="1:20" ht="13.5" thickBot="1">
      <c r="A1951" s="230"/>
      <c r="B1951" s="187"/>
      <c r="C1951" s="181"/>
      <c r="D1951" s="33"/>
      <c r="E1951" s="43"/>
      <c r="F1951" s="116" t="s">
        <v>230</v>
      </c>
      <c r="G1951" s="36">
        <f t="shared" si="418"/>
        <v>0</v>
      </c>
      <c r="H1951" s="36">
        <f t="shared" si="418"/>
        <v>0</v>
      </c>
      <c r="I1951" s="36">
        <v>0</v>
      </c>
      <c r="J1951" s="36">
        <v>0</v>
      </c>
      <c r="K1951" s="36">
        <v>0</v>
      </c>
      <c r="L1951" s="36">
        <v>0</v>
      </c>
      <c r="M1951" s="36">
        <v>0</v>
      </c>
      <c r="N1951" s="36">
        <v>0</v>
      </c>
      <c r="O1951" s="36">
        <v>0</v>
      </c>
      <c r="P1951" s="36">
        <v>0</v>
      </c>
      <c r="Q1951" s="196"/>
      <c r="R1951" s="197"/>
      <c r="S1951" s="6"/>
      <c r="T1951" s="17"/>
    </row>
    <row r="1952" spans="1:19" ht="12.75" customHeight="1">
      <c r="A1952" s="228" t="s">
        <v>112</v>
      </c>
      <c r="B1952" s="185" t="s">
        <v>113</v>
      </c>
      <c r="C1952" s="179" t="s">
        <v>114</v>
      </c>
      <c r="D1952" s="21"/>
      <c r="E1952" s="114"/>
      <c r="F1952" s="41" t="s">
        <v>16</v>
      </c>
      <c r="G1952" s="23">
        <f>SUM(G1953:G1963)</f>
        <v>209000</v>
      </c>
      <c r="H1952" s="23">
        <f aca="true" t="shared" si="419" ref="H1952:P1952">SUM(H1953:H1963)</f>
        <v>9600</v>
      </c>
      <c r="I1952" s="23">
        <f t="shared" si="419"/>
        <v>209000</v>
      </c>
      <c r="J1952" s="23">
        <f t="shared" si="419"/>
        <v>9600</v>
      </c>
      <c r="K1952" s="23">
        <f t="shared" si="419"/>
        <v>0</v>
      </c>
      <c r="L1952" s="23">
        <f t="shared" si="419"/>
        <v>0</v>
      </c>
      <c r="M1952" s="23">
        <f t="shared" si="419"/>
        <v>0</v>
      </c>
      <c r="N1952" s="23">
        <f t="shared" si="419"/>
        <v>0</v>
      </c>
      <c r="O1952" s="23">
        <f t="shared" si="419"/>
        <v>0</v>
      </c>
      <c r="P1952" s="23">
        <f t="shared" si="419"/>
        <v>0</v>
      </c>
      <c r="Q1952" s="192" t="s">
        <v>17</v>
      </c>
      <c r="R1952" s="193"/>
      <c r="S1952" s="6"/>
    </row>
    <row r="1953" spans="1:19" ht="12.75">
      <c r="A1953" s="229"/>
      <c r="B1953" s="186"/>
      <c r="C1953" s="180"/>
      <c r="D1953" s="29"/>
      <c r="E1953" s="115"/>
      <c r="F1953" s="26" t="s">
        <v>19</v>
      </c>
      <c r="G1953" s="28">
        <f aca="true" t="shared" si="420" ref="G1953:H1957">I1953+K1953+M1953+O1953</f>
        <v>0</v>
      </c>
      <c r="H1953" s="28">
        <f t="shared" si="420"/>
        <v>0</v>
      </c>
      <c r="I1953" s="28">
        <v>0</v>
      </c>
      <c r="J1953" s="28">
        <v>0</v>
      </c>
      <c r="K1953" s="28">
        <v>0</v>
      </c>
      <c r="L1953" s="28">
        <v>0</v>
      </c>
      <c r="M1953" s="28">
        <v>0</v>
      </c>
      <c r="N1953" s="28">
        <v>0</v>
      </c>
      <c r="O1953" s="28">
        <v>0</v>
      </c>
      <c r="P1953" s="42">
        <v>0</v>
      </c>
      <c r="Q1953" s="194"/>
      <c r="R1953" s="195"/>
      <c r="S1953" s="6"/>
    </row>
    <row r="1954" spans="1:20" ht="12.75">
      <c r="A1954" s="229"/>
      <c r="B1954" s="186"/>
      <c r="C1954" s="180"/>
      <c r="D1954" s="29"/>
      <c r="E1954" s="115"/>
      <c r="F1954" s="26" t="s">
        <v>22</v>
      </c>
      <c r="G1954" s="28">
        <f t="shared" si="420"/>
        <v>0</v>
      </c>
      <c r="H1954" s="28">
        <f t="shared" si="420"/>
        <v>0</v>
      </c>
      <c r="I1954" s="28">
        <v>0</v>
      </c>
      <c r="J1954" s="28">
        <v>0</v>
      </c>
      <c r="K1954" s="28">
        <v>0</v>
      </c>
      <c r="L1954" s="28">
        <v>0</v>
      </c>
      <c r="M1954" s="28">
        <v>0</v>
      </c>
      <c r="N1954" s="28">
        <v>0</v>
      </c>
      <c r="O1954" s="28">
        <v>0</v>
      </c>
      <c r="P1954" s="42">
        <v>0</v>
      </c>
      <c r="Q1954" s="194"/>
      <c r="R1954" s="195"/>
      <c r="S1954" s="6"/>
      <c r="T1954" s="47"/>
    </row>
    <row r="1955" spans="1:19" ht="12.75">
      <c r="A1955" s="229"/>
      <c r="B1955" s="186"/>
      <c r="C1955" s="180"/>
      <c r="D1955" s="29"/>
      <c r="E1955" s="115"/>
      <c r="F1955" s="26" t="s">
        <v>23</v>
      </c>
      <c r="G1955" s="28">
        <f t="shared" si="420"/>
        <v>0</v>
      </c>
      <c r="H1955" s="28">
        <f t="shared" si="420"/>
        <v>0</v>
      </c>
      <c r="I1955" s="28">
        <v>0</v>
      </c>
      <c r="J1955" s="28">
        <v>0</v>
      </c>
      <c r="K1955" s="28">
        <v>0</v>
      </c>
      <c r="L1955" s="28">
        <v>0</v>
      </c>
      <c r="M1955" s="28">
        <v>0</v>
      </c>
      <c r="N1955" s="28">
        <v>0</v>
      </c>
      <c r="O1955" s="28">
        <v>0</v>
      </c>
      <c r="P1955" s="42">
        <v>0</v>
      </c>
      <c r="Q1955" s="194"/>
      <c r="R1955" s="195"/>
      <c r="S1955" s="6"/>
    </row>
    <row r="1956" spans="1:19" ht="12.75">
      <c r="A1956" s="229"/>
      <c r="B1956" s="186"/>
      <c r="C1956" s="180"/>
      <c r="D1956" s="29"/>
      <c r="E1956" s="115"/>
      <c r="F1956" s="26" t="s">
        <v>24</v>
      </c>
      <c r="G1956" s="28">
        <f t="shared" si="420"/>
        <v>0</v>
      </c>
      <c r="H1956" s="28">
        <f t="shared" si="420"/>
        <v>0</v>
      </c>
      <c r="I1956" s="28">
        <v>0</v>
      </c>
      <c r="J1956" s="28">
        <v>0</v>
      </c>
      <c r="K1956" s="28">
        <v>0</v>
      </c>
      <c r="L1956" s="28">
        <v>0</v>
      </c>
      <c r="M1956" s="28">
        <v>0</v>
      </c>
      <c r="N1956" s="28">
        <v>0</v>
      </c>
      <c r="O1956" s="28">
        <v>0</v>
      </c>
      <c r="P1956" s="42">
        <v>0</v>
      </c>
      <c r="Q1956" s="194"/>
      <c r="R1956" s="195"/>
      <c r="S1956" s="6"/>
    </row>
    <row r="1957" spans="1:19" ht="12.75">
      <c r="A1957" s="229"/>
      <c r="B1957" s="186"/>
      <c r="C1957" s="180"/>
      <c r="D1957" s="29"/>
      <c r="E1957" s="115"/>
      <c r="F1957" s="26" t="s">
        <v>25</v>
      </c>
      <c r="G1957" s="28">
        <f t="shared" si="420"/>
        <v>0</v>
      </c>
      <c r="H1957" s="28">
        <f t="shared" si="420"/>
        <v>0</v>
      </c>
      <c r="I1957" s="28">
        <v>0</v>
      </c>
      <c r="J1957" s="28">
        <v>0</v>
      </c>
      <c r="K1957" s="28">
        <v>0</v>
      </c>
      <c r="L1957" s="28">
        <v>0</v>
      </c>
      <c r="M1957" s="28">
        <v>0</v>
      </c>
      <c r="N1957" s="28">
        <v>0</v>
      </c>
      <c r="O1957" s="28">
        <v>0</v>
      </c>
      <c r="P1957" s="42">
        <v>0</v>
      </c>
      <c r="Q1957" s="194"/>
      <c r="R1957" s="195"/>
      <c r="S1957" s="6"/>
    </row>
    <row r="1958" spans="1:19" ht="12.75">
      <c r="A1958" s="229"/>
      <c r="B1958" s="186"/>
      <c r="C1958" s="180"/>
      <c r="D1958" s="29"/>
      <c r="E1958" s="115"/>
      <c r="F1958" s="26" t="s">
        <v>220</v>
      </c>
      <c r="G1958" s="28">
        <v>0</v>
      </c>
      <c r="H1958" s="28">
        <v>0</v>
      </c>
      <c r="I1958" s="28">
        <v>0</v>
      </c>
      <c r="J1958" s="28">
        <v>0</v>
      </c>
      <c r="K1958" s="28">
        <v>0</v>
      </c>
      <c r="L1958" s="28">
        <v>0</v>
      </c>
      <c r="M1958" s="28">
        <v>0</v>
      </c>
      <c r="N1958" s="28">
        <v>0</v>
      </c>
      <c r="O1958" s="28">
        <v>0</v>
      </c>
      <c r="P1958" s="42">
        <v>0</v>
      </c>
      <c r="Q1958" s="194"/>
      <c r="R1958" s="195"/>
      <c r="S1958" s="6"/>
    </row>
    <row r="1959" spans="1:20" ht="12.75">
      <c r="A1959" s="229"/>
      <c r="B1959" s="186"/>
      <c r="C1959" s="180"/>
      <c r="D1959" s="29"/>
      <c r="E1959" s="115"/>
      <c r="F1959" s="115" t="s">
        <v>226</v>
      </c>
      <c r="G1959" s="28">
        <f aca="true" t="shared" si="421" ref="G1959:H1963">I1959+K1959+M1959+O1959</f>
        <v>0</v>
      </c>
      <c r="H1959" s="28">
        <f t="shared" si="421"/>
        <v>0</v>
      </c>
      <c r="I1959" s="28">
        <v>0</v>
      </c>
      <c r="J1959" s="28">
        <v>0</v>
      </c>
      <c r="K1959" s="28">
        <v>0</v>
      </c>
      <c r="L1959" s="28">
        <v>0</v>
      </c>
      <c r="M1959" s="28">
        <v>0</v>
      </c>
      <c r="N1959" s="28">
        <v>0</v>
      </c>
      <c r="O1959" s="28">
        <v>0</v>
      </c>
      <c r="P1959" s="28">
        <v>0</v>
      </c>
      <c r="Q1959" s="194"/>
      <c r="R1959" s="195"/>
      <c r="S1959" s="6"/>
      <c r="T1959" s="17"/>
    </row>
    <row r="1960" spans="1:20" ht="12.75">
      <c r="A1960" s="229"/>
      <c r="B1960" s="186"/>
      <c r="C1960" s="180"/>
      <c r="D1960" s="29"/>
      <c r="E1960" s="115"/>
      <c r="F1960" s="115" t="s">
        <v>227</v>
      </c>
      <c r="G1960" s="28">
        <f t="shared" si="421"/>
        <v>0</v>
      </c>
      <c r="H1960" s="28">
        <f t="shared" si="421"/>
        <v>0</v>
      </c>
      <c r="I1960" s="28">
        <v>0</v>
      </c>
      <c r="J1960" s="28">
        <v>0</v>
      </c>
      <c r="K1960" s="28">
        <v>0</v>
      </c>
      <c r="L1960" s="28">
        <v>0</v>
      </c>
      <c r="M1960" s="28">
        <v>0</v>
      </c>
      <c r="N1960" s="28">
        <v>0</v>
      </c>
      <c r="O1960" s="28">
        <v>0</v>
      </c>
      <c r="P1960" s="28">
        <v>0</v>
      </c>
      <c r="Q1960" s="194"/>
      <c r="R1960" s="195"/>
      <c r="S1960" s="6"/>
      <c r="T1960" s="17"/>
    </row>
    <row r="1961" spans="1:20" ht="12.75">
      <c r="A1961" s="229"/>
      <c r="B1961" s="186"/>
      <c r="C1961" s="180"/>
      <c r="D1961" s="29"/>
      <c r="E1961" s="115" t="s">
        <v>21</v>
      </c>
      <c r="F1961" s="115" t="s">
        <v>228</v>
      </c>
      <c r="G1961" s="28">
        <f t="shared" si="421"/>
        <v>19000</v>
      </c>
      <c r="H1961" s="28">
        <f t="shared" si="421"/>
        <v>9600</v>
      </c>
      <c r="I1961" s="28">
        <v>19000</v>
      </c>
      <c r="J1961" s="28">
        <v>9600</v>
      </c>
      <c r="K1961" s="28">
        <v>0</v>
      </c>
      <c r="L1961" s="28">
        <v>0</v>
      </c>
      <c r="M1961" s="28">
        <v>0</v>
      </c>
      <c r="N1961" s="28">
        <v>0</v>
      </c>
      <c r="O1961" s="28">
        <v>0</v>
      </c>
      <c r="P1961" s="28">
        <v>0</v>
      </c>
      <c r="Q1961" s="194"/>
      <c r="R1961" s="195"/>
      <c r="S1961" s="6"/>
      <c r="T1961" s="17"/>
    </row>
    <row r="1962" spans="1:20" ht="12.75">
      <c r="A1962" s="229"/>
      <c r="B1962" s="186"/>
      <c r="C1962" s="180"/>
      <c r="D1962" s="29"/>
      <c r="E1962" s="115" t="s">
        <v>20</v>
      </c>
      <c r="F1962" s="115" t="s">
        <v>229</v>
      </c>
      <c r="G1962" s="28">
        <f t="shared" si="421"/>
        <v>190000</v>
      </c>
      <c r="H1962" s="28">
        <f t="shared" si="421"/>
        <v>0</v>
      </c>
      <c r="I1962" s="28">
        <v>190000</v>
      </c>
      <c r="J1962" s="28">
        <v>0</v>
      </c>
      <c r="K1962" s="28">
        <v>0</v>
      </c>
      <c r="L1962" s="28">
        <v>0</v>
      </c>
      <c r="M1962" s="28">
        <v>0</v>
      </c>
      <c r="N1962" s="28">
        <v>0</v>
      </c>
      <c r="O1962" s="28">
        <v>0</v>
      </c>
      <c r="P1962" s="28">
        <v>0</v>
      </c>
      <c r="Q1962" s="194"/>
      <c r="R1962" s="195"/>
      <c r="S1962" s="6"/>
      <c r="T1962" s="17"/>
    </row>
    <row r="1963" spans="1:20" ht="13.5" thickBot="1">
      <c r="A1963" s="230"/>
      <c r="B1963" s="187"/>
      <c r="C1963" s="181"/>
      <c r="D1963" s="33"/>
      <c r="E1963" s="43"/>
      <c r="F1963" s="116" t="s">
        <v>230</v>
      </c>
      <c r="G1963" s="36">
        <f t="shared" si="421"/>
        <v>0</v>
      </c>
      <c r="H1963" s="36">
        <f t="shared" si="421"/>
        <v>0</v>
      </c>
      <c r="I1963" s="36">
        <v>0</v>
      </c>
      <c r="J1963" s="36">
        <v>0</v>
      </c>
      <c r="K1963" s="36">
        <v>0</v>
      </c>
      <c r="L1963" s="36">
        <v>0</v>
      </c>
      <c r="M1963" s="36">
        <v>0</v>
      </c>
      <c r="N1963" s="36">
        <v>0</v>
      </c>
      <c r="O1963" s="36">
        <v>0</v>
      </c>
      <c r="P1963" s="36">
        <v>0</v>
      </c>
      <c r="Q1963" s="196"/>
      <c r="R1963" s="197"/>
      <c r="S1963" s="6"/>
      <c r="T1963" s="17"/>
    </row>
    <row r="1964" spans="1:19" ht="12.75" customHeight="1">
      <c r="A1964" s="228" t="s">
        <v>115</v>
      </c>
      <c r="B1964" s="185" t="s">
        <v>116</v>
      </c>
      <c r="C1964" s="179" t="s">
        <v>30</v>
      </c>
      <c r="D1964" s="114"/>
      <c r="E1964" s="114"/>
      <c r="F1964" s="41" t="s">
        <v>16</v>
      </c>
      <c r="G1964" s="23">
        <f>SUM(G1965:G1976)</f>
        <v>32259.1</v>
      </c>
      <c r="H1964" s="23">
        <f aca="true" t="shared" si="422" ref="H1964:P1964">SUM(H1965:H1976)</f>
        <v>32259.1</v>
      </c>
      <c r="I1964" s="23">
        <f t="shared" si="422"/>
        <v>32259.1</v>
      </c>
      <c r="J1964" s="23">
        <f t="shared" si="422"/>
        <v>32259.1</v>
      </c>
      <c r="K1964" s="23">
        <f t="shared" si="422"/>
        <v>0</v>
      </c>
      <c r="L1964" s="23">
        <f t="shared" si="422"/>
        <v>0</v>
      </c>
      <c r="M1964" s="23">
        <f t="shared" si="422"/>
        <v>0</v>
      </c>
      <c r="N1964" s="23">
        <f t="shared" si="422"/>
        <v>0</v>
      </c>
      <c r="O1964" s="23">
        <f t="shared" si="422"/>
        <v>0</v>
      </c>
      <c r="P1964" s="23">
        <f t="shared" si="422"/>
        <v>0</v>
      </c>
      <c r="Q1964" s="192" t="s">
        <v>17</v>
      </c>
      <c r="R1964" s="193"/>
      <c r="S1964" s="6"/>
    </row>
    <row r="1965" spans="1:19" ht="12.75">
      <c r="A1965" s="229"/>
      <c r="B1965" s="186"/>
      <c r="C1965" s="180"/>
      <c r="D1965" s="115"/>
      <c r="E1965" s="115"/>
      <c r="F1965" s="26" t="s">
        <v>19</v>
      </c>
      <c r="G1965" s="28">
        <f>I1965+K1965+M1965+O1965</f>
        <v>0</v>
      </c>
      <c r="H1965" s="28">
        <f>J1965+L1965+N1965+P1965</f>
        <v>0</v>
      </c>
      <c r="I1965" s="28">
        <v>0</v>
      </c>
      <c r="J1965" s="28">
        <v>0</v>
      </c>
      <c r="K1965" s="28">
        <v>0</v>
      </c>
      <c r="L1965" s="28">
        <v>0</v>
      </c>
      <c r="M1965" s="28">
        <v>0</v>
      </c>
      <c r="N1965" s="28">
        <v>0</v>
      </c>
      <c r="O1965" s="28">
        <v>0</v>
      </c>
      <c r="P1965" s="42">
        <v>0</v>
      </c>
      <c r="Q1965" s="194"/>
      <c r="R1965" s="195"/>
      <c r="S1965" s="6"/>
    </row>
    <row r="1966" spans="1:19" ht="12.75">
      <c r="A1966" s="229"/>
      <c r="B1966" s="186"/>
      <c r="C1966" s="180"/>
      <c r="D1966" s="46"/>
      <c r="E1966" s="46"/>
      <c r="F1966" s="26" t="s">
        <v>22</v>
      </c>
      <c r="G1966" s="28">
        <f aca="true" t="shared" si="423" ref="G1966:G1976">I1966+K1966+M1966+O1966</f>
        <v>0</v>
      </c>
      <c r="H1966" s="28">
        <f aca="true" t="shared" si="424" ref="H1966:H1976">J1966+L1966+N1966+P1966</f>
        <v>0</v>
      </c>
      <c r="I1966" s="28">
        <v>0</v>
      </c>
      <c r="J1966" s="28">
        <v>0</v>
      </c>
      <c r="K1966" s="28">
        <v>0</v>
      </c>
      <c r="L1966" s="28">
        <v>0</v>
      </c>
      <c r="M1966" s="28">
        <v>0</v>
      </c>
      <c r="N1966" s="28">
        <v>0</v>
      </c>
      <c r="O1966" s="28">
        <v>0</v>
      </c>
      <c r="P1966" s="42">
        <v>0</v>
      </c>
      <c r="Q1966" s="194"/>
      <c r="R1966" s="195"/>
      <c r="S1966" s="6"/>
    </row>
    <row r="1967" spans="1:19" ht="12.75">
      <c r="A1967" s="229"/>
      <c r="B1967" s="186"/>
      <c r="C1967" s="180"/>
      <c r="D1967" s="115" t="s">
        <v>204</v>
      </c>
      <c r="E1967" s="115"/>
      <c r="F1967" s="26" t="s">
        <v>22</v>
      </c>
      <c r="G1967" s="28">
        <f t="shared" si="423"/>
        <v>0</v>
      </c>
      <c r="H1967" s="28">
        <f t="shared" si="424"/>
        <v>0</v>
      </c>
      <c r="I1967" s="28">
        <v>0</v>
      </c>
      <c r="J1967" s="28">
        <v>0</v>
      </c>
      <c r="K1967" s="28">
        <v>0</v>
      </c>
      <c r="L1967" s="28">
        <v>0</v>
      </c>
      <c r="M1967" s="28">
        <v>0</v>
      </c>
      <c r="N1967" s="28">
        <v>0</v>
      </c>
      <c r="O1967" s="28">
        <v>0</v>
      </c>
      <c r="P1967" s="42">
        <v>0</v>
      </c>
      <c r="Q1967" s="194"/>
      <c r="R1967" s="195"/>
      <c r="S1967" s="6"/>
    </row>
    <row r="1968" spans="1:19" ht="12.75">
      <c r="A1968" s="229"/>
      <c r="B1968" s="186"/>
      <c r="C1968" s="180"/>
      <c r="D1968" s="115" t="s">
        <v>204</v>
      </c>
      <c r="E1968" s="115" t="s">
        <v>72</v>
      </c>
      <c r="F1968" s="26" t="s">
        <v>23</v>
      </c>
      <c r="G1968" s="351">
        <f t="shared" si="423"/>
        <v>1002.3</v>
      </c>
      <c r="H1968" s="351">
        <f t="shared" si="424"/>
        <v>1002.3</v>
      </c>
      <c r="I1968" s="351">
        <v>1002.3</v>
      </c>
      <c r="J1968" s="351">
        <v>1002.3</v>
      </c>
      <c r="K1968" s="28">
        <v>0</v>
      </c>
      <c r="L1968" s="28">
        <v>0</v>
      </c>
      <c r="M1968" s="28">
        <v>0</v>
      </c>
      <c r="N1968" s="28">
        <v>0</v>
      </c>
      <c r="O1968" s="28">
        <v>0</v>
      </c>
      <c r="P1968" s="42">
        <v>0</v>
      </c>
      <c r="Q1968" s="194"/>
      <c r="R1968" s="195"/>
      <c r="S1968" s="6"/>
    </row>
    <row r="1969" spans="1:19" ht="12.75">
      <c r="A1969" s="229"/>
      <c r="B1969" s="186"/>
      <c r="C1969" s="180"/>
      <c r="D1969" s="115"/>
      <c r="E1969" s="115"/>
      <c r="F1969" s="26" t="s">
        <v>24</v>
      </c>
      <c r="G1969" s="351">
        <f t="shared" si="423"/>
        <v>0</v>
      </c>
      <c r="H1969" s="351">
        <f t="shared" si="424"/>
        <v>0</v>
      </c>
      <c r="I1969" s="351">
        <v>0</v>
      </c>
      <c r="J1969" s="351">
        <v>0</v>
      </c>
      <c r="K1969" s="28">
        <v>0</v>
      </c>
      <c r="L1969" s="28">
        <v>0</v>
      </c>
      <c r="M1969" s="28">
        <v>0</v>
      </c>
      <c r="N1969" s="28">
        <v>0</v>
      </c>
      <c r="O1969" s="28">
        <v>0</v>
      </c>
      <c r="P1969" s="42">
        <v>0</v>
      </c>
      <c r="Q1969" s="194"/>
      <c r="R1969" s="195"/>
      <c r="S1969" s="6"/>
    </row>
    <row r="1970" spans="1:19" ht="12.75">
      <c r="A1970" s="229"/>
      <c r="B1970" s="186"/>
      <c r="C1970" s="180"/>
      <c r="D1970" s="115"/>
      <c r="E1970" s="26"/>
      <c r="F1970" s="26" t="s">
        <v>25</v>
      </c>
      <c r="G1970" s="351">
        <f t="shared" si="423"/>
        <v>0</v>
      </c>
      <c r="H1970" s="351">
        <f t="shared" si="424"/>
        <v>0</v>
      </c>
      <c r="I1970" s="351">
        <v>0</v>
      </c>
      <c r="J1970" s="351">
        <v>0</v>
      </c>
      <c r="K1970" s="28">
        <v>0</v>
      </c>
      <c r="L1970" s="28">
        <v>0</v>
      </c>
      <c r="M1970" s="28">
        <v>0</v>
      </c>
      <c r="N1970" s="28">
        <v>0</v>
      </c>
      <c r="O1970" s="28">
        <v>0</v>
      </c>
      <c r="P1970" s="42">
        <v>0</v>
      </c>
      <c r="Q1970" s="194"/>
      <c r="R1970" s="195"/>
      <c r="S1970" s="6"/>
    </row>
    <row r="1971" spans="1:19" ht="12.75">
      <c r="A1971" s="229"/>
      <c r="B1971" s="186"/>
      <c r="C1971" s="180"/>
      <c r="D1971" s="115" t="s">
        <v>204</v>
      </c>
      <c r="E1971" s="26" t="s">
        <v>20</v>
      </c>
      <c r="F1971" s="26" t="s">
        <v>220</v>
      </c>
      <c r="G1971" s="351">
        <f t="shared" si="423"/>
        <v>0</v>
      </c>
      <c r="H1971" s="351">
        <f t="shared" si="424"/>
        <v>0</v>
      </c>
      <c r="I1971" s="351">
        <v>0</v>
      </c>
      <c r="J1971" s="351">
        <v>0</v>
      </c>
      <c r="K1971" s="28">
        <v>0</v>
      </c>
      <c r="L1971" s="28">
        <v>0</v>
      </c>
      <c r="M1971" s="28">
        <v>0</v>
      </c>
      <c r="N1971" s="28">
        <v>0</v>
      </c>
      <c r="O1971" s="28">
        <v>0</v>
      </c>
      <c r="P1971" s="42">
        <v>0</v>
      </c>
      <c r="Q1971" s="194"/>
      <c r="R1971" s="195"/>
      <c r="S1971" s="6"/>
    </row>
    <row r="1972" spans="1:20" ht="12.75">
      <c r="A1972" s="229"/>
      <c r="B1972" s="186"/>
      <c r="C1972" s="180"/>
      <c r="D1972" s="115" t="s">
        <v>204</v>
      </c>
      <c r="E1972" s="26" t="s">
        <v>20</v>
      </c>
      <c r="F1972" s="115" t="s">
        <v>226</v>
      </c>
      <c r="G1972" s="351">
        <f t="shared" si="423"/>
        <v>31256.8</v>
      </c>
      <c r="H1972" s="351">
        <f t="shared" si="424"/>
        <v>31256.8</v>
      </c>
      <c r="I1972" s="351">
        <v>31256.8</v>
      </c>
      <c r="J1972" s="351">
        <v>31256.8</v>
      </c>
      <c r="K1972" s="28">
        <v>0</v>
      </c>
      <c r="L1972" s="28">
        <v>0</v>
      </c>
      <c r="M1972" s="28">
        <v>0</v>
      </c>
      <c r="N1972" s="28">
        <v>0</v>
      </c>
      <c r="O1972" s="28">
        <v>0</v>
      </c>
      <c r="P1972" s="28">
        <v>0</v>
      </c>
      <c r="Q1972" s="194"/>
      <c r="R1972" s="195"/>
      <c r="S1972" s="6"/>
      <c r="T1972" s="17"/>
    </row>
    <row r="1973" spans="1:20" ht="12.75">
      <c r="A1973" s="229"/>
      <c r="B1973" s="186"/>
      <c r="C1973" s="180"/>
      <c r="D1973" s="115"/>
      <c r="E1973" s="26"/>
      <c r="F1973" s="115" t="s">
        <v>227</v>
      </c>
      <c r="G1973" s="351">
        <f t="shared" si="423"/>
        <v>0</v>
      </c>
      <c r="H1973" s="351">
        <f t="shared" si="424"/>
        <v>0</v>
      </c>
      <c r="I1973" s="351">
        <v>0</v>
      </c>
      <c r="J1973" s="351">
        <v>0</v>
      </c>
      <c r="K1973" s="28">
        <v>0</v>
      </c>
      <c r="L1973" s="28">
        <v>0</v>
      </c>
      <c r="M1973" s="28">
        <v>0</v>
      </c>
      <c r="N1973" s="28">
        <v>0</v>
      </c>
      <c r="O1973" s="28">
        <v>0</v>
      </c>
      <c r="P1973" s="28">
        <v>0</v>
      </c>
      <c r="Q1973" s="194"/>
      <c r="R1973" s="195"/>
      <c r="S1973" s="6"/>
      <c r="T1973" s="17"/>
    </row>
    <row r="1974" spans="1:20" ht="12.75">
      <c r="A1974" s="229"/>
      <c r="B1974" s="186"/>
      <c r="C1974" s="180"/>
      <c r="D1974" s="115"/>
      <c r="E1974" s="26"/>
      <c r="F1974" s="115" t="s">
        <v>228</v>
      </c>
      <c r="G1974" s="28">
        <f t="shared" si="423"/>
        <v>0</v>
      </c>
      <c r="H1974" s="28">
        <f t="shared" si="424"/>
        <v>0</v>
      </c>
      <c r="I1974" s="28">
        <v>0</v>
      </c>
      <c r="J1974" s="28">
        <v>0</v>
      </c>
      <c r="K1974" s="28">
        <v>0</v>
      </c>
      <c r="L1974" s="28">
        <v>0</v>
      </c>
      <c r="M1974" s="28">
        <v>0</v>
      </c>
      <c r="N1974" s="28">
        <v>0</v>
      </c>
      <c r="O1974" s="28">
        <v>0</v>
      </c>
      <c r="P1974" s="28">
        <v>0</v>
      </c>
      <c r="Q1974" s="194"/>
      <c r="R1974" s="195"/>
      <c r="S1974" s="6"/>
      <c r="T1974" s="17"/>
    </row>
    <row r="1975" spans="1:20" ht="12.75">
      <c r="A1975" s="229"/>
      <c r="B1975" s="186"/>
      <c r="C1975" s="180"/>
      <c r="D1975" s="115"/>
      <c r="E1975" s="26"/>
      <c r="F1975" s="115" t="s">
        <v>229</v>
      </c>
      <c r="G1975" s="28">
        <f t="shared" si="423"/>
        <v>0</v>
      </c>
      <c r="H1975" s="28">
        <f t="shared" si="424"/>
        <v>0</v>
      </c>
      <c r="I1975" s="28">
        <v>0</v>
      </c>
      <c r="J1975" s="28">
        <v>0</v>
      </c>
      <c r="K1975" s="28">
        <v>0</v>
      </c>
      <c r="L1975" s="28">
        <v>0</v>
      </c>
      <c r="M1975" s="28">
        <v>0</v>
      </c>
      <c r="N1975" s="28">
        <v>0</v>
      </c>
      <c r="O1975" s="28">
        <v>0</v>
      </c>
      <c r="P1975" s="28">
        <v>0</v>
      </c>
      <c r="Q1975" s="194"/>
      <c r="R1975" s="195"/>
      <c r="S1975" s="6"/>
      <c r="T1975" s="17"/>
    </row>
    <row r="1976" spans="1:20" ht="13.5" thickBot="1">
      <c r="A1976" s="230"/>
      <c r="B1976" s="187"/>
      <c r="C1976" s="181"/>
      <c r="D1976" s="116"/>
      <c r="E1976" s="43"/>
      <c r="F1976" s="116" t="s">
        <v>230</v>
      </c>
      <c r="G1976" s="28">
        <f t="shared" si="423"/>
        <v>0</v>
      </c>
      <c r="H1976" s="28">
        <f t="shared" si="424"/>
        <v>0</v>
      </c>
      <c r="I1976" s="36">
        <v>0</v>
      </c>
      <c r="J1976" s="36">
        <v>0</v>
      </c>
      <c r="K1976" s="36">
        <v>0</v>
      </c>
      <c r="L1976" s="36">
        <v>0</v>
      </c>
      <c r="M1976" s="36">
        <v>0</v>
      </c>
      <c r="N1976" s="36">
        <v>0</v>
      </c>
      <c r="O1976" s="36">
        <v>0</v>
      </c>
      <c r="P1976" s="36">
        <v>0</v>
      </c>
      <c r="Q1976" s="196"/>
      <c r="R1976" s="197"/>
      <c r="S1976" s="6"/>
      <c r="T1976" s="17"/>
    </row>
    <row r="1977" spans="1:19" ht="12.75" customHeight="1">
      <c r="A1977" s="228" t="s">
        <v>117</v>
      </c>
      <c r="B1977" s="185" t="s">
        <v>118</v>
      </c>
      <c r="C1977" s="179" t="s">
        <v>119</v>
      </c>
      <c r="D1977" s="21"/>
      <c r="E1977" s="114"/>
      <c r="F1977" s="41" t="s">
        <v>16</v>
      </c>
      <c r="G1977" s="23">
        <f>SUM(G1978:G1988)</f>
        <v>69300</v>
      </c>
      <c r="H1977" s="23">
        <f aca="true" t="shared" si="425" ref="H1977:P1977">SUM(H1978:H1988)</f>
        <v>0</v>
      </c>
      <c r="I1977" s="23">
        <f t="shared" si="425"/>
        <v>69300</v>
      </c>
      <c r="J1977" s="23">
        <f t="shared" si="425"/>
        <v>0</v>
      </c>
      <c r="K1977" s="23">
        <f t="shared" si="425"/>
        <v>0</v>
      </c>
      <c r="L1977" s="23">
        <f t="shared" si="425"/>
        <v>0</v>
      </c>
      <c r="M1977" s="23">
        <f t="shared" si="425"/>
        <v>0</v>
      </c>
      <c r="N1977" s="23">
        <f t="shared" si="425"/>
        <v>0</v>
      </c>
      <c r="O1977" s="23">
        <f t="shared" si="425"/>
        <v>0</v>
      </c>
      <c r="P1977" s="23">
        <f t="shared" si="425"/>
        <v>0</v>
      </c>
      <c r="Q1977" s="192" t="s">
        <v>17</v>
      </c>
      <c r="R1977" s="193"/>
      <c r="S1977" s="6"/>
    </row>
    <row r="1978" spans="1:20" ht="12.75">
      <c r="A1978" s="229"/>
      <c r="B1978" s="186"/>
      <c r="C1978" s="180"/>
      <c r="D1978" s="29"/>
      <c r="E1978" s="115"/>
      <c r="F1978" s="26" t="s">
        <v>19</v>
      </c>
      <c r="G1978" s="28">
        <f aca="true" t="shared" si="426" ref="G1978:H1982">I1978+K1978+M1978+O1978</f>
        <v>0</v>
      </c>
      <c r="H1978" s="28">
        <f t="shared" si="426"/>
        <v>0</v>
      </c>
      <c r="I1978" s="28">
        <v>0</v>
      </c>
      <c r="J1978" s="28">
        <v>0</v>
      </c>
      <c r="K1978" s="28">
        <v>0</v>
      </c>
      <c r="L1978" s="28">
        <v>0</v>
      </c>
      <c r="M1978" s="28">
        <v>0</v>
      </c>
      <c r="N1978" s="28">
        <v>0</v>
      </c>
      <c r="O1978" s="28">
        <v>0</v>
      </c>
      <c r="P1978" s="42">
        <v>0</v>
      </c>
      <c r="Q1978" s="194"/>
      <c r="R1978" s="195"/>
      <c r="S1978" s="6"/>
      <c r="T1978" s="47"/>
    </row>
    <row r="1979" spans="1:20" ht="12.75">
      <c r="A1979" s="229"/>
      <c r="B1979" s="186"/>
      <c r="C1979" s="180"/>
      <c r="D1979" s="29"/>
      <c r="E1979" s="115"/>
      <c r="F1979" s="26" t="s">
        <v>22</v>
      </c>
      <c r="G1979" s="28">
        <f t="shared" si="426"/>
        <v>0</v>
      </c>
      <c r="H1979" s="28">
        <f t="shared" si="426"/>
        <v>0</v>
      </c>
      <c r="I1979" s="28">
        <v>0</v>
      </c>
      <c r="J1979" s="28">
        <v>0</v>
      </c>
      <c r="K1979" s="28">
        <v>0</v>
      </c>
      <c r="L1979" s="28">
        <v>0</v>
      </c>
      <c r="M1979" s="28">
        <v>0</v>
      </c>
      <c r="N1979" s="28">
        <v>0</v>
      </c>
      <c r="O1979" s="28">
        <v>0</v>
      </c>
      <c r="P1979" s="42">
        <v>0</v>
      </c>
      <c r="Q1979" s="194"/>
      <c r="R1979" s="195"/>
      <c r="S1979" s="6"/>
      <c r="T1979" s="47"/>
    </row>
    <row r="1980" spans="1:19" ht="12.75">
      <c r="A1980" s="229"/>
      <c r="B1980" s="186"/>
      <c r="C1980" s="180"/>
      <c r="D1980" s="29"/>
      <c r="E1980" s="115"/>
      <c r="F1980" s="26" t="s">
        <v>23</v>
      </c>
      <c r="G1980" s="28">
        <f t="shared" si="426"/>
        <v>0</v>
      </c>
      <c r="H1980" s="28">
        <f t="shared" si="426"/>
        <v>0</v>
      </c>
      <c r="I1980" s="28">
        <v>0</v>
      </c>
      <c r="J1980" s="28">
        <v>0</v>
      </c>
      <c r="K1980" s="28">
        <v>0</v>
      </c>
      <c r="L1980" s="28">
        <v>0</v>
      </c>
      <c r="M1980" s="28">
        <v>0</v>
      </c>
      <c r="N1980" s="28">
        <v>0</v>
      </c>
      <c r="O1980" s="28">
        <v>0</v>
      </c>
      <c r="P1980" s="42">
        <v>0</v>
      </c>
      <c r="Q1980" s="194"/>
      <c r="R1980" s="195"/>
      <c r="S1980" s="6"/>
    </row>
    <row r="1981" spans="1:19" ht="12.75">
      <c r="A1981" s="229"/>
      <c r="B1981" s="186"/>
      <c r="C1981" s="180"/>
      <c r="D1981" s="29"/>
      <c r="E1981" s="115"/>
      <c r="F1981" s="26" t="s">
        <v>24</v>
      </c>
      <c r="G1981" s="28">
        <f t="shared" si="426"/>
        <v>0</v>
      </c>
      <c r="H1981" s="28">
        <f t="shared" si="426"/>
        <v>0</v>
      </c>
      <c r="I1981" s="28">
        <v>0</v>
      </c>
      <c r="J1981" s="28">
        <v>0</v>
      </c>
      <c r="K1981" s="28">
        <v>0</v>
      </c>
      <c r="L1981" s="28">
        <v>0</v>
      </c>
      <c r="M1981" s="28">
        <v>0</v>
      </c>
      <c r="N1981" s="28">
        <v>0</v>
      </c>
      <c r="O1981" s="28">
        <v>0</v>
      </c>
      <c r="P1981" s="42">
        <v>0</v>
      </c>
      <c r="Q1981" s="194"/>
      <c r="R1981" s="195"/>
      <c r="S1981" s="6"/>
    </row>
    <row r="1982" spans="1:19" ht="12.75">
      <c r="A1982" s="229"/>
      <c r="B1982" s="186"/>
      <c r="C1982" s="180"/>
      <c r="D1982" s="29"/>
      <c r="E1982" s="115"/>
      <c r="F1982" s="26" t="s">
        <v>25</v>
      </c>
      <c r="G1982" s="28">
        <f t="shared" si="426"/>
        <v>0</v>
      </c>
      <c r="H1982" s="28">
        <f t="shared" si="426"/>
        <v>0</v>
      </c>
      <c r="I1982" s="28">
        <v>0</v>
      </c>
      <c r="J1982" s="28">
        <v>0</v>
      </c>
      <c r="K1982" s="28">
        <v>0</v>
      </c>
      <c r="L1982" s="28">
        <v>0</v>
      </c>
      <c r="M1982" s="28">
        <v>0</v>
      </c>
      <c r="N1982" s="28">
        <v>0</v>
      </c>
      <c r="O1982" s="28">
        <v>0</v>
      </c>
      <c r="P1982" s="42">
        <v>0</v>
      </c>
      <c r="Q1982" s="194"/>
      <c r="R1982" s="195"/>
      <c r="S1982" s="6"/>
    </row>
    <row r="1983" spans="1:19" ht="12.75">
      <c r="A1983" s="229"/>
      <c r="B1983" s="186"/>
      <c r="C1983" s="180"/>
      <c r="D1983" s="29"/>
      <c r="E1983" s="115"/>
      <c r="F1983" s="26" t="s">
        <v>220</v>
      </c>
      <c r="G1983" s="28">
        <v>0</v>
      </c>
      <c r="H1983" s="28">
        <v>0</v>
      </c>
      <c r="I1983" s="28">
        <v>0</v>
      </c>
      <c r="J1983" s="28">
        <v>0</v>
      </c>
      <c r="K1983" s="28">
        <v>0</v>
      </c>
      <c r="L1983" s="28">
        <v>0</v>
      </c>
      <c r="M1983" s="28">
        <v>0</v>
      </c>
      <c r="N1983" s="28">
        <v>0</v>
      </c>
      <c r="O1983" s="28">
        <v>0</v>
      </c>
      <c r="P1983" s="42">
        <v>0</v>
      </c>
      <c r="Q1983" s="194"/>
      <c r="R1983" s="195"/>
      <c r="S1983" s="6"/>
    </row>
    <row r="1984" spans="1:20" ht="12.75">
      <c r="A1984" s="229"/>
      <c r="B1984" s="186"/>
      <c r="C1984" s="180"/>
      <c r="D1984" s="29"/>
      <c r="E1984" s="115"/>
      <c r="F1984" s="115" t="s">
        <v>226</v>
      </c>
      <c r="G1984" s="28">
        <f aca="true" t="shared" si="427" ref="G1984:H1988">I1984+K1984+M1984+O1984</f>
        <v>0</v>
      </c>
      <c r="H1984" s="28">
        <f t="shared" si="427"/>
        <v>0</v>
      </c>
      <c r="I1984" s="28">
        <v>0</v>
      </c>
      <c r="J1984" s="28">
        <v>0</v>
      </c>
      <c r="K1984" s="28">
        <v>0</v>
      </c>
      <c r="L1984" s="28">
        <v>0</v>
      </c>
      <c r="M1984" s="28">
        <v>0</v>
      </c>
      <c r="N1984" s="28">
        <v>0</v>
      </c>
      <c r="O1984" s="28">
        <v>0</v>
      </c>
      <c r="P1984" s="28">
        <v>0</v>
      </c>
      <c r="Q1984" s="194"/>
      <c r="R1984" s="195"/>
      <c r="S1984" s="6"/>
      <c r="T1984" s="17"/>
    </row>
    <row r="1985" spans="1:20" ht="12.75">
      <c r="A1985" s="229"/>
      <c r="B1985" s="186"/>
      <c r="C1985" s="180"/>
      <c r="D1985" s="29"/>
      <c r="E1985" s="115"/>
      <c r="F1985" s="115" t="s">
        <v>227</v>
      </c>
      <c r="G1985" s="28">
        <f t="shared" si="427"/>
        <v>0</v>
      </c>
      <c r="H1985" s="28">
        <f t="shared" si="427"/>
        <v>0</v>
      </c>
      <c r="I1985" s="28">
        <v>0</v>
      </c>
      <c r="J1985" s="28">
        <v>0</v>
      </c>
      <c r="K1985" s="28">
        <v>0</v>
      </c>
      <c r="L1985" s="28">
        <v>0</v>
      </c>
      <c r="M1985" s="28">
        <v>0</v>
      </c>
      <c r="N1985" s="28">
        <v>0</v>
      </c>
      <c r="O1985" s="28">
        <v>0</v>
      </c>
      <c r="P1985" s="28">
        <v>0</v>
      </c>
      <c r="Q1985" s="194"/>
      <c r="R1985" s="195"/>
      <c r="S1985" s="6"/>
      <c r="T1985" s="17"/>
    </row>
    <row r="1986" spans="1:20" ht="12.75">
      <c r="A1986" s="229"/>
      <c r="B1986" s="186"/>
      <c r="C1986" s="180"/>
      <c r="D1986" s="29"/>
      <c r="E1986" s="115" t="s">
        <v>21</v>
      </c>
      <c r="F1986" s="115" t="s">
        <v>228</v>
      </c>
      <c r="G1986" s="28">
        <f t="shared" si="427"/>
        <v>6930</v>
      </c>
      <c r="H1986" s="28">
        <f t="shared" si="427"/>
        <v>0</v>
      </c>
      <c r="I1986" s="28">
        <v>6930</v>
      </c>
      <c r="J1986" s="28">
        <v>0</v>
      </c>
      <c r="K1986" s="28">
        <v>0</v>
      </c>
      <c r="L1986" s="28">
        <v>0</v>
      </c>
      <c r="M1986" s="28">
        <v>0</v>
      </c>
      <c r="N1986" s="28">
        <v>0</v>
      </c>
      <c r="O1986" s="28">
        <v>0</v>
      </c>
      <c r="P1986" s="28">
        <v>0</v>
      </c>
      <c r="Q1986" s="194"/>
      <c r="R1986" s="195"/>
      <c r="S1986" s="6"/>
      <c r="T1986" s="17"/>
    </row>
    <row r="1987" spans="1:20" ht="12.75">
      <c r="A1987" s="229"/>
      <c r="B1987" s="186"/>
      <c r="C1987" s="180"/>
      <c r="D1987" s="29"/>
      <c r="E1987" s="115" t="s">
        <v>20</v>
      </c>
      <c r="F1987" s="115" t="s">
        <v>229</v>
      </c>
      <c r="G1987" s="28">
        <f t="shared" si="427"/>
        <v>62370</v>
      </c>
      <c r="H1987" s="28">
        <f t="shared" si="427"/>
        <v>0</v>
      </c>
      <c r="I1987" s="28">
        <v>62370</v>
      </c>
      <c r="J1987" s="28">
        <v>0</v>
      </c>
      <c r="K1987" s="28">
        <v>0</v>
      </c>
      <c r="L1987" s="28">
        <v>0</v>
      </c>
      <c r="M1987" s="28">
        <v>0</v>
      </c>
      <c r="N1987" s="28">
        <v>0</v>
      </c>
      <c r="O1987" s="28">
        <v>0</v>
      </c>
      <c r="P1987" s="28">
        <v>0</v>
      </c>
      <c r="Q1987" s="194"/>
      <c r="R1987" s="195"/>
      <c r="S1987" s="6"/>
      <c r="T1987" s="17"/>
    </row>
    <row r="1988" spans="1:20" ht="13.5" thickBot="1">
      <c r="A1988" s="230"/>
      <c r="B1988" s="187"/>
      <c r="C1988" s="181"/>
      <c r="D1988" s="33"/>
      <c r="E1988" s="43"/>
      <c r="F1988" s="116" t="s">
        <v>230</v>
      </c>
      <c r="G1988" s="36">
        <f t="shared" si="427"/>
        <v>0</v>
      </c>
      <c r="H1988" s="36">
        <f t="shared" si="427"/>
        <v>0</v>
      </c>
      <c r="I1988" s="36">
        <v>0</v>
      </c>
      <c r="J1988" s="36">
        <v>0</v>
      </c>
      <c r="K1988" s="36">
        <v>0</v>
      </c>
      <c r="L1988" s="36">
        <v>0</v>
      </c>
      <c r="M1988" s="36">
        <v>0</v>
      </c>
      <c r="N1988" s="36">
        <v>0</v>
      </c>
      <c r="O1988" s="36">
        <v>0</v>
      </c>
      <c r="P1988" s="36">
        <v>0</v>
      </c>
      <c r="Q1988" s="196"/>
      <c r="R1988" s="197"/>
      <c r="S1988" s="6"/>
      <c r="T1988" s="17"/>
    </row>
    <row r="1989" spans="1:19" ht="12.75" customHeight="1">
      <c r="A1989" s="228" t="s">
        <v>120</v>
      </c>
      <c r="B1989" s="185" t="s">
        <v>121</v>
      </c>
      <c r="C1989" s="179" t="s">
        <v>367</v>
      </c>
      <c r="D1989" s="21"/>
      <c r="E1989" s="114"/>
      <c r="F1989" s="41" t="s">
        <v>16</v>
      </c>
      <c r="G1989" s="23">
        <f>SUM(G1990:G2000)</f>
        <v>60000</v>
      </c>
      <c r="H1989" s="23">
        <f aca="true" t="shared" si="428" ref="H1989:P1989">SUM(H1990:H2000)</f>
        <v>0</v>
      </c>
      <c r="I1989" s="23">
        <f t="shared" si="428"/>
        <v>60000</v>
      </c>
      <c r="J1989" s="23">
        <f t="shared" si="428"/>
        <v>0</v>
      </c>
      <c r="K1989" s="23">
        <f t="shared" si="428"/>
        <v>0</v>
      </c>
      <c r="L1989" s="23">
        <f t="shared" si="428"/>
        <v>0</v>
      </c>
      <c r="M1989" s="23">
        <f t="shared" si="428"/>
        <v>0</v>
      </c>
      <c r="N1989" s="23">
        <f t="shared" si="428"/>
        <v>0</v>
      </c>
      <c r="O1989" s="23">
        <f t="shared" si="428"/>
        <v>0</v>
      </c>
      <c r="P1989" s="23">
        <f t="shared" si="428"/>
        <v>0</v>
      </c>
      <c r="Q1989" s="192" t="s">
        <v>17</v>
      </c>
      <c r="R1989" s="193"/>
      <c r="S1989" s="6"/>
    </row>
    <row r="1990" spans="1:19" ht="12.75">
      <c r="A1990" s="229"/>
      <c r="B1990" s="186"/>
      <c r="C1990" s="180"/>
      <c r="D1990" s="29"/>
      <c r="E1990" s="115"/>
      <c r="F1990" s="26" t="s">
        <v>19</v>
      </c>
      <c r="G1990" s="28">
        <f aca="true" t="shared" si="429" ref="G1990:H1994">I1990+K1990+M1990+O1990</f>
        <v>0</v>
      </c>
      <c r="H1990" s="28">
        <f t="shared" si="429"/>
        <v>0</v>
      </c>
      <c r="I1990" s="28">
        <v>0</v>
      </c>
      <c r="J1990" s="28">
        <v>0</v>
      </c>
      <c r="K1990" s="28">
        <v>0</v>
      </c>
      <c r="L1990" s="28">
        <v>0</v>
      </c>
      <c r="M1990" s="28">
        <v>0</v>
      </c>
      <c r="N1990" s="28">
        <v>0</v>
      </c>
      <c r="O1990" s="28">
        <v>0</v>
      </c>
      <c r="P1990" s="42">
        <v>0</v>
      </c>
      <c r="Q1990" s="194"/>
      <c r="R1990" s="195"/>
      <c r="S1990" s="6"/>
    </row>
    <row r="1991" spans="1:19" ht="12.75">
      <c r="A1991" s="229"/>
      <c r="B1991" s="186"/>
      <c r="C1991" s="180"/>
      <c r="D1991" s="29"/>
      <c r="E1991" s="115"/>
      <c r="F1991" s="26" t="s">
        <v>22</v>
      </c>
      <c r="G1991" s="28">
        <f t="shared" si="429"/>
        <v>0</v>
      </c>
      <c r="H1991" s="28">
        <f t="shared" si="429"/>
        <v>0</v>
      </c>
      <c r="I1991" s="28">
        <v>0</v>
      </c>
      <c r="J1991" s="28">
        <v>0</v>
      </c>
      <c r="K1991" s="28">
        <v>0</v>
      </c>
      <c r="L1991" s="28">
        <v>0</v>
      </c>
      <c r="M1991" s="28">
        <v>0</v>
      </c>
      <c r="N1991" s="28">
        <v>0</v>
      </c>
      <c r="O1991" s="28">
        <v>0</v>
      </c>
      <c r="P1991" s="42">
        <v>0</v>
      </c>
      <c r="Q1991" s="194"/>
      <c r="R1991" s="195"/>
      <c r="S1991" s="6"/>
    </row>
    <row r="1992" spans="1:20" ht="12.75">
      <c r="A1992" s="229"/>
      <c r="B1992" s="186"/>
      <c r="C1992" s="180"/>
      <c r="D1992" s="29"/>
      <c r="E1992" s="115"/>
      <c r="F1992" s="26" t="s">
        <v>23</v>
      </c>
      <c r="G1992" s="28">
        <f t="shared" si="429"/>
        <v>0</v>
      </c>
      <c r="H1992" s="28">
        <f t="shared" si="429"/>
        <v>0</v>
      </c>
      <c r="I1992" s="28">
        <v>0</v>
      </c>
      <c r="J1992" s="28">
        <v>0</v>
      </c>
      <c r="K1992" s="28">
        <v>0</v>
      </c>
      <c r="L1992" s="28">
        <v>0</v>
      </c>
      <c r="M1992" s="28">
        <v>0</v>
      </c>
      <c r="N1992" s="28">
        <v>0</v>
      </c>
      <c r="O1992" s="28">
        <v>0</v>
      </c>
      <c r="P1992" s="42">
        <v>0</v>
      </c>
      <c r="Q1992" s="194"/>
      <c r="R1992" s="195"/>
      <c r="S1992" s="6"/>
      <c r="T1992" s="47"/>
    </row>
    <row r="1993" spans="1:19" ht="12.75">
      <c r="A1993" s="229"/>
      <c r="B1993" s="186"/>
      <c r="C1993" s="180"/>
      <c r="D1993" s="29"/>
      <c r="E1993" s="115"/>
      <c r="F1993" s="26" t="s">
        <v>24</v>
      </c>
      <c r="G1993" s="28">
        <f t="shared" si="429"/>
        <v>0</v>
      </c>
      <c r="H1993" s="28">
        <f t="shared" si="429"/>
        <v>0</v>
      </c>
      <c r="I1993" s="28">
        <v>0</v>
      </c>
      <c r="J1993" s="28">
        <v>0</v>
      </c>
      <c r="K1993" s="28">
        <v>0</v>
      </c>
      <c r="L1993" s="28">
        <v>0</v>
      </c>
      <c r="M1993" s="28">
        <v>0</v>
      </c>
      <c r="N1993" s="28">
        <v>0</v>
      </c>
      <c r="O1993" s="28">
        <v>0</v>
      </c>
      <c r="P1993" s="42">
        <v>0</v>
      </c>
      <c r="Q1993" s="194"/>
      <c r="R1993" s="195"/>
      <c r="S1993" s="6"/>
    </row>
    <row r="1994" spans="1:19" ht="12.75">
      <c r="A1994" s="229"/>
      <c r="B1994" s="186"/>
      <c r="C1994" s="180"/>
      <c r="D1994" s="29"/>
      <c r="E1994" s="115"/>
      <c r="F1994" s="26" t="s">
        <v>25</v>
      </c>
      <c r="G1994" s="28">
        <f t="shared" si="429"/>
        <v>0</v>
      </c>
      <c r="H1994" s="28">
        <f t="shared" si="429"/>
        <v>0</v>
      </c>
      <c r="I1994" s="28">
        <v>0</v>
      </c>
      <c r="J1994" s="28">
        <v>0</v>
      </c>
      <c r="K1994" s="28">
        <v>0</v>
      </c>
      <c r="L1994" s="28">
        <v>0</v>
      </c>
      <c r="M1994" s="28">
        <v>0</v>
      </c>
      <c r="N1994" s="28">
        <v>0</v>
      </c>
      <c r="O1994" s="28">
        <v>0</v>
      </c>
      <c r="P1994" s="42">
        <v>0</v>
      </c>
      <c r="Q1994" s="194"/>
      <c r="R1994" s="195"/>
      <c r="S1994" s="6"/>
    </row>
    <row r="1995" spans="1:19" ht="12.75">
      <c r="A1995" s="229"/>
      <c r="B1995" s="186"/>
      <c r="C1995" s="180"/>
      <c r="D1995" s="29"/>
      <c r="E1995" s="115"/>
      <c r="F1995" s="26" t="s">
        <v>220</v>
      </c>
      <c r="G1995" s="28">
        <v>0</v>
      </c>
      <c r="H1995" s="28">
        <v>0</v>
      </c>
      <c r="I1995" s="28">
        <v>0</v>
      </c>
      <c r="J1995" s="28">
        <v>0</v>
      </c>
      <c r="K1995" s="28">
        <v>0</v>
      </c>
      <c r="L1995" s="28">
        <v>0</v>
      </c>
      <c r="M1995" s="28">
        <v>0</v>
      </c>
      <c r="N1995" s="28">
        <v>0</v>
      </c>
      <c r="O1995" s="28">
        <v>0</v>
      </c>
      <c r="P1995" s="42">
        <v>0</v>
      </c>
      <c r="Q1995" s="194"/>
      <c r="R1995" s="195"/>
      <c r="S1995" s="6"/>
    </row>
    <row r="1996" spans="1:20" ht="12.75">
      <c r="A1996" s="229"/>
      <c r="B1996" s="186"/>
      <c r="C1996" s="180"/>
      <c r="D1996" s="29"/>
      <c r="F1996" s="115" t="s">
        <v>226</v>
      </c>
      <c r="G1996" s="28">
        <f aca="true" t="shared" si="430" ref="G1996:H2000">I1996+K1996+M1996+O1996</f>
        <v>0</v>
      </c>
      <c r="H1996" s="28">
        <f t="shared" si="430"/>
        <v>0</v>
      </c>
      <c r="I1996" s="28">
        <v>0</v>
      </c>
      <c r="J1996" s="28">
        <v>0</v>
      </c>
      <c r="K1996" s="28">
        <v>0</v>
      </c>
      <c r="L1996" s="28">
        <v>0</v>
      </c>
      <c r="M1996" s="28">
        <v>0</v>
      </c>
      <c r="N1996" s="28">
        <v>0</v>
      </c>
      <c r="O1996" s="28">
        <v>0</v>
      </c>
      <c r="P1996" s="28">
        <v>0</v>
      </c>
      <c r="Q1996" s="194"/>
      <c r="R1996" s="195"/>
      <c r="S1996" s="6"/>
      <c r="T1996" s="17"/>
    </row>
    <row r="1997" spans="1:20" ht="12.75">
      <c r="A1997" s="229"/>
      <c r="B1997" s="186"/>
      <c r="C1997" s="180"/>
      <c r="D1997" s="29"/>
      <c r="E1997" s="115"/>
      <c r="F1997" s="115" t="s">
        <v>227</v>
      </c>
      <c r="G1997" s="28">
        <f t="shared" si="430"/>
        <v>0</v>
      </c>
      <c r="H1997" s="28">
        <f t="shared" si="430"/>
        <v>0</v>
      </c>
      <c r="I1997" s="28">
        <v>0</v>
      </c>
      <c r="J1997" s="28">
        <v>0</v>
      </c>
      <c r="K1997" s="28">
        <v>0</v>
      </c>
      <c r="L1997" s="28">
        <v>0</v>
      </c>
      <c r="M1997" s="28">
        <v>0</v>
      </c>
      <c r="N1997" s="28">
        <v>0</v>
      </c>
      <c r="O1997" s="28">
        <v>0</v>
      </c>
      <c r="P1997" s="28">
        <v>0</v>
      </c>
      <c r="Q1997" s="194"/>
      <c r="R1997" s="195"/>
      <c r="S1997" s="6"/>
      <c r="T1997" s="17"/>
    </row>
    <row r="1998" spans="1:20" ht="12.75">
      <c r="A1998" s="229"/>
      <c r="B1998" s="186"/>
      <c r="C1998" s="180"/>
      <c r="D1998" s="29"/>
      <c r="E1998" s="115" t="s">
        <v>21</v>
      </c>
      <c r="F1998" s="115" t="s">
        <v>228</v>
      </c>
      <c r="G1998" s="28">
        <f t="shared" si="430"/>
        <v>6000</v>
      </c>
      <c r="H1998" s="28">
        <f t="shared" si="430"/>
        <v>0</v>
      </c>
      <c r="I1998" s="28">
        <v>6000</v>
      </c>
      <c r="J1998" s="28">
        <v>0</v>
      </c>
      <c r="K1998" s="28">
        <v>0</v>
      </c>
      <c r="L1998" s="28">
        <v>0</v>
      </c>
      <c r="M1998" s="28">
        <v>0</v>
      </c>
      <c r="N1998" s="28">
        <v>0</v>
      </c>
      <c r="O1998" s="28">
        <v>0</v>
      </c>
      <c r="P1998" s="28">
        <v>0</v>
      </c>
      <c r="Q1998" s="194"/>
      <c r="R1998" s="195"/>
      <c r="S1998" s="6"/>
      <c r="T1998" s="17"/>
    </row>
    <row r="1999" spans="1:20" ht="12.75">
      <c r="A1999" s="229"/>
      <c r="B1999" s="186"/>
      <c r="C1999" s="180"/>
      <c r="D1999" s="29"/>
      <c r="E1999" s="115" t="s">
        <v>20</v>
      </c>
      <c r="F1999" s="115" t="s">
        <v>229</v>
      </c>
      <c r="G1999" s="28">
        <f t="shared" si="430"/>
        <v>54000</v>
      </c>
      <c r="H1999" s="28">
        <f t="shared" si="430"/>
        <v>0</v>
      </c>
      <c r="I1999" s="28">
        <v>54000</v>
      </c>
      <c r="J1999" s="28">
        <v>0</v>
      </c>
      <c r="K1999" s="28">
        <v>0</v>
      </c>
      <c r="L1999" s="28">
        <v>0</v>
      </c>
      <c r="M1999" s="28">
        <v>0</v>
      </c>
      <c r="N1999" s="28">
        <v>0</v>
      </c>
      <c r="O1999" s="28">
        <v>0</v>
      </c>
      <c r="P1999" s="28">
        <v>0</v>
      </c>
      <c r="Q1999" s="194"/>
      <c r="R1999" s="195"/>
      <c r="S1999" s="6"/>
      <c r="T1999" s="17"/>
    </row>
    <row r="2000" spans="1:20" ht="13.5" thickBot="1">
      <c r="A2000" s="230"/>
      <c r="B2000" s="187"/>
      <c r="C2000" s="181"/>
      <c r="D2000" s="33"/>
      <c r="E2000" s="43"/>
      <c r="F2000" s="116" t="s">
        <v>230</v>
      </c>
      <c r="G2000" s="36">
        <f t="shared" si="430"/>
        <v>0</v>
      </c>
      <c r="H2000" s="36">
        <f t="shared" si="430"/>
        <v>0</v>
      </c>
      <c r="I2000" s="36">
        <v>0</v>
      </c>
      <c r="J2000" s="36">
        <v>0</v>
      </c>
      <c r="K2000" s="36">
        <v>0</v>
      </c>
      <c r="L2000" s="36">
        <v>0</v>
      </c>
      <c r="M2000" s="36">
        <v>0</v>
      </c>
      <c r="N2000" s="36">
        <v>0</v>
      </c>
      <c r="O2000" s="36">
        <v>0</v>
      </c>
      <c r="P2000" s="36">
        <v>0</v>
      </c>
      <c r="Q2000" s="196"/>
      <c r="R2000" s="197"/>
      <c r="S2000" s="6"/>
      <c r="T2000" s="17"/>
    </row>
    <row r="2001" spans="1:19" ht="12.75" customHeight="1">
      <c r="A2001" s="228" t="s">
        <v>122</v>
      </c>
      <c r="B2001" s="185" t="s">
        <v>224</v>
      </c>
      <c r="C2001" s="179" t="s">
        <v>367</v>
      </c>
      <c r="D2001" s="179" t="s">
        <v>205</v>
      </c>
      <c r="E2001" s="114"/>
      <c r="F2001" s="41" t="s">
        <v>16</v>
      </c>
      <c r="G2001" s="23">
        <f>SUM(G2002:G2012)</f>
        <v>10574.5</v>
      </c>
      <c r="H2001" s="23">
        <f aca="true" t="shared" si="431" ref="H2001:P2001">SUM(H2002:H2012)</f>
        <v>10574.5</v>
      </c>
      <c r="I2001" s="23">
        <f t="shared" si="431"/>
        <v>10574.5</v>
      </c>
      <c r="J2001" s="23">
        <f t="shared" si="431"/>
        <v>10574.5</v>
      </c>
      <c r="K2001" s="23">
        <f t="shared" si="431"/>
        <v>0</v>
      </c>
      <c r="L2001" s="23">
        <f t="shared" si="431"/>
        <v>0</v>
      </c>
      <c r="M2001" s="23">
        <f t="shared" si="431"/>
        <v>0</v>
      </c>
      <c r="N2001" s="23">
        <f t="shared" si="431"/>
        <v>0</v>
      </c>
      <c r="O2001" s="23">
        <f t="shared" si="431"/>
        <v>0</v>
      </c>
      <c r="P2001" s="23">
        <f t="shared" si="431"/>
        <v>0</v>
      </c>
      <c r="Q2001" s="192" t="s">
        <v>17</v>
      </c>
      <c r="R2001" s="193"/>
      <c r="S2001" s="6"/>
    </row>
    <row r="2002" spans="1:19" ht="12.75">
      <c r="A2002" s="229"/>
      <c r="B2002" s="186"/>
      <c r="C2002" s="180"/>
      <c r="D2002" s="180"/>
      <c r="E2002" s="115" t="s">
        <v>18</v>
      </c>
      <c r="F2002" s="26" t="s">
        <v>19</v>
      </c>
      <c r="G2002" s="28">
        <f aca="true" t="shared" si="432" ref="G2002:H2006">I2002+K2002+M2002+O2002</f>
        <v>550</v>
      </c>
      <c r="H2002" s="28">
        <f t="shared" si="432"/>
        <v>550</v>
      </c>
      <c r="I2002" s="28">
        <v>550</v>
      </c>
      <c r="J2002" s="28">
        <v>550</v>
      </c>
      <c r="K2002" s="28">
        <v>0</v>
      </c>
      <c r="L2002" s="28">
        <v>0</v>
      </c>
      <c r="M2002" s="28">
        <v>0</v>
      </c>
      <c r="N2002" s="28">
        <v>0</v>
      </c>
      <c r="O2002" s="28">
        <v>0</v>
      </c>
      <c r="P2002" s="42">
        <v>0</v>
      </c>
      <c r="Q2002" s="194"/>
      <c r="R2002" s="195"/>
      <c r="S2002" s="6"/>
    </row>
    <row r="2003" spans="1:19" ht="12.75">
      <c r="A2003" s="229"/>
      <c r="B2003" s="186"/>
      <c r="C2003" s="180"/>
      <c r="D2003" s="180"/>
      <c r="E2003" s="46"/>
      <c r="F2003" s="26" t="s">
        <v>22</v>
      </c>
      <c r="G2003" s="28">
        <f t="shared" si="432"/>
        <v>0</v>
      </c>
      <c r="H2003" s="28">
        <f t="shared" si="432"/>
        <v>0</v>
      </c>
      <c r="I2003" s="28">
        <v>0</v>
      </c>
      <c r="J2003" s="28">
        <v>0</v>
      </c>
      <c r="K2003" s="28">
        <v>0</v>
      </c>
      <c r="L2003" s="28">
        <v>0</v>
      </c>
      <c r="M2003" s="28">
        <v>0</v>
      </c>
      <c r="N2003" s="28">
        <v>0</v>
      </c>
      <c r="O2003" s="28">
        <v>0</v>
      </c>
      <c r="P2003" s="42">
        <v>0</v>
      </c>
      <c r="Q2003" s="194"/>
      <c r="R2003" s="195"/>
      <c r="S2003" s="6"/>
    </row>
    <row r="2004" spans="1:19" ht="12.75">
      <c r="A2004" s="229"/>
      <c r="B2004" s="186"/>
      <c r="C2004" s="180"/>
      <c r="D2004" s="180"/>
      <c r="E2004" s="115" t="s">
        <v>20</v>
      </c>
      <c r="F2004" s="26" t="s">
        <v>23</v>
      </c>
      <c r="G2004" s="28">
        <f t="shared" si="432"/>
        <v>10024.5</v>
      </c>
      <c r="H2004" s="28">
        <f t="shared" si="432"/>
        <v>10024.5</v>
      </c>
      <c r="I2004" s="28">
        <v>10024.5</v>
      </c>
      <c r="J2004" s="28">
        <v>10024.5</v>
      </c>
      <c r="K2004" s="28">
        <v>0</v>
      </c>
      <c r="L2004" s="28">
        <v>0</v>
      </c>
      <c r="M2004" s="28">
        <v>0</v>
      </c>
      <c r="N2004" s="28">
        <v>0</v>
      </c>
      <c r="O2004" s="28">
        <v>0</v>
      </c>
      <c r="P2004" s="42">
        <v>0</v>
      </c>
      <c r="Q2004" s="194"/>
      <c r="R2004" s="195"/>
      <c r="S2004" s="6"/>
    </row>
    <row r="2005" spans="1:19" ht="12.75">
      <c r="A2005" s="229"/>
      <c r="B2005" s="186"/>
      <c r="C2005" s="180"/>
      <c r="D2005" s="180"/>
      <c r="E2005" s="115"/>
      <c r="F2005" s="26" t="s">
        <v>24</v>
      </c>
      <c r="G2005" s="28">
        <f t="shared" si="432"/>
        <v>0</v>
      </c>
      <c r="H2005" s="28">
        <f t="shared" si="432"/>
        <v>0</v>
      </c>
      <c r="I2005" s="28">
        <v>0</v>
      </c>
      <c r="J2005" s="28">
        <v>0</v>
      </c>
      <c r="K2005" s="28">
        <v>0</v>
      </c>
      <c r="L2005" s="28">
        <v>0</v>
      </c>
      <c r="M2005" s="28">
        <v>0</v>
      </c>
      <c r="N2005" s="28">
        <v>0</v>
      </c>
      <c r="O2005" s="28">
        <v>0</v>
      </c>
      <c r="P2005" s="42">
        <v>0</v>
      </c>
      <c r="Q2005" s="194"/>
      <c r="R2005" s="195"/>
      <c r="S2005" s="6"/>
    </row>
    <row r="2006" spans="1:19" ht="12.75">
      <c r="A2006" s="229"/>
      <c r="B2006" s="186"/>
      <c r="C2006" s="180"/>
      <c r="D2006" s="180"/>
      <c r="E2006" s="26"/>
      <c r="F2006" s="26" t="s">
        <v>25</v>
      </c>
      <c r="G2006" s="28">
        <f t="shared" si="432"/>
        <v>0</v>
      </c>
      <c r="H2006" s="28">
        <f t="shared" si="432"/>
        <v>0</v>
      </c>
      <c r="I2006" s="28">
        <v>0</v>
      </c>
      <c r="J2006" s="28">
        <v>0</v>
      </c>
      <c r="K2006" s="28">
        <v>0</v>
      </c>
      <c r="L2006" s="28">
        <v>0</v>
      </c>
      <c r="M2006" s="28">
        <v>0</v>
      </c>
      <c r="N2006" s="28">
        <v>0</v>
      </c>
      <c r="O2006" s="28">
        <v>0</v>
      </c>
      <c r="P2006" s="42">
        <v>0</v>
      </c>
      <c r="Q2006" s="194"/>
      <c r="R2006" s="195"/>
      <c r="S2006" s="6"/>
    </row>
    <row r="2007" spans="1:19" ht="12.75">
      <c r="A2007" s="229"/>
      <c r="B2007" s="186"/>
      <c r="C2007" s="180"/>
      <c r="D2007" s="180"/>
      <c r="E2007" s="115"/>
      <c r="F2007" s="26" t="s">
        <v>220</v>
      </c>
      <c r="G2007" s="28">
        <v>0</v>
      </c>
      <c r="H2007" s="28">
        <v>0</v>
      </c>
      <c r="I2007" s="28">
        <v>0</v>
      </c>
      <c r="J2007" s="28">
        <v>0</v>
      </c>
      <c r="K2007" s="28">
        <v>0</v>
      </c>
      <c r="L2007" s="28">
        <v>0</v>
      </c>
      <c r="M2007" s="28">
        <v>0</v>
      </c>
      <c r="N2007" s="28">
        <v>0</v>
      </c>
      <c r="O2007" s="28">
        <v>0</v>
      </c>
      <c r="P2007" s="42">
        <v>0</v>
      </c>
      <c r="Q2007" s="194"/>
      <c r="R2007" s="195"/>
      <c r="S2007" s="6"/>
    </row>
    <row r="2008" spans="1:20" ht="12.75">
      <c r="A2008" s="229"/>
      <c r="B2008" s="186"/>
      <c r="C2008" s="180"/>
      <c r="D2008" s="180"/>
      <c r="E2008" s="26"/>
      <c r="F2008" s="115" t="s">
        <v>226</v>
      </c>
      <c r="G2008" s="28">
        <f aca="true" t="shared" si="433" ref="G2008:H2012">I2008+K2008+M2008+O2008</f>
        <v>0</v>
      </c>
      <c r="H2008" s="28">
        <f t="shared" si="433"/>
        <v>0</v>
      </c>
      <c r="I2008" s="28">
        <v>0</v>
      </c>
      <c r="J2008" s="28">
        <v>0</v>
      </c>
      <c r="K2008" s="28">
        <v>0</v>
      </c>
      <c r="L2008" s="28">
        <v>0</v>
      </c>
      <c r="M2008" s="28">
        <v>0</v>
      </c>
      <c r="N2008" s="28">
        <v>0</v>
      </c>
      <c r="O2008" s="28">
        <v>0</v>
      </c>
      <c r="P2008" s="28">
        <v>0</v>
      </c>
      <c r="Q2008" s="194"/>
      <c r="R2008" s="195"/>
      <c r="S2008" s="6"/>
      <c r="T2008" s="17"/>
    </row>
    <row r="2009" spans="1:20" ht="12.75">
      <c r="A2009" s="229"/>
      <c r="B2009" s="186"/>
      <c r="C2009" s="180"/>
      <c r="D2009" s="180"/>
      <c r="E2009" s="26"/>
      <c r="F2009" s="115" t="s">
        <v>227</v>
      </c>
      <c r="G2009" s="28">
        <f t="shared" si="433"/>
        <v>0</v>
      </c>
      <c r="H2009" s="28">
        <f t="shared" si="433"/>
        <v>0</v>
      </c>
      <c r="I2009" s="28">
        <v>0</v>
      </c>
      <c r="J2009" s="28">
        <v>0</v>
      </c>
      <c r="K2009" s="28">
        <v>0</v>
      </c>
      <c r="L2009" s="28">
        <v>0</v>
      </c>
      <c r="M2009" s="28">
        <v>0</v>
      </c>
      <c r="N2009" s="28">
        <v>0</v>
      </c>
      <c r="O2009" s="28">
        <v>0</v>
      </c>
      <c r="P2009" s="28">
        <v>0</v>
      </c>
      <c r="Q2009" s="194"/>
      <c r="R2009" s="195"/>
      <c r="S2009" s="6"/>
      <c r="T2009" s="17"/>
    </row>
    <row r="2010" spans="1:20" ht="12.75">
      <c r="A2010" s="229"/>
      <c r="B2010" s="186"/>
      <c r="C2010" s="180"/>
      <c r="D2010" s="180"/>
      <c r="E2010" s="26"/>
      <c r="F2010" s="115" t="s">
        <v>228</v>
      </c>
      <c r="G2010" s="28">
        <f t="shared" si="433"/>
        <v>0</v>
      </c>
      <c r="H2010" s="28">
        <f t="shared" si="433"/>
        <v>0</v>
      </c>
      <c r="I2010" s="28">
        <v>0</v>
      </c>
      <c r="J2010" s="28">
        <v>0</v>
      </c>
      <c r="K2010" s="28">
        <v>0</v>
      </c>
      <c r="L2010" s="28">
        <v>0</v>
      </c>
      <c r="M2010" s="28">
        <v>0</v>
      </c>
      <c r="N2010" s="28">
        <v>0</v>
      </c>
      <c r="O2010" s="28">
        <v>0</v>
      </c>
      <c r="P2010" s="28">
        <v>0</v>
      </c>
      <c r="Q2010" s="194"/>
      <c r="R2010" s="195"/>
      <c r="S2010" s="6"/>
      <c r="T2010" s="17"/>
    </row>
    <row r="2011" spans="1:20" ht="12.75">
      <c r="A2011" s="229"/>
      <c r="B2011" s="186"/>
      <c r="C2011" s="180"/>
      <c r="D2011" s="180"/>
      <c r="E2011" s="26"/>
      <c r="F2011" s="115" t="s">
        <v>229</v>
      </c>
      <c r="G2011" s="28">
        <f t="shared" si="433"/>
        <v>0</v>
      </c>
      <c r="H2011" s="28">
        <f t="shared" si="433"/>
        <v>0</v>
      </c>
      <c r="I2011" s="28">
        <v>0</v>
      </c>
      <c r="J2011" s="28">
        <v>0</v>
      </c>
      <c r="K2011" s="28">
        <v>0</v>
      </c>
      <c r="L2011" s="28">
        <v>0</v>
      </c>
      <c r="M2011" s="28">
        <v>0</v>
      </c>
      <c r="N2011" s="28">
        <v>0</v>
      </c>
      <c r="O2011" s="28">
        <v>0</v>
      </c>
      <c r="P2011" s="28">
        <v>0</v>
      </c>
      <c r="Q2011" s="194"/>
      <c r="R2011" s="195"/>
      <c r="S2011" s="6"/>
      <c r="T2011" s="17"/>
    </row>
    <row r="2012" spans="1:20" ht="13.5" thickBot="1">
      <c r="A2012" s="230"/>
      <c r="B2012" s="187"/>
      <c r="C2012" s="181"/>
      <c r="D2012" s="181"/>
      <c r="E2012" s="43"/>
      <c r="F2012" s="116" t="s">
        <v>230</v>
      </c>
      <c r="G2012" s="36">
        <f t="shared" si="433"/>
        <v>0</v>
      </c>
      <c r="H2012" s="36">
        <f t="shared" si="433"/>
        <v>0</v>
      </c>
      <c r="I2012" s="36">
        <v>0</v>
      </c>
      <c r="J2012" s="36">
        <v>0</v>
      </c>
      <c r="K2012" s="36">
        <v>0</v>
      </c>
      <c r="L2012" s="36">
        <v>0</v>
      </c>
      <c r="M2012" s="36">
        <v>0</v>
      </c>
      <c r="N2012" s="36">
        <v>0</v>
      </c>
      <c r="O2012" s="36">
        <v>0</v>
      </c>
      <c r="P2012" s="36">
        <v>0</v>
      </c>
      <c r="Q2012" s="196"/>
      <c r="R2012" s="197"/>
      <c r="S2012" s="6"/>
      <c r="T2012" s="17"/>
    </row>
    <row r="2013" spans="1:19" ht="12.75" customHeight="1">
      <c r="A2013" s="260" t="s">
        <v>123</v>
      </c>
      <c r="B2013" s="185" t="s">
        <v>124</v>
      </c>
      <c r="C2013" s="179" t="s">
        <v>125</v>
      </c>
      <c r="D2013" s="21"/>
      <c r="E2013" s="114"/>
      <c r="F2013" s="41" t="s">
        <v>16</v>
      </c>
      <c r="G2013" s="23">
        <f>SUM(G2014:G2024)</f>
        <v>5445.3</v>
      </c>
      <c r="H2013" s="23">
        <f aca="true" t="shared" si="434" ref="H2013:P2013">SUM(H2014:H2024)</f>
        <v>0</v>
      </c>
      <c r="I2013" s="23">
        <f t="shared" si="434"/>
        <v>5445.3</v>
      </c>
      <c r="J2013" s="23">
        <f t="shared" si="434"/>
        <v>0</v>
      </c>
      <c r="K2013" s="23">
        <f t="shared" si="434"/>
        <v>0</v>
      </c>
      <c r="L2013" s="23">
        <f t="shared" si="434"/>
        <v>0</v>
      </c>
      <c r="M2013" s="23">
        <f t="shared" si="434"/>
        <v>0</v>
      </c>
      <c r="N2013" s="23">
        <f t="shared" si="434"/>
        <v>0</v>
      </c>
      <c r="O2013" s="23">
        <f t="shared" si="434"/>
        <v>0</v>
      </c>
      <c r="P2013" s="23">
        <f t="shared" si="434"/>
        <v>0</v>
      </c>
      <c r="Q2013" s="192" t="s">
        <v>17</v>
      </c>
      <c r="R2013" s="193"/>
      <c r="S2013" s="6"/>
    </row>
    <row r="2014" spans="1:19" ht="12.75">
      <c r="A2014" s="261"/>
      <c r="B2014" s="186"/>
      <c r="C2014" s="180"/>
      <c r="D2014" s="29"/>
      <c r="E2014" s="115"/>
      <c r="F2014" s="26" t="s">
        <v>19</v>
      </c>
      <c r="G2014" s="28">
        <f aca="true" t="shared" si="435" ref="G2014:H2018">I2014+K2014+M2014+O2014</f>
        <v>0</v>
      </c>
      <c r="H2014" s="28">
        <f t="shared" si="435"/>
        <v>0</v>
      </c>
      <c r="I2014" s="28">
        <v>0</v>
      </c>
      <c r="J2014" s="28">
        <v>0</v>
      </c>
      <c r="K2014" s="28">
        <v>0</v>
      </c>
      <c r="L2014" s="28">
        <v>0</v>
      </c>
      <c r="M2014" s="28">
        <v>0</v>
      </c>
      <c r="N2014" s="28">
        <v>0</v>
      </c>
      <c r="O2014" s="28">
        <v>0</v>
      </c>
      <c r="P2014" s="42">
        <v>0</v>
      </c>
      <c r="Q2014" s="194"/>
      <c r="R2014" s="195"/>
      <c r="S2014" s="6"/>
    </row>
    <row r="2015" spans="1:20" ht="12.75">
      <c r="A2015" s="261"/>
      <c r="B2015" s="186"/>
      <c r="C2015" s="180"/>
      <c r="D2015" s="29"/>
      <c r="E2015" s="115"/>
      <c r="F2015" s="26" t="s">
        <v>22</v>
      </c>
      <c r="G2015" s="28">
        <f t="shared" si="435"/>
        <v>0</v>
      </c>
      <c r="H2015" s="28">
        <f t="shared" si="435"/>
        <v>0</v>
      </c>
      <c r="I2015" s="28">
        <v>0</v>
      </c>
      <c r="J2015" s="28">
        <v>0</v>
      </c>
      <c r="K2015" s="28">
        <v>0</v>
      </c>
      <c r="L2015" s="28">
        <v>0</v>
      </c>
      <c r="M2015" s="28">
        <v>0</v>
      </c>
      <c r="N2015" s="28">
        <v>0</v>
      </c>
      <c r="O2015" s="28">
        <v>0</v>
      </c>
      <c r="P2015" s="42">
        <v>0</v>
      </c>
      <c r="Q2015" s="194"/>
      <c r="R2015" s="195"/>
      <c r="S2015" s="6"/>
      <c r="T2015" s="47"/>
    </row>
    <row r="2016" spans="1:19" ht="12.75">
      <c r="A2016" s="261"/>
      <c r="B2016" s="186"/>
      <c r="C2016" s="180"/>
      <c r="D2016" s="29"/>
      <c r="E2016" s="115"/>
      <c r="F2016" s="26" t="s">
        <v>23</v>
      </c>
      <c r="G2016" s="28">
        <f t="shared" si="435"/>
        <v>0</v>
      </c>
      <c r="H2016" s="28">
        <f t="shared" si="435"/>
        <v>0</v>
      </c>
      <c r="I2016" s="28">
        <v>0</v>
      </c>
      <c r="J2016" s="28">
        <v>0</v>
      </c>
      <c r="K2016" s="28">
        <v>0</v>
      </c>
      <c r="L2016" s="28">
        <v>0</v>
      </c>
      <c r="M2016" s="28">
        <v>0</v>
      </c>
      <c r="N2016" s="28">
        <v>0</v>
      </c>
      <c r="O2016" s="28">
        <v>0</v>
      </c>
      <c r="P2016" s="42">
        <v>0</v>
      </c>
      <c r="Q2016" s="194"/>
      <c r="R2016" s="195"/>
      <c r="S2016" s="6"/>
    </row>
    <row r="2017" spans="1:19" ht="12.75">
      <c r="A2017" s="261"/>
      <c r="B2017" s="186"/>
      <c r="C2017" s="180"/>
      <c r="D2017" s="29"/>
      <c r="E2017" s="115"/>
      <c r="F2017" s="26" t="s">
        <v>24</v>
      </c>
      <c r="G2017" s="28">
        <f t="shared" si="435"/>
        <v>0</v>
      </c>
      <c r="H2017" s="28">
        <f t="shared" si="435"/>
        <v>0</v>
      </c>
      <c r="I2017" s="28">
        <v>0</v>
      </c>
      <c r="J2017" s="28">
        <v>0</v>
      </c>
      <c r="K2017" s="28">
        <v>0</v>
      </c>
      <c r="L2017" s="28">
        <v>0</v>
      </c>
      <c r="M2017" s="28">
        <v>0</v>
      </c>
      <c r="N2017" s="28">
        <v>0</v>
      </c>
      <c r="O2017" s="28">
        <v>0</v>
      </c>
      <c r="P2017" s="42">
        <v>0</v>
      </c>
      <c r="Q2017" s="194"/>
      <c r="R2017" s="195"/>
      <c r="S2017" s="6"/>
    </row>
    <row r="2018" spans="1:19" ht="12.75">
      <c r="A2018" s="261"/>
      <c r="B2018" s="186"/>
      <c r="C2018" s="180"/>
      <c r="D2018" s="29"/>
      <c r="E2018" s="115"/>
      <c r="F2018" s="26" t="s">
        <v>25</v>
      </c>
      <c r="G2018" s="28">
        <f t="shared" si="435"/>
        <v>0</v>
      </c>
      <c r="H2018" s="28">
        <f t="shared" si="435"/>
        <v>0</v>
      </c>
      <c r="I2018" s="28">
        <v>0</v>
      </c>
      <c r="J2018" s="28">
        <v>0</v>
      </c>
      <c r="K2018" s="28">
        <v>0</v>
      </c>
      <c r="L2018" s="28">
        <v>0</v>
      </c>
      <c r="M2018" s="28">
        <v>0</v>
      </c>
      <c r="N2018" s="28">
        <v>0</v>
      </c>
      <c r="O2018" s="28">
        <v>0</v>
      </c>
      <c r="P2018" s="42">
        <v>0</v>
      </c>
      <c r="Q2018" s="194"/>
      <c r="R2018" s="195"/>
      <c r="S2018" s="6"/>
    </row>
    <row r="2019" spans="1:19" ht="12.75">
      <c r="A2019" s="261"/>
      <c r="B2019" s="186"/>
      <c r="C2019" s="180"/>
      <c r="D2019" s="29"/>
      <c r="E2019" s="115"/>
      <c r="F2019" s="26" t="s">
        <v>220</v>
      </c>
      <c r="G2019" s="28">
        <v>0</v>
      </c>
      <c r="H2019" s="28">
        <v>0</v>
      </c>
      <c r="I2019" s="28">
        <v>0</v>
      </c>
      <c r="J2019" s="28">
        <v>0</v>
      </c>
      <c r="K2019" s="28">
        <v>0</v>
      </c>
      <c r="L2019" s="28">
        <v>0</v>
      </c>
      <c r="M2019" s="28">
        <v>0</v>
      </c>
      <c r="N2019" s="28">
        <v>0</v>
      </c>
      <c r="O2019" s="28">
        <v>0</v>
      </c>
      <c r="P2019" s="42">
        <v>0</v>
      </c>
      <c r="Q2019" s="194"/>
      <c r="R2019" s="195"/>
      <c r="S2019" s="6"/>
    </row>
    <row r="2020" spans="1:20" ht="12.75">
      <c r="A2020" s="261"/>
      <c r="B2020" s="186"/>
      <c r="C2020" s="180"/>
      <c r="D2020" s="29"/>
      <c r="E2020" s="115"/>
      <c r="F2020" s="115" t="s">
        <v>226</v>
      </c>
      <c r="G2020" s="28">
        <f aca="true" t="shared" si="436" ref="G2020:H2024">I2020+K2020+M2020+O2020</f>
        <v>0</v>
      </c>
      <c r="H2020" s="28">
        <f t="shared" si="436"/>
        <v>0</v>
      </c>
      <c r="I2020" s="28">
        <v>0</v>
      </c>
      <c r="J2020" s="28">
        <v>0</v>
      </c>
      <c r="K2020" s="28">
        <v>0</v>
      </c>
      <c r="L2020" s="28">
        <v>0</v>
      </c>
      <c r="M2020" s="28">
        <v>0</v>
      </c>
      <c r="N2020" s="28">
        <v>0</v>
      </c>
      <c r="O2020" s="28">
        <v>0</v>
      </c>
      <c r="P2020" s="28">
        <v>0</v>
      </c>
      <c r="Q2020" s="194"/>
      <c r="R2020" s="195"/>
      <c r="S2020" s="6"/>
      <c r="T2020" s="17"/>
    </row>
    <row r="2021" spans="1:20" ht="12.75">
      <c r="A2021" s="261"/>
      <c r="B2021" s="186"/>
      <c r="C2021" s="180"/>
      <c r="D2021" s="29"/>
      <c r="E2021" s="115"/>
      <c r="F2021" s="115" t="s">
        <v>227</v>
      </c>
      <c r="G2021" s="28">
        <f t="shared" si="436"/>
        <v>0</v>
      </c>
      <c r="H2021" s="28">
        <f t="shared" si="436"/>
        <v>0</v>
      </c>
      <c r="I2021" s="28">
        <v>0</v>
      </c>
      <c r="J2021" s="28">
        <v>0</v>
      </c>
      <c r="K2021" s="28">
        <v>0</v>
      </c>
      <c r="L2021" s="28">
        <v>0</v>
      </c>
      <c r="M2021" s="28">
        <v>0</v>
      </c>
      <c r="N2021" s="28">
        <v>0</v>
      </c>
      <c r="O2021" s="28">
        <v>0</v>
      </c>
      <c r="P2021" s="28">
        <v>0</v>
      </c>
      <c r="Q2021" s="194"/>
      <c r="R2021" s="195"/>
      <c r="S2021" s="6"/>
      <c r="T2021" s="17"/>
    </row>
    <row r="2022" spans="1:20" ht="12.75">
      <c r="A2022" s="261"/>
      <c r="B2022" s="186"/>
      <c r="C2022" s="180"/>
      <c r="D2022" s="29"/>
      <c r="E2022" s="115" t="s">
        <v>18</v>
      </c>
      <c r="F2022" s="115" t="s">
        <v>228</v>
      </c>
      <c r="G2022" s="28">
        <f t="shared" si="436"/>
        <v>500</v>
      </c>
      <c r="H2022" s="28">
        <f t="shared" si="436"/>
        <v>0</v>
      </c>
      <c r="I2022" s="28">
        <v>500</v>
      </c>
      <c r="J2022" s="28">
        <v>0</v>
      </c>
      <c r="K2022" s="28">
        <v>0</v>
      </c>
      <c r="L2022" s="28">
        <v>0</v>
      </c>
      <c r="M2022" s="28">
        <v>0</v>
      </c>
      <c r="N2022" s="28">
        <v>0</v>
      </c>
      <c r="O2022" s="28">
        <v>0</v>
      </c>
      <c r="P2022" s="28">
        <v>0</v>
      </c>
      <c r="Q2022" s="194"/>
      <c r="R2022" s="195"/>
      <c r="S2022" s="6"/>
      <c r="T2022" s="17"/>
    </row>
    <row r="2023" spans="1:20" ht="12.75">
      <c r="A2023" s="261"/>
      <c r="B2023" s="186"/>
      <c r="C2023" s="180"/>
      <c r="D2023" s="29"/>
      <c r="E2023" s="115" t="s">
        <v>20</v>
      </c>
      <c r="F2023" s="115" t="s">
        <v>229</v>
      </c>
      <c r="G2023" s="28">
        <f t="shared" si="436"/>
        <v>4945.3</v>
      </c>
      <c r="H2023" s="28">
        <f t="shared" si="436"/>
        <v>0</v>
      </c>
      <c r="I2023" s="28">
        <v>4945.3</v>
      </c>
      <c r="J2023" s="28">
        <v>0</v>
      </c>
      <c r="K2023" s="28">
        <v>0</v>
      </c>
      <c r="L2023" s="28">
        <v>0</v>
      </c>
      <c r="M2023" s="28">
        <v>0</v>
      </c>
      <c r="N2023" s="28">
        <v>0</v>
      </c>
      <c r="O2023" s="28">
        <v>0</v>
      </c>
      <c r="P2023" s="28">
        <v>0</v>
      </c>
      <c r="Q2023" s="194"/>
      <c r="R2023" s="195"/>
      <c r="S2023" s="6"/>
      <c r="T2023" s="17"/>
    </row>
    <row r="2024" spans="1:20" ht="13.5" thickBot="1">
      <c r="A2024" s="262"/>
      <c r="B2024" s="187"/>
      <c r="C2024" s="181"/>
      <c r="D2024" s="33"/>
      <c r="E2024" s="43"/>
      <c r="F2024" s="116" t="s">
        <v>230</v>
      </c>
      <c r="G2024" s="36">
        <f t="shared" si="436"/>
        <v>0</v>
      </c>
      <c r="H2024" s="36">
        <f t="shared" si="436"/>
        <v>0</v>
      </c>
      <c r="I2024" s="36">
        <v>0</v>
      </c>
      <c r="J2024" s="36">
        <v>0</v>
      </c>
      <c r="K2024" s="36">
        <v>0</v>
      </c>
      <c r="L2024" s="36">
        <v>0</v>
      </c>
      <c r="M2024" s="36">
        <v>0</v>
      </c>
      <c r="N2024" s="36">
        <v>0</v>
      </c>
      <c r="O2024" s="36">
        <v>0</v>
      </c>
      <c r="P2024" s="36">
        <v>0</v>
      </c>
      <c r="Q2024" s="196"/>
      <c r="R2024" s="197"/>
      <c r="S2024" s="6"/>
      <c r="T2024" s="17"/>
    </row>
    <row r="2025" spans="1:19" ht="12.75" customHeight="1">
      <c r="A2025" s="228" t="s">
        <v>126</v>
      </c>
      <c r="B2025" s="185" t="s">
        <v>127</v>
      </c>
      <c r="C2025" s="179" t="s">
        <v>128</v>
      </c>
      <c r="D2025" s="21"/>
      <c r="E2025" s="114"/>
      <c r="F2025" s="41" t="s">
        <v>16</v>
      </c>
      <c r="G2025" s="23">
        <f>SUM(G2026:G2036)</f>
        <v>12600</v>
      </c>
      <c r="H2025" s="23">
        <f aca="true" t="shared" si="437" ref="H2025:P2025">SUM(H2026:H2036)</f>
        <v>0</v>
      </c>
      <c r="I2025" s="23">
        <f t="shared" si="437"/>
        <v>12600</v>
      </c>
      <c r="J2025" s="23">
        <f t="shared" si="437"/>
        <v>0</v>
      </c>
      <c r="K2025" s="23">
        <f t="shared" si="437"/>
        <v>0</v>
      </c>
      <c r="L2025" s="23">
        <f t="shared" si="437"/>
        <v>0</v>
      </c>
      <c r="M2025" s="23">
        <f t="shared" si="437"/>
        <v>0</v>
      </c>
      <c r="N2025" s="23">
        <f t="shared" si="437"/>
        <v>0</v>
      </c>
      <c r="O2025" s="23">
        <f t="shared" si="437"/>
        <v>0</v>
      </c>
      <c r="P2025" s="23">
        <f t="shared" si="437"/>
        <v>0</v>
      </c>
      <c r="Q2025" s="192" t="s">
        <v>17</v>
      </c>
      <c r="R2025" s="193"/>
      <c r="S2025" s="6"/>
    </row>
    <row r="2026" spans="1:19" ht="12.75">
      <c r="A2026" s="229"/>
      <c r="B2026" s="186"/>
      <c r="C2026" s="180"/>
      <c r="D2026" s="29"/>
      <c r="E2026" s="115"/>
      <c r="F2026" s="26" t="s">
        <v>19</v>
      </c>
      <c r="G2026" s="28">
        <f aca="true" t="shared" si="438" ref="G2026:H2030">I2026+K2026+M2026+O2026</f>
        <v>0</v>
      </c>
      <c r="H2026" s="28">
        <f t="shared" si="438"/>
        <v>0</v>
      </c>
      <c r="I2026" s="28">
        <v>0</v>
      </c>
      <c r="J2026" s="28">
        <v>0</v>
      </c>
      <c r="K2026" s="28">
        <v>0</v>
      </c>
      <c r="L2026" s="28">
        <v>0</v>
      </c>
      <c r="M2026" s="28">
        <v>0</v>
      </c>
      <c r="N2026" s="28">
        <v>0</v>
      </c>
      <c r="O2026" s="28">
        <v>0</v>
      </c>
      <c r="P2026" s="42">
        <v>0</v>
      </c>
      <c r="Q2026" s="194"/>
      <c r="R2026" s="195"/>
      <c r="S2026" s="6"/>
    </row>
    <row r="2027" spans="1:19" ht="12.75">
      <c r="A2027" s="229"/>
      <c r="B2027" s="186"/>
      <c r="C2027" s="180"/>
      <c r="D2027" s="29"/>
      <c r="E2027" s="115"/>
      <c r="F2027" s="26" t="s">
        <v>22</v>
      </c>
      <c r="G2027" s="28">
        <f t="shared" si="438"/>
        <v>0</v>
      </c>
      <c r="H2027" s="28">
        <f t="shared" si="438"/>
        <v>0</v>
      </c>
      <c r="I2027" s="28">
        <v>0</v>
      </c>
      <c r="J2027" s="28">
        <v>0</v>
      </c>
      <c r="K2027" s="28">
        <v>0</v>
      </c>
      <c r="L2027" s="28">
        <v>0</v>
      </c>
      <c r="M2027" s="28">
        <v>0</v>
      </c>
      <c r="N2027" s="28">
        <v>0</v>
      </c>
      <c r="O2027" s="28">
        <v>0</v>
      </c>
      <c r="P2027" s="42">
        <v>0</v>
      </c>
      <c r="Q2027" s="194"/>
      <c r="R2027" s="195"/>
      <c r="S2027" s="6"/>
    </row>
    <row r="2028" spans="1:20" ht="12.75">
      <c r="A2028" s="229"/>
      <c r="B2028" s="186"/>
      <c r="C2028" s="180"/>
      <c r="D2028" s="29"/>
      <c r="E2028" s="115"/>
      <c r="F2028" s="26" t="s">
        <v>23</v>
      </c>
      <c r="G2028" s="28">
        <f t="shared" si="438"/>
        <v>0</v>
      </c>
      <c r="H2028" s="28">
        <f t="shared" si="438"/>
        <v>0</v>
      </c>
      <c r="I2028" s="28">
        <v>0</v>
      </c>
      <c r="J2028" s="28">
        <v>0</v>
      </c>
      <c r="K2028" s="28">
        <v>0</v>
      </c>
      <c r="L2028" s="28">
        <v>0</v>
      </c>
      <c r="M2028" s="28">
        <v>0</v>
      </c>
      <c r="N2028" s="28">
        <v>0</v>
      </c>
      <c r="O2028" s="28">
        <v>0</v>
      </c>
      <c r="P2028" s="42">
        <v>0</v>
      </c>
      <c r="Q2028" s="194"/>
      <c r="R2028" s="195"/>
      <c r="S2028" s="6"/>
      <c r="T2028" s="47"/>
    </row>
    <row r="2029" spans="1:19" ht="12.75">
      <c r="A2029" s="229"/>
      <c r="B2029" s="186"/>
      <c r="C2029" s="180"/>
      <c r="D2029" s="29"/>
      <c r="E2029" s="115"/>
      <c r="F2029" s="26" t="s">
        <v>24</v>
      </c>
      <c r="G2029" s="28">
        <f t="shared" si="438"/>
        <v>0</v>
      </c>
      <c r="H2029" s="28">
        <f t="shared" si="438"/>
        <v>0</v>
      </c>
      <c r="I2029" s="28">
        <v>0</v>
      </c>
      <c r="J2029" s="28">
        <v>0</v>
      </c>
      <c r="K2029" s="28">
        <v>0</v>
      </c>
      <c r="L2029" s="28">
        <v>0</v>
      </c>
      <c r="M2029" s="28">
        <v>0</v>
      </c>
      <c r="N2029" s="28">
        <v>0</v>
      </c>
      <c r="O2029" s="28">
        <v>0</v>
      </c>
      <c r="P2029" s="42">
        <v>0</v>
      </c>
      <c r="Q2029" s="194"/>
      <c r="R2029" s="195"/>
      <c r="S2029" s="6"/>
    </row>
    <row r="2030" spans="1:19" ht="12.75">
      <c r="A2030" s="229"/>
      <c r="B2030" s="186"/>
      <c r="C2030" s="180"/>
      <c r="D2030" s="29"/>
      <c r="E2030" s="115"/>
      <c r="F2030" s="26" t="s">
        <v>25</v>
      </c>
      <c r="G2030" s="28">
        <f t="shared" si="438"/>
        <v>0</v>
      </c>
      <c r="H2030" s="28">
        <f t="shared" si="438"/>
        <v>0</v>
      </c>
      <c r="I2030" s="28">
        <v>0</v>
      </c>
      <c r="J2030" s="28">
        <v>0</v>
      </c>
      <c r="K2030" s="28">
        <v>0</v>
      </c>
      <c r="L2030" s="28">
        <v>0</v>
      </c>
      <c r="M2030" s="28">
        <v>0</v>
      </c>
      <c r="N2030" s="28">
        <v>0</v>
      </c>
      <c r="O2030" s="28">
        <v>0</v>
      </c>
      <c r="P2030" s="42">
        <v>0</v>
      </c>
      <c r="Q2030" s="194"/>
      <c r="R2030" s="195"/>
      <c r="S2030" s="6"/>
    </row>
    <row r="2031" spans="1:19" ht="12.75">
      <c r="A2031" s="229"/>
      <c r="B2031" s="186"/>
      <c r="C2031" s="180"/>
      <c r="D2031" s="29"/>
      <c r="E2031" s="115"/>
      <c r="F2031" s="26" t="s">
        <v>220</v>
      </c>
      <c r="G2031" s="28">
        <v>0</v>
      </c>
      <c r="H2031" s="28">
        <v>0</v>
      </c>
      <c r="I2031" s="28">
        <v>0</v>
      </c>
      <c r="J2031" s="28">
        <v>0</v>
      </c>
      <c r="K2031" s="28">
        <v>0</v>
      </c>
      <c r="L2031" s="28">
        <v>0</v>
      </c>
      <c r="M2031" s="28">
        <v>0</v>
      </c>
      <c r="N2031" s="28">
        <v>0</v>
      </c>
      <c r="O2031" s="28">
        <v>0</v>
      </c>
      <c r="P2031" s="42">
        <v>0</v>
      </c>
      <c r="Q2031" s="194"/>
      <c r="R2031" s="195"/>
      <c r="S2031" s="6"/>
    </row>
    <row r="2032" spans="1:20" ht="12.75">
      <c r="A2032" s="229"/>
      <c r="B2032" s="186"/>
      <c r="C2032" s="180"/>
      <c r="D2032" s="29"/>
      <c r="E2032" s="115"/>
      <c r="F2032" s="115" t="s">
        <v>226</v>
      </c>
      <c r="G2032" s="28">
        <f aca="true" t="shared" si="439" ref="G2032:H2036">I2032+K2032+M2032+O2032</f>
        <v>0</v>
      </c>
      <c r="H2032" s="28">
        <f t="shared" si="439"/>
        <v>0</v>
      </c>
      <c r="I2032" s="28">
        <v>0</v>
      </c>
      <c r="J2032" s="28">
        <v>0</v>
      </c>
      <c r="K2032" s="28">
        <v>0</v>
      </c>
      <c r="L2032" s="28">
        <v>0</v>
      </c>
      <c r="M2032" s="28">
        <v>0</v>
      </c>
      <c r="N2032" s="28">
        <v>0</v>
      </c>
      <c r="O2032" s="28">
        <v>0</v>
      </c>
      <c r="P2032" s="28">
        <v>0</v>
      </c>
      <c r="Q2032" s="194"/>
      <c r="R2032" s="195"/>
      <c r="S2032" s="6"/>
      <c r="T2032" s="17"/>
    </row>
    <row r="2033" spans="1:20" ht="12.75">
      <c r="A2033" s="229"/>
      <c r="B2033" s="186"/>
      <c r="C2033" s="180"/>
      <c r="D2033" s="29"/>
      <c r="F2033" s="115" t="s">
        <v>227</v>
      </c>
      <c r="G2033" s="28">
        <f t="shared" si="439"/>
        <v>0</v>
      </c>
      <c r="H2033" s="28">
        <f t="shared" si="439"/>
        <v>0</v>
      </c>
      <c r="I2033" s="28">
        <v>0</v>
      </c>
      <c r="J2033" s="28">
        <v>0</v>
      </c>
      <c r="K2033" s="28">
        <v>0</v>
      </c>
      <c r="L2033" s="28">
        <v>0</v>
      </c>
      <c r="M2033" s="28">
        <v>0</v>
      </c>
      <c r="N2033" s="28">
        <v>0</v>
      </c>
      <c r="O2033" s="28">
        <v>0</v>
      </c>
      <c r="P2033" s="28">
        <v>0</v>
      </c>
      <c r="Q2033" s="194"/>
      <c r="R2033" s="195"/>
      <c r="S2033" s="6"/>
      <c r="T2033" s="17"/>
    </row>
    <row r="2034" spans="1:20" ht="12.75">
      <c r="A2034" s="229"/>
      <c r="B2034" s="186"/>
      <c r="C2034" s="180"/>
      <c r="D2034" s="29"/>
      <c r="E2034" s="115" t="s">
        <v>21</v>
      </c>
      <c r="F2034" s="115" t="s">
        <v>228</v>
      </c>
      <c r="G2034" s="28">
        <f t="shared" si="439"/>
        <v>600</v>
      </c>
      <c r="H2034" s="28">
        <f t="shared" si="439"/>
        <v>0</v>
      </c>
      <c r="I2034" s="28">
        <v>600</v>
      </c>
      <c r="J2034" s="28">
        <v>0</v>
      </c>
      <c r="K2034" s="28">
        <v>0</v>
      </c>
      <c r="L2034" s="28">
        <v>0</v>
      </c>
      <c r="M2034" s="28">
        <v>0</v>
      </c>
      <c r="N2034" s="28">
        <v>0</v>
      </c>
      <c r="O2034" s="28">
        <v>0</v>
      </c>
      <c r="P2034" s="28">
        <v>0</v>
      </c>
      <c r="Q2034" s="194"/>
      <c r="R2034" s="195"/>
      <c r="S2034" s="6"/>
      <c r="T2034" s="17"/>
    </row>
    <row r="2035" spans="1:20" ht="12.75">
      <c r="A2035" s="229"/>
      <c r="B2035" s="186"/>
      <c r="C2035" s="180"/>
      <c r="D2035" s="29"/>
      <c r="E2035" s="115" t="s">
        <v>20</v>
      </c>
      <c r="F2035" s="115" t="s">
        <v>229</v>
      </c>
      <c r="G2035" s="28">
        <f t="shared" si="439"/>
        <v>12000</v>
      </c>
      <c r="H2035" s="28">
        <f t="shared" si="439"/>
        <v>0</v>
      </c>
      <c r="I2035" s="28">
        <v>12000</v>
      </c>
      <c r="J2035" s="28">
        <v>0</v>
      </c>
      <c r="K2035" s="28">
        <v>0</v>
      </c>
      <c r="L2035" s="28">
        <v>0</v>
      </c>
      <c r="M2035" s="28">
        <v>0</v>
      </c>
      <c r="N2035" s="28">
        <v>0</v>
      </c>
      <c r="O2035" s="28">
        <v>0</v>
      </c>
      <c r="P2035" s="28">
        <v>0</v>
      </c>
      <c r="Q2035" s="194"/>
      <c r="R2035" s="195"/>
      <c r="S2035" s="6"/>
      <c r="T2035" s="17"/>
    </row>
    <row r="2036" spans="1:20" ht="13.5" thickBot="1">
      <c r="A2036" s="230"/>
      <c r="B2036" s="187"/>
      <c r="C2036" s="181"/>
      <c r="D2036" s="33"/>
      <c r="E2036" s="43"/>
      <c r="F2036" s="116" t="s">
        <v>230</v>
      </c>
      <c r="G2036" s="36">
        <f t="shared" si="439"/>
        <v>0</v>
      </c>
      <c r="H2036" s="36">
        <f t="shared" si="439"/>
        <v>0</v>
      </c>
      <c r="I2036" s="36">
        <v>0</v>
      </c>
      <c r="J2036" s="36">
        <v>0</v>
      </c>
      <c r="K2036" s="36">
        <v>0</v>
      </c>
      <c r="L2036" s="36">
        <v>0</v>
      </c>
      <c r="M2036" s="36">
        <v>0</v>
      </c>
      <c r="N2036" s="36">
        <v>0</v>
      </c>
      <c r="O2036" s="36">
        <v>0</v>
      </c>
      <c r="P2036" s="36">
        <v>0</v>
      </c>
      <c r="Q2036" s="196"/>
      <c r="R2036" s="197"/>
      <c r="S2036" s="6"/>
      <c r="T2036" s="17"/>
    </row>
    <row r="2037" spans="1:19" ht="12.75" customHeight="1">
      <c r="A2037" s="228" t="s">
        <v>129</v>
      </c>
      <c r="B2037" s="185" t="s">
        <v>130</v>
      </c>
      <c r="C2037" s="179" t="s">
        <v>131</v>
      </c>
      <c r="D2037" s="21"/>
      <c r="E2037" s="114"/>
      <c r="F2037" s="41" t="s">
        <v>16</v>
      </c>
      <c r="G2037" s="23">
        <f>SUM(G2038:G2049)</f>
        <v>9668</v>
      </c>
      <c r="H2037" s="23">
        <f aca="true" t="shared" si="440" ref="H2037:P2037">SUM(H2038:H2049)</f>
        <v>0</v>
      </c>
      <c r="I2037" s="23">
        <f t="shared" si="440"/>
        <v>9668</v>
      </c>
      <c r="J2037" s="23">
        <f t="shared" si="440"/>
        <v>0</v>
      </c>
      <c r="K2037" s="23">
        <f t="shared" si="440"/>
        <v>0</v>
      </c>
      <c r="L2037" s="23">
        <f t="shared" si="440"/>
        <v>0</v>
      </c>
      <c r="M2037" s="23">
        <f t="shared" si="440"/>
        <v>0</v>
      </c>
      <c r="N2037" s="23">
        <f t="shared" si="440"/>
        <v>0</v>
      </c>
      <c r="O2037" s="23">
        <f t="shared" si="440"/>
        <v>0</v>
      </c>
      <c r="P2037" s="23">
        <f t="shared" si="440"/>
        <v>0</v>
      </c>
      <c r="Q2037" s="192" t="s">
        <v>17</v>
      </c>
      <c r="R2037" s="193"/>
      <c r="S2037" s="6"/>
    </row>
    <row r="2038" spans="1:19" ht="12.75">
      <c r="A2038" s="229"/>
      <c r="B2038" s="186"/>
      <c r="C2038" s="180"/>
      <c r="D2038" s="29"/>
      <c r="E2038" s="115"/>
      <c r="F2038" s="26" t="s">
        <v>19</v>
      </c>
      <c r="G2038" s="28">
        <f aca="true" t="shared" si="441" ref="G2038:H2043">I2038+K2038+M2038+O2038</f>
        <v>0</v>
      </c>
      <c r="H2038" s="28">
        <f t="shared" si="441"/>
        <v>0</v>
      </c>
      <c r="I2038" s="28">
        <v>0</v>
      </c>
      <c r="J2038" s="28">
        <v>0</v>
      </c>
      <c r="K2038" s="28">
        <v>0</v>
      </c>
      <c r="L2038" s="28">
        <v>0</v>
      </c>
      <c r="M2038" s="28">
        <v>0</v>
      </c>
      <c r="N2038" s="28">
        <v>0</v>
      </c>
      <c r="O2038" s="28">
        <v>0</v>
      </c>
      <c r="P2038" s="42">
        <v>0</v>
      </c>
      <c r="Q2038" s="194"/>
      <c r="R2038" s="195"/>
      <c r="S2038" s="6"/>
    </row>
    <row r="2039" spans="1:19" ht="12.75">
      <c r="A2039" s="229"/>
      <c r="B2039" s="186"/>
      <c r="C2039" s="180"/>
      <c r="D2039" s="29"/>
      <c r="E2039" s="115"/>
      <c r="F2039" s="26" t="s">
        <v>22</v>
      </c>
      <c r="G2039" s="28">
        <f t="shared" si="441"/>
        <v>0</v>
      </c>
      <c r="H2039" s="28">
        <f t="shared" si="441"/>
        <v>0</v>
      </c>
      <c r="I2039" s="28">
        <v>0</v>
      </c>
      <c r="J2039" s="28">
        <v>0</v>
      </c>
      <c r="K2039" s="28">
        <v>0</v>
      </c>
      <c r="L2039" s="28">
        <v>0</v>
      </c>
      <c r="M2039" s="28">
        <v>0</v>
      </c>
      <c r="N2039" s="28">
        <v>0</v>
      </c>
      <c r="O2039" s="28">
        <v>0</v>
      </c>
      <c r="P2039" s="42">
        <v>0</v>
      </c>
      <c r="Q2039" s="194"/>
      <c r="R2039" s="195"/>
      <c r="S2039" s="6"/>
    </row>
    <row r="2040" spans="1:19" ht="12.75">
      <c r="A2040" s="229"/>
      <c r="B2040" s="186"/>
      <c r="C2040" s="180"/>
      <c r="D2040" s="29"/>
      <c r="E2040" s="115"/>
      <c r="F2040" s="26" t="s">
        <v>23</v>
      </c>
      <c r="G2040" s="28">
        <f t="shared" si="441"/>
        <v>0</v>
      </c>
      <c r="H2040" s="28">
        <f t="shared" si="441"/>
        <v>0</v>
      </c>
      <c r="I2040" s="28">
        <v>0</v>
      </c>
      <c r="J2040" s="28">
        <v>0</v>
      </c>
      <c r="K2040" s="28">
        <v>0</v>
      </c>
      <c r="L2040" s="28">
        <v>0</v>
      </c>
      <c r="M2040" s="28">
        <v>0</v>
      </c>
      <c r="N2040" s="28">
        <v>0</v>
      </c>
      <c r="O2040" s="28">
        <v>0</v>
      </c>
      <c r="P2040" s="42">
        <v>0</v>
      </c>
      <c r="Q2040" s="194"/>
      <c r="R2040" s="195"/>
      <c r="S2040" s="6"/>
    </row>
    <row r="2041" spans="1:19" ht="12.75">
      <c r="A2041" s="229"/>
      <c r="B2041" s="186"/>
      <c r="C2041" s="180"/>
      <c r="D2041" s="29"/>
      <c r="E2041" s="115"/>
      <c r="F2041" s="26" t="s">
        <v>24</v>
      </c>
      <c r="G2041" s="28">
        <f t="shared" si="441"/>
        <v>0</v>
      </c>
      <c r="H2041" s="28">
        <f t="shared" si="441"/>
        <v>0</v>
      </c>
      <c r="I2041" s="28">
        <v>0</v>
      </c>
      <c r="J2041" s="28">
        <v>0</v>
      </c>
      <c r="K2041" s="28">
        <v>0</v>
      </c>
      <c r="L2041" s="28">
        <v>0</v>
      </c>
      <c r="M2041" s="28">
        <v>0</v>
      </c>
      <c r="N2041" s="28">
        <v>0</v>
      </c>
      <c r="O2041" s="28">
        <v>0</v>
      </c>
      <c r="P2041" s="42">
        <v>0</v>
      </c>
      <c r="Q2041" s="194"/>
      <c r="R2041" s="195"/>
      <c r="S2041" s="6"/>
    </row>
    <row r="2042" spans="1:19" ht="12.75">
      <c r="A2042" s="229"/>
      <c r="B2042" s="186"/>
      <c r="C2042" s="180"/>
      <c r="D2042" s="29"/>
      <c r="E2042" s="115"/>
      <c r="F2042" s="26" t="s">
        <v>25</v>
      </c>
      <c r="G2042" s="28">
        <f>I2042+K2042+M2042+O2042</f>
        <v>0</v>
      </c>
      <c r="H2042" s="28">
        <f>J2042+L2042+N2042+P2042</f>
        <v>0</v>
      </c>
      <c r="I2042" s="28">
        <v>0</v>
      </c>
      <c r="J2042" s="28">
        <v>0</v>
      </c>
      <c r="K2042" s="28">
        <v>0</v>
      </c>
      <c r="L2042" s="28">
        <v>0</v>
      </c>
      <c r="M2042" s="28">
        <v>0</v>
      </c>
      <c r="N2042" s="28">
        <v>0</v>
      </c>
      <c r="O2042" s="28">
        <v>0</v>
      </c>
      <c r="P2042" s="42">
        <v>0</v>
      </c>
      <c r="Q2042" s="194"/>
      <c r="R2042" s="195"/>
      <c r="S2042" s="6"/>
    </row>
    <row r="2043" spans="1:20" ht="12.75">
      <c r="A2043" s="229"/>
      <c r="B2043" s="186"/>
      <c r="C2043" s="180"/>
      <c r="D2043" s="29"/>
      <c r="E2043" s="115"/>
      <c r="F2043" s="26" t="s">
        <v>25</v>
      </c>
      <c r="G2043" s="28">
        <f t="shared" si="441"/>
        <v>0</v>
      </c>
      <c r="H2043" s="28">
        <f t="shared" si="441"/>
        <v>0</v>
      </c>
      <c r="I2043" s="28">
        <v>0</v>
      </c>
      <c r="J2043" s="28">
        <v>0</v>
      </c>
      <c r="K2043" s="28">
        <v>0</v>
      </c>
      <c r="L2043" s="28">
        <v>0</v>
      </c>
      <c r="M2043" s="28">
        <v>0</v>
      </c>
      <c r="N2043" s="28">
        <v>0</v>
      </c>
      <c r="O2043" s="28">
        <v>0</v>
      </c>
      <c r="P2043" s="42">
        <v>0</v>
      </c>
      <c r="Q2043" s="194"/>
      <c r="R2043" s="195"/>
      <c r="S2043" s="6"/>
      <c r="T2043" s="47"/>
    </row>
    <row r="2044" spans="1:20" ht="12.75">
      <c r="A2044" s="229"/>
      <c r="B2044" s="186"/>
      <c r="C2044" s="180"/>
      <c r="D2044" s="29"/>
      <c r="E2044" s="115"/>
      <c r="F2044" s="26" t="s">
        <v>220</v>
      </c>
      <c r="G2044" s="28">
        <v>0</v>
      </c>
      <c r="H2044" s="28">
        <v>0</v>
      </c>
      <c r="I2044" s="28">
        <v>0</v>
      </c>
      <c r="J2044" s="28">
        <v>0</v>
      </c>
      <c r="K2044" s="28">
        <v>0</v>
      </c>
      <c r="L2044" s="28">
        <v>0</v>
      </c>
      <c r="M2044" s="28">
        <v>0</v>
      </c>
      <c r="N2044" s="28">
        <v>0</v>
      </c>
      <c r="O2044" s="28">
        <v>0</v>
      </c>
      <c r="P2044" s="42">
        <v>0</v>
      </c>
      <c r="Q2044" s="194"/>
      <c r="R2044" s="195"/>
      <c r="S2044" s="6"/>
      <c r="T2044" s="47"/>
    </row>
    <row r="2045" spans="1:20" ht="12.75">
      <c r="A2045" s="229"/>
      <c r="B2045" s="186"/>
      <c r="C2045" s="180"/>
      <c r="D2045" s="29"/>
      <c r="E2045" s="115"/>
      <c r="F2045" s="115" t="s">
        <v>226</v>
      </c>
      <c r="G2045" s="28">
        <f aca="true" t="shared" si="442" ref="G2045:H2049">I2045+K2045+M2045+O2045</f>
        <v>0</v>
      </c>
      <c r="H2045" s="28">
        <f t="shared" si="442"/>
        <v>0</v>
      </c>
      <c r="I2045" s="28">
        <v>0</v>
      </c>
      <c r="J2045" s="28">
        <v>0</v>
      </c>
      <c r="K2045" s="28">
        <v>0</v>
      </c>
      <c r="L2045" s="28">
        <v>0</v>
      </c>
      <c r="M2045" s="28">
        <v>0</v>
      </c>
      <c r="N2045" s="28">
        <v>0</v>
      </c>
      <c r="O2045" s="28">
        <v>0</v>
      </c>
      <c r="P2045" s="28">
        <v>0</v>
      </c>
      <c r="Q2045" s="194"/>
      <c r="R2045" s="195"/>
      <c r="S2045" s="6"/>
      <c r="T2045" s="17"/>
    </row>
    <row r="2046" spans="1:20" ht="12.75">
      <c r="A2046" s="229"/>
      <c r="B2046" s="186"/>
      <c r="C2046" s="180"/>
      <c r="D2046" s="29"/>
      <c r="E2046" s="115"/>
      <c r="F2046" s="115" t="s">
        <v>227</v>
      </c>
      <c r="G2046" s="28">
        <f t="shared" si="442"/>
        <v>0</v>
      </c>
      <c r="H2046" s="28">
        <f t="shared" si="442"/>
        <v>0</v>
      </c>
      <c r="I2046" s="28">
        <v>0</v>
      </c>
      <c r="J2046" s="28">
        <v>0</v>
      </c>
      <c r="K2046" s="28">
        <v>0</v>
      </c>
      <c r="L2046" s="28">
        <v>0</v>
      </c>
      <c r="M2046" s="28">
        <v>0</v>
      </c>
      <c r="N2046" s="28">
        <v>0</v>
      </c>
      <c r="O2046" s="28">
        <v>0</v>
      </c>
      <c r="P2046" s="28">
        <v>0</v>
      </c>
      <c r="Q2046" s="194"/>
      <c r="R2046" s="195"/>
      <c r="S2046" s="6"/>
      <c r="T2046" s="17"/>
    </row>
    <row r="2047" spans="1:20" ht="12.75">
      <c r="A2047" s="229"/>
      <c r="B2047" s="186"/>
      <c r="C2047" s="180"/>
      <c r="D2047" s="29"/>
      <c r="E2047" s="115" t="s">
        <v>21</v>
      </c>
      <c r="F2047" s="115" t="s">
        <v>228</v>
      </c>
      <c r="G2047" s="28">
        <f t="shared" si="442"/>
        <v>970</v>
      </c>
      <c r="H2047" s="28">
        <f t="shared" si="442"/>
        <v>0</v>
      </c>
      <c r="I2047" s="28">
        <v>970</v>
      </c>
      <c r="J2047" s="28">
        <v>0</v>
      </c>
      <c r="K2047" s="28">
        <v>0</v>
      </c>
      <c r="L2047" s="28">
        <v>0</v>
      </c>
      <c r="M2047" s="28">
        <v>0</v>
      </c>
      <c r="N2047" s="28">
        <v>0</v>
      </c>
      <c r="O2047" s="28">
        <v>0</v>
      </c>
      <c r="P2047" s="28">
        <v>0</v>
      </c>
      <c r="Q2047" s="194"/>
      <c r="R2047" s="195"/>
      <c r="S2047" s="6"/>
      <c r="T2047" s="17"/>
    </row>
    <row r="2048" spans="1:20" ht="12.75">
      <c r="A2048" s="229"/>
      <c r="B2048" s="186"/>
      <c r="C2048" s="180"/>
      <c r="D2048" s="29"/>
      <c r="E2048" s="115" t="s">
        <v>20</v>
      </c>
      <c r="F2048" s="115" t="s">
        <v>229</v>
      </c>
      <c r="G2048" s="28">
        <f t="shared" si="442"/>
        <v>8698</v>
      </c>
      <c r="H2048" s="28">
        <f t="shared" si="442"/>
        <v>0</v>
      </c>
      <c r="I2048" s="28">
        <v>8698</v>
      </c>
      <c r="J2048" s="28">
        <v>0</v>
      </c>
      <c r="K2048" s="28">
        <v>0</v>
      </c>
      <c r="L2048" s="28">
        <v>0</v>
      </c>
      <c r="M2048" s="28">
        <v>0</v>
      </c>
      <c r="N2048" s="28">
        <v>0</v>
      </c>
      <c r="O2048" s="28">
        <v>0</v>
      </c>
      <c r="P2048" s="28">
        <v>0</v>
      </c>
      <c r="Q2048" s="194"/>
      <c r="R2048" s="195"/>
      <c r="S2048" s="6"/>
      <c r="T2048" s="17"/>
    </row>
    <row r="2049" spans="1:20" ht="13.5" thickBot="1">
      <c r="A2049" s="230"/>
      <c r="B2049" s="187"/>
      <c r="C2049" s="181"/>
      <c r="D2049" s="33"/>
      <c r="E2049" s="43"/>
      <c r="F2049" s="116" t="s">
        <v>230</v>
      </c>
      <c r="G2049" s="36">
        <f t="shared" si="442"/>
        <v>0</v>
      </c>
      <c r="H2049" s="36">
        <f t="shared" si="442"/>
        <v>0</v>
      </c>
      <c r="I2049" s="36">
        <v>0</v>
      </c>
      <c r="J2049" s="36">
        <v>0</v>
      </c>
      <c r="K2049" s="36">
        <v>0</v>
      </c>
      <c r="L2049" s="36">
        <v>0</v>
      </c>
      <c r="M2049" s="36">
        <v>0</v>
      </c>
      <c r="N2049" s="36">
        <v>0</v>
      </c>
      <c r="O2049" s="36">
        <v>0</v>
      </c>
      <c r="P2049" s="36">
        <v>0</v>
      </c>
      <c r="Q2049" s="196"/>
      <c r="R2049" s="197"/>
      <c r="S2049" s="6"/>
      <c r="T2049" s="17"/>
    </row>
    <row r="2050" spans="1:19" ht="12.75" customHeight="1">
      <c r="A2050" s="182" t="s">
        <v>132</v>
      </c>
      <c r="B2050" s="185" t="s">
        <v>210</v>
      </c>
      <c r="C2050" s="179">
        <v>40</v>
      </c>
      <c r="D2050" s="21"/>
      <c r="E2050" s="114"/>
      <c r="F2050" s="41" t="s">
        <v>16</v>
      </c>
      <c r="G2050" s="23">
        <f>SUM(G2051:G2061)</f>
        <v>3046.7</v>
      </c>
      <c r="H2050" s="23">
        <f aca="true" t="shared" si="443" ref="H2050:P2050">SUM(H2051:H2061)</f>
        <v>3046.7</v>
      </c>
      <c r="I2050" s="23">
        <f t="shared" si="443"/>
        <v>3046.7</v>
      </c>
      <c r="J2050" s="23">
        <f t="shared" si="443"/>
        <v>3046.7</v>
      </c>
      <c r="K2050" s="23">
        <f t="shared" si="443"/>
        <v>0</v>
      </c>
      <c r="L2050" s="23">
        <f t="shared" si="443"/>
        <v>0</v>
      </c>
      <c r="M2050" s="23">
        <f t="shared" si="443"/>
        <v>0</v>
      </c>
      <c r="N2050" s="23">
        <f t="shared" si="443"/>
        <v>0</v>
      </c>
      <c r="O2050" s="23">
        <f t="shared" si="443"/>
        <v>0</v>
      </c>
      <c r="P2050" s="23">
        <f t="shared" si="443"/>
        <v>0</v>
      </c>
      <c r="Q2050" s="192" t="s">
        <v>17</v>
      </c>
      <c r="R2050" s="193"/>
      <c r="S2050" s="6"/>
    </row>
    <row r="2051" spans="1:20" ht="12.75">
      <c r="A2051" s="183"/>
      <c r="B2051" s="186"/>
      <c r="C2051" s="180"/>
      <c r="D2051" s="29"/>
      <c r="E2051" s="115"/>
      <c r="F2051" s="26" t="s">
        <v>19</v>
      </c>
      <c r="G2051" s="28">
        <f aca="true" t="shared" si="444" ref="G2051:H2067">I2051+K2051+M2051+O2051</f>
        <v>0</v>
      </c>
      <c r="H2051" s="28">
        <f t="shared" si="444"/>
        <v>0</v>
      </c>
      <c r="I2051" s="28">
        <v>0</v>
      </c>
      <c r="J2051" s="28">
        <v>0</v>
      </c>
      <c r="K2051" s="28">
        <v>0</v>
      </c>
      <c r="L2051" s="28">
        <v>0</v>
      </c>
      <c r="M2051" s="28">
        <v>0</v>
      </c>
      <c r="N2051" s="28">
        <v>0</v>
      </c>
      <c r="O2051" s="28">
        <v>0</v>
      </c>
      <c r="P2051" s="42">
        <v>0</v>
      </c>
      <c r="Q2051" s="194"/>
      <c r="R2051" s="195"/>
      <c r="S2051" s="6"/>
      <c r="T2051" s="47"/>
    </row>
    <row r="2052" spans="1:19" ht="12.75">
      <c r="A2052" s="183"/>
      <c r="B2052" s="186"/>
      <c r="C2052" s="180"/>
      <c r="D2052" s="29"/>
      <c r="E2052" s="115"/>
      <c r="F2052" s="26" t="s">
        <v>22</v>
      </c>
      <c r="G2052" s="28">
        <f t="shared" si="444"/>
        <v>0</v>
      </c>
      <c r="H2052" s="28">
        <f t="shared" si="444"/>
        <v>0</v>
      </c>
      <c r="I2052" s="28">
        <v>0</v>
      </c>
      <c r="J2052" s="28">
        <v>0</v>
      </c>
      <c r="K2052" s="28">
        <v>0</v>
      </c>
      <c r="L2052" s="28">
        <v>0</v>
      </c>
      <c r="M2052" s="28">
        <v>0</v>
      </c>
      <c r="N2052" s="28">
        <v>0</v>
      </c>
      <c r="O2052" s="28">
        <v>0</v>
      </c>
      <c r="P2052" s="42">
        <v>0</v>
      </c>
      <c r="Q2052" s="194"/>
      <c r="R2052" s="195"/>
      <c r="S2052" s="6"/>
    </row>
    <row r="2053" spans="1:19" ht="12.75">
      <c r="A2053" s="183"/>
      <c r="B2053" s="186"/>
      <c r="C2053" s="180"/>
      <c r="D2053" s="115" t="s">
        <v>204</v>
      </c>
      <c r="E2053" s="115" t="s">
        <v>72</v>
      </c>
      <c r="F2053" s="26" t="s">
        <v>23</v>
      </c>
      <c r="G2053" s="28">
        <f t="shared" si="444"/>
        <v>2078.5</v>
      </c>
      <c r="H2053" s="28">
        <f t="shared" si="444"/>
        <v>2078.5</v>
      </c>
      <c r="I2053" s="28">
        <f>4293.8-2215.3</f>
        <v>2078.5</v>
      </c>
      <c r="J2053" s="28">
        <f>4293.8-2215.3</f>
        <v>2078.5</v>
      </c>
      <c r="K2053" s="28">
        <v>0</v>
      </c>
      <c r="L2053" s="28">
        <v>0</v>
      </c>
      <c r="M2053" s="28">
        <v>0</v>
      </c>
      <c r="N2053" s="28">
        <v>0</v>
      </c>
      <c r="O2053" s="28">
        <v>0</v>
      </c>
      <c r="P2053" s="42">
        <v>0</v>
      </c>
      <c r="Q2053" s="194"/>
      <c r="R2053" s="195"/>
      <c r="S2053" s="6"/>
    </row>
    <row r="2054" spans="1:19" ht="12.75">
      <c r="A2054" s="183"/>
      <c r="B2054" s="186"/>
      <c r="C2054" s="180"/>
      <c r="D2054" s="29"/>
      <c r="E2054" s="115"/>
      <c r="F2054" s="26" t="s">
        <v>24</v>
      </c>
      <c r="G2054" s="351">
        <f t="shared" si="444"/>
        <v>0</v>
      </c>
      <c r="H2054" s="351">
        <f t="shared" si="444"/>
        <v>0</v>
      </c>
      <c r="I2054" s="351">
        <v>0</v>
      </c>
      <c r="J2054" s="351">
        <v>0</v>
      </c>
      <c r="K2054" s="28">
        <v>0</v>
      </c>
      <c r="L2054" s="28">
        <v>0</v>
      </c>
      <c r="M2054" s="28">
        <v>0</v>
      </c>
      <c r="N2054" s="28">
        <v>0</v>
      </c>
      <c r="O2054" s="28">
        <v>0</v>
      </c>
      <c r="P2054" s="42">
        <v>0</v>
      </c>
      <c r="Q2054" s="194"/>
      <c r="R2054" s="195"/>
      <c r="S2054" s="6"/>
    </row>
    <row r="2055" spans="1:19" ht="12.75">
      <c r="A2055" s="183"/>
      <c r="B2055" s="186"/>
      <c r="C2055" s="180"/>
      <c r="D2055" s="115" t="s">
        <v>204</v>
      </c>
      <c r="E2055" s="26"/>
      <c r="F2055" s="26" t="s">
        <v>25</v>
      </c>
      <c r="G2055" s="351">
        <f t="shared" si="444"/>
        <v>0</v>
      </c>
      <c r="H2055" s="351">
        <f t="shared" si="444"/>
        <v>0</v>
      </c>
      <c r="I2055" s="351">
        <v>0</v>
      </c>
      <c r="J2055" s="351">
        <v>0</v>
      </c>
      <c r="K2055" s="28">
        <v>0</v>
      </c>
      <c r="L2055" s="28">
        <v>0</v>
      </c>
      <c r="M2055" s="28">
        <v>0</v>
      </c>
      <c r="N2055" s="28">
        <v>0</v>
      </c>
      <c r="O2055" s="28">
        <v>0</v>
      </c>
      <c r="P2055" s="42">
        <v>0</v>
      </c>
      <c r="Q2055" s="194"/>
      <c r="R2055" s="195"/>
      <c r="S2055" s="6"/>
    </row>
    <row r="2056" spans="1:19" ht="12.75">
      <c r="A2056" s="183"/>
      <c r="B2056" s="186"/>
      <c r="C2056" s="180"/>
      <c r="D2056" s="115" t="s">
        <v>204</v>
      </c>
      <c r="E2056" s="26" t="s">
        <v>20</v>
      </c>
      <c r="F2056" s="26" t="s">
        <v>220</v>
      </c>
      <c r="G2056" s="351">
        <f>I2056+K2056+M2056+O2056</f>
        <v>968.2</v>
      </c>
      <c r="H2056" s="351">
        <f>J2056+L2056+N2056+P2056</f>
        <v>968.2</v>
      </c>
      <c r="I2056" s="351">
        <v>968.2</v>
      </c>
      <c r="J2056" s="351">
        <v>968.2</v>
      </c>
      <c r="K2056" s="28">
        <v>0</v>
      </c>
      <c r="L2056" s="28">
        <v>0</v>
      </c>
      <c r="M2056" s="28">
        <v>0</v>
      </c>
      <c r="N2056" s="28">
        <v>0</v>
      </c>
      <c r="O2056" s="28">
        <v>0</v>
      </c>
      <c r="P2056" s="42">
        <v>0</v>
      </c>
      <c r="Q2056" s="194"/>
      <c r="R2056" s="195"/>
      <c r="S2056" s="6"/>
    </row>
    <row r="2057" spans="1:20" ht="12.75">
      <c r="A2057" s="183"/>
      <c r="B2057" s="186"/>
      <c r="C2057" s="180"/>
      <c r="D2057" s="29"/>
      <c r="E2057" s="26"/>
      <c r="F2057" s="115" t="s">
        <v>226</v>
      </c>
      <c r="G2057" s="351">
        <f aca="true" t="shared" si="445" ref="G2057:H2061">I2057+K2057+M2057+O2057</f>
        <v>0</v>
      </c>
      <c r="H2057" s="351">
        <f t="shared" si="445"/>
        <v>0</v>
      </c>
      <c r="I2057" s="351">
        <v>0</v>
      </c>
      <c r="J2057" s="351">
        <v>0</v>
      </c>
      <c r="K2057" s="28">
        <v>0</v>
      </c>
      <c r="L2057" s="28">
        <v>0</v>
      </c>
      <c r="M2057" s="28">
        <v>0</v>
      </c>
      <c r="N2057" s="28">
        <v>0</v>
      </c>
      <c r="O2057" s="28">
        <v>0</v>
      </c>
      <c r="P2057" s="28">
        <v>0</v>
      </c>
      <c r="Q2057" s="194"/>
      <c r="R2057" s="195"/>
      <c r="S2057" s="6"/>
      <c r="T2057" s="17"/>
    </row>
    <row r="2058" spans="1:20" ht="12.75">
      <c r="A2058" s="183"/>
      <c r="B2058" s="186"/>
      <c r="C2058" s="180"/>
      <c r="D2058" s="29"/>
      <c r="E2058" s="26"/>
      <c r="F2058" s="115" t="s">
        <v>227</v>
      </c>
      <c r="G2058" s="28">
        <f t="shared" si="445"/>
        <v>0</v>
      </c>
      <c r="H2058" s="28">
        <f t="shared" si="445"/>
        <v>0</v>
      </c>
      <c r="I2058" s="28">
        <v>0</v>
      </c>
      <c r="J2058" s="28">
        <v>0</v>
      </c>
      <c r="K2058" s="28">
        <v>0</v>
      </c>
      <c r="L2058" s="28">
        <v>0</v>
      </c>
      <c r="M2058" s="28">
        <v>0</v>
      </c>
      <c r="N2058" s="28">
        <v>0</v>
      </c>
      <c r="O2058" s="28">
        <v>0</v>
      </c>
      <c r="P2058" s="28">
        <v>0</v>
      </c>
      <c r="Q2058" s="194"/>
      <c r="R2058" s="195"/>
      <c r="S2058" s="6"/>
      <c r="T2058" s="17"/>
    </row>
    <row r="2059" spans="1:20" ht="12.75">
      <c r="A2059" s="183"/>
      <c r="B2059" s="186"/>
      <c r="C2059" s="180"/>
      <c r="D2059" s="29"/>
      <c r="E2059" s="26"/>
      <c r="F2059" s="115" t="s">
        <v>228</v>
      </c>
      <c r="G2059" s="28">
        <f t="shared" si="445"/>
        <v>0</v>
      </c>
      <c r="H2059" s="28">
        <f t="shared" si="445"/>
        <v>0</v>
      </c>
      <c r="I2059" s="28">
        <v>0</v>
      </c>
      <c r="J2059" s="28">
        <v>0</v>
      </c>
      <c r="K2059" s="28">
        <v>0</v>
      </c>
      <c r="L2059" s="28">
        <v>0</v>
      </c>
      <c r="M2059" s="28">
        <v>0</v>
      </c>
      <c r="N2059" s="28">
        <v>0</v>
      </c>
      <c r="O2059" s="28">
        <v>0</v>
      </c>
      <c r="P2059" s="28">
        <v>0</v>
      </c>
      <c r="Q2059" s="194"/>
      <c r="R2059" s="195"/>
      <c r="S2059" s="6"/>
      <c r="T2059" s="17"/>
    </row>
    <row r="2060" spans="1:20" ht="12.75">
      <c r="A2060" s="183"/>
      <c r="B2060" s="186"/>
      <c r="C2060" s="180"/>
      <c r="D2060" s="29"/>
      <c r="E2060" s="26"/>
      <c r="F2060" s="115" t="s">
        <v>229</v>
      </c>
      <c r="G2060" s="28">
        <f t="shared" si="445"/>
        <v>0</v>
      </c>
      <c r="H2060" s="28">
        <f t="shared" si="445"/>
        <v>0</v>
      </c>
      <c r="I2060" s="28">
        <v>0</v>
      </c>
      <c r="J2060" s="28">
        <v>0</v>
      </c>
      <c r="K2060" s="28">
        <v>0</v>
      </c>
      <c r="L2060" s="28">
        <v>0</v>
      </c>
      <c r="M2060" s="28">
        <v>0</v>
      </c>
      <c r="N2060" s="28">
        <v>0</v>
      </c>
      <c r="O2060" s="28">
        <v>0</v>
      </c>
      <c r="P2060" s="28">
        <v>0</v>
      </c>
      <c r="Q2060" s="194"/>
      <c r="R2060" s="195"/>
      <c r="S2060" s="6"/>
      <c r="T2060" s="17"/>
    </row>
    <row r="2061" spans="1:20" ht="13.5" thickBot="1">
      <c r="A2061" s="184"/>
      <c r="B2061" s="187"/>
      <c r="C2061" s="181"/>
      <c r="D2061" s="33"/>
      <c r="E2061" s="43"/>
      <c r="F2061" s="116" t="s">
        <v>230</v>
      </c>
      <c r="G2061" s="36">
        <f t="shared" si="445"/>
        <v>0</v>
      </c>
      <c r="H2061" s="36">
        <f t="shared" si="445"/>
        <v>0</v>
      </c>
      <c r="I2061" s="36">
        <v>0</v>
      </c>
      <c r="J2061" s="36">
        <v>0</v>
      </c>
      <c r="K2061" s="36">
        <v>0</v>
      </c>
      <c r="L2061" s="36">
        <v>0</v>
      </c>
      <c r="M2061" s="36">
        <v>0</v>
      </c>
      <c r="N2061" s="36">
        <v>0</v>
      </c>
      <c r="O2061" s="36">
        <v>0</v>
      </c>
      <c r="P2061" s="36">
        <v>0</v>
      </c>
      <c r="Q2061" s="196"/>
      <c r="R2061" s="197"/>
      <c r="S2061" s="6"/>
      <c r="T2061" s="17"/>
    </row>
    <row r="2062" spans="1:19" ht="12.75" customHeight="1">
      <c r="A2062" s="228" t="s">
        <v>133</v>
      </c>
      <c r="B2062" s="185" t="s">
        <v>134</v>
      </c>
      <c r="C2062" s="192" t="s">
        <v>135</v>
      </c>
      <c r="D2062" s="21"/>
      <c r="E2062" s="22"/>
      <c r="F2062" s="41" t="s">
        <v>16</v>
      </c>
      <c r="G2062" s="23">
        <f>SUM(G2063:G2073)</f>
        <v>24880</v>
      </c>
      <c r="H2062" s="23">
        <f aca="true" t="shared" si="446" ref="H2062:P2062">SUM(H2063:H2073)</f>
        <v>0</v>
      </c>
      <c r="I2062" s="23">
        <f t="shared" si="446"/>
        <v>24880</v>
      </c>
      <c r="J2062" s="23">
        <f t="shared" si="446"/>
        <v>0</v>
      </c>
      <c r="K2062" s="23">
        <f t="shared" si="446"/>
        <v>0</v>
      </c>
      <c r="L2062" s="23">
        <f t="shared" si="446"/>
        <v>0</v>
      </c>
      <c r="M2062" s="23">
        <f t="shared" si="446"/>
        <v>0</v>
      </c>
      <c r="N2062" s="23">
        <f t="shared" si="446"/>
        <v>0</v>
      </c>
      <c r="O2062" s="23">
        <f t="shared" si="446"/>
        <v>0</v>
      </c>
      <c r="P2062" s="23">
        <f t="shared" si="446"/>
        <v>0</v>
      </c>
      <c r="Q2062" s="192" t="s">
        <v>17</v>
      </c>
      <c r="R2062" s="193"/>
      <c r="S2062" s="6"/>
    </row>
    <row r="2063" spans="1:19" ht="12.75">
      <c r="A2063" s="229"/>
      <c r="B2063" s="186"/>
      <c r="C2063" s="194"/>
      <c r="D2063" s="29"/>
      <c r="E2063" s="26"/>
      <c r="F2063" s="26" t="s">
        <v>19</v>
      </c>
      <c r="G2063" s="28">
        <f t="shared" si="444"/>
        <v>0</v>
      </c>
      <c r="H2063" s="28">
        <f t="shared" si="444"/>
        <v>0</v>
      </c>
      <c r="I2063" s="28">
        <v>0</v>
      </c>
      <c r="J2063" s="28">
        <v>0</v>
      </c>
      <c r="K2063" s="28">
        <v>0</v>
      </c>
      <c r="L2063" s="28">
        <v>0</v>
      </c>
      <c r="M2063" s="28">
        <v>0</v>
      </c>
      <c r="N2063" s="28">
        <v>0</v>
      </c>
      <c r="O2063" s="28">
        <v>0</v>
      </c>
      <c r="P2063" s="28">
        <v>0</v>
      </c>
      <c r="Q2063" s="194"/>
      <c r="R2063" s="195"/>
      <c r="S2063" s="6"/>
    </row>
    <row r="2064" spans="1:19" ht="12.75">
      <c r="A2064" s="229"/>
      <c r="B2064" s="186"/>
      <c r="C2064" s="194"/>
      <c r="D2064" s="29"/>
      <c r="E2064" s="26"/>
      <c r="F2064" s="26" t="s">
        <v>22</v>
      </c>
      <c r="G2064" s="28">
        <f t="shared" si="444"/>
        <v>0</v>
      </c>
      <c r="H2064" s="28">
        <f t="shared" si="444"/>
        <v>0</v>
      </c>
      <c r="I2064" s="28">
        <v>0</v>
      </c>
      <c r="J2064" s="28">
        <v>0</v>
      </c>
      <c r="K2064" s="28">
        <v>0</v>
      </c>
      <c r="L2064" s="28">
        <v>0</v>
      </c>
      <c r="M2064" s="28">
        <v>0</v>
      </c>
      <c r="N2064" s="28">
        <v>0</v>
      </c>
      <c r="O2064" s="28">
        <v>0</v>
      </c>
      <c r="P2064" s="28">
        <v>0</v>
      </c>
      <c r="Q2064" s="194"/>
      <c r="R2064" s="195"/>
      <c r="S2064" s="6"/>
    </row>
    <row r="2065" spans="1:19" ht="12.75">
      <c r="A2065" s="229"/>
      <c r="B2065" s="186"/>
      <c r="C2065" s="194"/>
      <c r="D2065" s="29"/>
      <c r="E2065" s="26"/>
      <c r="F2065" s="26" t="s">
        <v>23</v>
      </c>
      <c r="G2065" s="28">
        <f>I2065+K2065+M2065+O2065</f>
        <v>0</v>
      </c>
      <c r="H2065" s="28">
        <f>J2065+L2065+N2065+P2065</f>
        <v>0</v>
      </c>
      <c r="I2065" s="28">
        <v>0</v>
      </c>
      <c r="J2065" s="28">
        <v>0</v>
      </c>
      <c r="K2065" s="28">
        <v>0</v>
      </c>
      <c r="L2065" s="28">
        <v>0</v>
      </c>
      <c r="M2065" s="28">
        <v>0</v>
      </c>
      <c r="N2065" s="28">
        <v>0</v>
      </c>
      <c r="O2065" s="28">
        <v>0</v>
      </c>
      <c r="P2065" s="28">
        <v>0</v>
      </c>
      <c r="Q2065" s="194"/>
      <c r="R2065" s="195"/>
      <c r="S2065" s="6"/>
    </row>
    <row r="2066" spans="1:19" ht="12.75">
      <c r="A2066" s="229"/>
      <c r="B2066" s="186"/>
      <c r="C2066" s="194"/>
      <c r="D2066" s="29"/>
      <c r="E2066" s="26"/>
      <c r="F2066" s="26" t="s">
        <v>24</v>
      </c>
      <c r="G2066" s="28">
        <f t="shared" si="444"/>
        <v>0</v>
      </c>
      <c r="H2066" s="28">
        <f t="shared" si="444"/>
        <v>0</v>
      </c>
      <c r="I2066" s="28">
        <v>0</v>
      </c>
      <c r="J2066" s="28">
        <v>0</v>
      </c>
      <c r="K2066" s="28">
        <v>0</v>
      </c>
      <c r="L2066" s="28">
        <v>0</v>
      </c>
      <c r="M2066" s="28">
        <v>0</v>
      </c>
      <c r="N2066" s="28">
        <v>0</v>
      </c>
      <c r="O2066" s="28">
        <v>0</v>
      </c>
      <c r="P2066" s="28">
        <v>0</v>
      </c>
      <c r="Q2066" s="194"/>
      <c r="R2066" s="195"/>
      <c r="S2066" s="6"/>
    </row>
    <row r="2067" spans="1:19" ht="12.75">
      <c r="A2067" s="229"/>
      <c r="B2067" s="186"/>
      <c r="C2067" s="194"/>
      <c r="D2067" s="29"/>
      <c r="E2067" s="26"/>
      <c r="F2067" s="26" t="s">
        <v>25</v>
      </c>
      <c r="G2067" s="28">
        <f t="shared" si="444"/>
        <v>0</v>
      </c>
      <c r="H2067" s="28">
        <f t="shared" si="444"/>
        <v>0</v>
      </c>
      <c r="I2067" s="28">
        <v>0</v>
      </c>
      <c r="J2067" s="28">
        <v>0</v>
      </c>
      <c r="K2067" s="28">
        <v>0</v>
      </c>
      <c r="L2067" s="28">
        <v>0</v>
      </c>
      <c r="M2067" s="28">
        <v>0</v>
      </c>
      <c r="N2067" s="28">
        <v>0</v>
      </c>
      <c r="O2067" s="28">
        <v>0</v>
      </c>
      <c r="P2067" s="28">
        <v>0</v>
      </c>
      <c r="Q2067" s="194"/>
      <c r="R2067" s="195"/>
      <c r="S2067" s="6"/>
    </row>
    <row r="2068" spans="1:19" ht="12.75">
      <c r="A2068" s="229"/>
      <c r="B2068" s="186"/>
      <c r="C2068" s="194"/>
      <c r="D2068" s="29"/>
      <c r="E2068" s="26"/>
      <c r="F2068" s="26" t="s">
        <v>220</v>
      </c>
      <c r="G2068" s="28">
        <v>0</v>
      </c>
      <c r="H2068" s="28">
        <v>0</v>
      </c>
      <c r="I2068" s="28">
        <v>0</v>
      </c>
      <c r="J2068" s="28">
        <v>0</v>
      </c>
      <c r="K2068" s="28">
        <v>0</v>
      </c>
      <c r="L2068" s="28">
        <v>0</v>
      </c>
      <c r="M2068" s="28">
        <v>0</v>
      </c>
      <c r="N2068" s="28">
        <v>0</v>
      </c>
      <c r="O2068" s="28">
        <v>0</v>
      </c>
      <c r="P2068" s="28">
        <v>0</v>
      </c>
      <c r="Q2068" s="194"/>
      <c r="R2068" s="195"/>
      <c r="S2068" s="6"/>
    </row>
    <row r="2069" spans="1:20" ht="12.75">
      <c r="A2069" s="229"/>
      <c r="B2069" s="186"/>
      <c r="C2069" s="194"/>
      <c r="D2069" s="29"/>
      <c r="E2069" s="26"/>
      <c r="F2069" s="115" t="s">
        <v>226</v>
      </c>
      <c r="G2069" s="28">
        <f aca="true" t="shared" si="447" ref="G2069:H2073">I2069+K2069+M2069+O2069</f>
        <v>0</v>
      </c>
      <c r="H2069" s="28">
        <f t="shared" si="447"/>
        <v>0</v>
      </c>
      <c r="I2069" s="28">
        <v>0</v>
      </c>
      <c r="J2069" s="28">
        <v>0</v>
      </c>
      <c r="K2069" s="28">
        <v>0</v>
      </c>
      <c r="L2069" s="28">
        <v>0</v>
      </c>
      <c r="M2069" s="28">
        <v>0</v>
      </c>
      <c r="N2069" s="28">
        <v>0</v>
      </c>
      <c r="O2069" s="28">
        <v>0</v>
      </c>
      <c r="P2069" s="28">
        <v>0</v>
      </c>
      <c r="Q2069" s="194"/>
      <c r="R2069" s="195"/>
      <c r="S2069" s="6"/>
      <c r="T2069" s="17"/>
    </row>
    <row r="2070" spans="1:20" ht="12.75">
      <c r="A2070" s="229"/>
      <c r="B2070" s="186"/>
      <c r="C2070" s="194"/>
      <c r="D2070" s="29"/>
      <c r="E2070" s="26"/>
      <c r="F2070" s="115" t="s">
        <v>227</v>
      </c>
      <c r="G2070" s="28">
        <f t="shared" si="447"/>
        <v>0</v>
      </c>
      <c r="H2070" s="28">
        <f t="shared" si="447"/>
        <v>0</v>
      </c>
      <c r="I2070" s="28">
        <v>0</v>
      </c>
      <c r="J2070" s="28">
        <v>0</v>
      </c>
      <c r="K2070" s="28">
        <v>0</v>
      </c>
      <c r="L2070" s="28">
        <v>0</v>
      </c>
      <c r="M2070" s="28">
        <v>0</v>
      </c>
      <c r="N2070" s="28">
        <v>0</v>
      </c>
      <c r="O2070" s="28">
        <v>0</v>
      </c>
      <c r="P2070" s="28">
        <v>0</v>
      </c>
      <c r="Q2070" s="194"/>
      <c r="R2070" s="195"/>
      <c r="S2070" s="6"/>
      <c r="T2070" s="17"/>
    </row>
    <row r="2071" spans="1:20" ht="12.75">
      <c r="A2071" s="229"/>
      <c r="B2071" s="186"/>
      <c r="C2071" s="194"/>
      <c r="D2071" s="29"/>
      <c r="E2071" s="26" t="s">
        <v>21</v>
      </c>
      <c r="F2071" s="115" t="s">
        <v>228</v>
      </c>
      <c r="G2071" s="28">
        <f t="shared" si="447"/>
        <v>4880</v>
      </c>
      <c r="H2071" s="28">
        <f t="shared" si="447"/>
        <v>0</v>
      </c>
      <c r="I2071" s="28">
        <f>2880+2000</f>
        <v>4880</v>
      </c>
      <c r="J2071" s="28">
        <v>0</v>
      </c>
      <c r="K2071" s="28">
        <v>0</v>
      </c>
      <c r="L2071" s="28">
        <v>0</v>
      </c>
      <c r="M2071" s="28">
        <v>0</v>
      </c>
      <c r="N2071" s="28">
        <v>0</v>
      </c>
      <c r="O2071" s="28">
        <v>0</v>
      </c>
      <c r="P2071" s="28">
        <v>0</v>
      </c>
      <c r="Q2071" s="194"/>
      <c r="R2071" s="195"/>
      <c r="S2071" s="6"/>
      <c r="T2071" s="17"/>
    </row>
    <row r="2072" spans="1:20" ht="12.75">
      <c r="A2072" s="229"/>
      <c r="B2072" s="186"/>
      <c r="C2072" s="194"/>
      <c r="D2072" s="29"/>
      <c r="E2072" s="26" t="s">
        <v>20</v>
      </c>
      <c r="F2072" s="115" t="s">
        <v>229</v>
      </c>
      <c r="G2072" s="28">
        <f t="shared" si="447"/>
        <v>20000</v>
      </c>
      <c r="H2072" s="28">
        <f t="shared" si="447"/>
        <v>0</v>
      </c>
      <c r="I2072" s="28">
        <v>20000</v>
      </c>
      <c r="J2072" s="28">
        <v>0</v>
      </c>
      <c r="K2072" s="28">
        <v>0</v>
      </c>
      <c r="L2072" s="28">
        <v>0</v>
      </c>
      <c r="M2072" s="28">
        <v>0</v>
      </c>
      <c r="N2072" s="28">
        <v>0</v>
      </c>
      <c r="O2072" s="28">
        <v>0</v>
      </c>
      <c r="P2072" s="28">
        <v>0</v>
      </c>
      <c r="Q2072" s="194"/>
      <c r="R2072" s="195"/>
      <c r="S2072" s="6"/>
      <c r="T2072" s="17"/>
    </row>
    <row r="2073" spans="1:20" ht="13.5" thickBot="1">
      <c r="A2073" s="230"/>
      <c r="B2073" s="187"/>
      <c r="C2073" s="196"/>
      <c r="D2073" s="33"/>
      <c r="E2073" s="43"/>
      <c r="F2073" s="116" t="s">
        <v>230</v>
      </c>
      <c r="G2073" s="36">
        <f t="shared" si="447"/>
        <v>0</v>
      </c>
      <c r="H2073" s="36">
        <f t="shared" si="447"/>
        <v>0</v>
      </c>
      <c r="I2073" s="36">
        <v>0</v>
      </c>
      <c r="J2073" s="36">
        <v>0</v>
      </c>
      <c r="K2073" s="36">
        <v>0</v>
      </c>
      <c r="L2073" s="36">
        <v>0</v>
      </c>
      <c r="M2073" s="36">
        <v>0</v>
      </c>
      <c r="N2073" s="36">
        <v>0</v>
      </c>
      <c r="O2073" s="36">
        <v>0</v>
      </c>
      <c r="P2073" s="36">
        <v>0</v>
      </c>
      <c r="Q2073" s="196"/>
      <c r="R2073" s="197"/>
      <c r="S2073" s="6"/>
      <c r="T2073" s="17"/>
    </row>
    <row r="2074" spans="1:19" ht="12.75" customHeight="1">
      <c r="A2074" s="228" t="s">
        <v>136</v>
      </c>
      <c r="B2074" s="185" t="s">
        <v>401</v>
      </c>
      <c r="C2074" s="179" t="s">
        <v>397</v>
      </c>
      <c r="D2074" s="21"/>
      <c r="E2074" s="114"/>
      <c r="F2074" s="41" t="s">
        <v>16</v>
      </c>
      <c r="G2074" s="23">
        <f>SUM(G2075:G2085)</f>
        <v>4029.5</v>
      </c>
      <c r="H2074" s="23">
        <f aca="true" t="shared" si="448" ref="H2074:P2074">SUM(H2075:H2085)</f>
        <v>4029.5</v>
      </c>
      <c r="I2074" s="23">
        <f t="shared" si="448"/>
        <v>4029.5</v>
      </c>
      <c r="J2074" s="23">
        <f t="shared" si="448"/>
        <v>4029.5</v>
      </c>
      <c r="K2074" s="23">
        <f t="shared" si="448"/>
        <v>0</v>
      </c>
      <c r="L2074" s="23">
        <f t="shared" si="448"/>
        <v>0</v>
      </c>
      <c r="M2074" s="23">
        <f t="shared" si="448"/>
        <v>0</v>
      </c>
      <c r="N2074" s="23">
        <f t="shared" si="448"/>
        <v>0</v>
      </c>
      <c r="O2074" s="23">
        <f t="shared" si="448"/>
        <v>0</v>
      </c>
      <c r="P2074" s="23">
        <f t="shared" si="448"/>
        <v>0</v>
      </c>
      <c r="Q2074" s="192" t="s">
        <v>17</v>
      </c>
      <c r="R2074" s="193"/>
      <c r="S2074" s="6"/>
    </row>
    <row r="2075" spans="1:19" ht="12.75">
      <c r="A2075" s="229"/>
      <c r="B2075" s="186"/>
      <c r="C2075" s="180"/>
      <c r="D2075" s="29"/>
      <c r="E2075" s="115"/>
      <c r="F2075" s="26" t="s">
        <v>19</v>
      </c>
      <c r="G2075" s="28">
        <f aca="true" t="shared" si="449" ref="G2075:H2079">I2075+K2075+M2075+O2075</f>
        <v>0</v>
      </c>
      <c r="H2075" s="28">
        <f t="shared" si="449"/>
        <v>0</v>
      </c>
      <c r="I2075" s="28">
        <v>0</v>
      </c>
      <c r="J2075" s="28">
        <v>0</v>
      </c>
      <c r="K2075" s="28">
        <v>0</v>
      </c>
      <c r="L2075" s="28">
        <v>0</v>
      </c>
      <c r="M2075" s="28">
        <v>0</v>
      </c>
      <c r="N2075" s="28">
        <v>0</v>
      </c>
      <c r="O2075" s="28">
        <v>0</v>
      </c>
      <c r="P2075" s="28">
        <v>0</v>
      </c>
      <c r="Q2075" s="194"/>
      <c r="R2075" s="195"/>
      <c r="S2075" s="6"/>
    </row>
    <row r="2076" spans="1:19" ht="12.75">
      <c r="A2076" s="229"/>
      <c r="B2076" s="186"/>
      <c r="C2076" s="180"/>
      <c r="D2076" s="29"/>
      <c r="E2076" s="115"/>
      <c r="F2076" s="26" t="s">
        <v>22</v>
      </c>
      <c r="G2076" s="28">
        <f t="shared" si="449"/>
        <v>0</v>
      </c>
      <c r="H2076" s="28">
        <f t="shared" si="449"/>
        <v>0</v>
      </c>
      <c r="I2076" s="28">
        <v>0</v>
      </c>
      <c r="J2076" s="28">
        <v>0</v>
      </c>
      <c r="K2076" s="28">
        <v>0</v>
      </c>
      <c r="L2076" s="28">
        <v>0</v>
      </c>
      <c r="M2076" s="28">
        <v>0</v>
      </c>
      <c r="N2076" s="28">
        <v>0</v>
      </c>
      <c r="O2076" s="28">
        <v>0</v>
      </c>
      <c r="P2076" s="28">
        <v>0</v>
      </c>
      <c r="Q2076" s="194"/>
      <c r="R2076" s="195"/>
      <c r="S2076" s="6"/>
    </row>
    <row r="2077" spans="1:19" ht="12.75">
      <c r="A2077" s="229"/>
      <c r="B2077" s="186"/>
      <c r="C2077" s="180"/>
      <c r="D2077" s="115" t="s">
        <v>205</v>
      </c>
      <c r="E2077" s="115" t="s">
        <v>20</v>
      </c>
      <c r="F2077" s="26" t="s">
        <v>23</v>
      </c>
      <c r="G2077" s="28">
        <f t="shared" si="449"/>
        <v>804.6</v>
      </c>
      <c r="H2077" s="28">
        <f t="shared" si="449"/>
        <v>804.6</v>
      </c>
      <c r="I2077" s="28">
        <v>804.6</v>
      </c>
      <c r="J2077" s="28">
        <v>804.6</v>
      </c>
      <c r="K2077" s="28">
        <v>0</v>
      </c>
      <c r="L2077" s="28">
        <v>0</v>
      </c>
      <c r="M2077" s="28">
        <v>0</v>
      </c>
      <c r="N2077" s="28">
        <v>0</v>
      </c>
      <c r="O2077" s="28">
        <v>0</v>
      </c>
      <c r="P2077" s="28">
        <v>0</v>
      </c>
      <c r="Q2077" s="194"/>
      <c r="R2077" s="195"/>
      <c r="S2077" s="6"/>
    </row>
    <row r="2078" spans="1:19" ht="51">
      <c r="A2078" s="229"/>
      <c r="B2078" s="186"/>
      <c r="C2078" s="180"/>
      <c r="D2078" s="115" t="s">
        <v>205</v>
      </c>
      <c r="E2078" s="115" t="s">
        <v>390</v>
      </c>
      <c r="F2078" s="26" t="s">
        <v>24</v>
      </c>
      <c r="G2078" s="28">
        <f t="shared" si="449"/>
        <v>6.7</v>
      </c>
      <c r="H2078" s="28">
        <f t="shared" si="449"/>
        <v>6.7</v>
      </c>
      <c r="I2078" s="28">
        <v>6.7</v>
      </c>
      <c r="J2078" s="28">
        <v>6.7</v>
      </c>
      <c r="K2078" s="28">
        <v>0</v>
      </c>
      <c r="L2078" s="28">
        <v>0</v>
      </c>
      <c r="M2078" s="28">
        <v>0</v>
      </c>
      <c r="N2078" s="28">
        <v>0</v>
      </c>
      <c r="O2078" s="28">
        <v>0</v>
      </c>
      <c r="P2078" s="28">
        <v>0</v>
      </c>
      <c r="Q2078" s="194"/>
      <c r="R2078" s="195"/>
      <c r="S2078" s="6"/>
    </row>
    <row r="2079" spans="1:19" ht="12.75">
      <c r="A2079" s="229"/>
      <c r="B2079" s="186"/>
      <c r="C2079" s="180"/>
      <c r="D2079" s="115" t="s">
        <v>205</v>
      </c>
      <c r="E2079" s="26"/>
      <c r="F2079" s="26" t="s">
        <v>25</v>
      </c>
      <c r="G2079" s="28">
        <f t="shared" si="449"/>
        <v>3218.2</v>
      </c>
      <c r="H2079" s="28">
        <f t="shared" si="449"/>
        <v>3218.2</v>
      </c>
      <c r="I2079" s="28">
        <f>3829.6-50-561.4</f>
        <v>3218.2</v>
      </c>
      <c r="J2079" s="28">
        <f>3829.6-50-561.4</f>
        <v>3218.2</v>
      </c>
      <c r="K2079" s="28">
        <v>0</v>
      </c>
      <c r="L2079" s="28">
        <v>0</v>
      </c>
      <c r="M2079" s="28">
        <v>0</v>
      </c>
      <c r="N2079" s="28">
        <v>0</v>
      </c>
      <c r="O2079" s="28">
        <v>0</v>
      </c>
      <c r="P2079" s="28">
        <v>0</v>
      </c>
      <c r="Q2079" s="194"/>
      <c r="R2079" s="195"/>
      <c r="S2079" s="6"/>
    </row>
    <row r="2080" spans="1:19" ht="12.75">
      <c r="A2080" s="229"/>
      <c r="B2080" s="186"/>
      <c r="C2080" s="180"/>
      <c r="D2080" s="29"/>
      <c r="E2080" s="115"/>
      <c r="F2080" s="26" t="s">
        <v>220</v>
      </c>
      <c r="G2080" s="28">
        <v>0</v>
      </c>
      <c r="H2080" s="28">
        <v>0</v>
      </c>
      <c r="I2080" s="28">
        <v>0</v>
      </c>
      <c r="J2080" s="28">
        <v>0</v>
      </c>
      <c r="K2080" s="28">
        <v>0</v>
      </c>
      <c r="L2080" s="28">
        <v>0</v>
      </c>
      <c r="M2080" s="28">
        <v>0</v>
      </c>
      <c r="N2080" s="28">
        <v>0</v>
      </c>
      <c r="O2080" s="28">
        <v>0</v>
      </c>
      <c r="P2080" s="28">
        <v>0</v>
      </c>
      <c r="Q2080" s="194"/>
      <c r="R2080" s="195"/>
      <c r="S2080" s="6"/>
    </row>
    <row r="2081" spans="1:20" ht="12.75">
      <c r="A2081" s="229"/>
      <c r="B2081" s="186"/>
      <c r="C2081" s="180"/>
      <c r="D2081" s="29"/>
      <c r="E2081" s="26"/>
      <c r="F2081" s="115" t="s">
        <v>226</v>
      </c>
      <c r="G2081" s="28">
        <f aca="true" t="shared" si="450" ref="G2081:H2085">I2081+K2081+M2081+O2081</f>
        <v>0</v>
      </c>
      <c r="H2081" s="28">
        <f t="shared" si="450"/>
        <v>0</v>
      </c>
      <c r="I2081" s="28">
        <v>0</v>
      </c>
      <c r="J2081" s="28">
        <v>0</v>
      </c>
      <c r="K2081" s="28">
        <v>0</v>
      </c>
      <c r="L2081" s="28">
        <v>0</v>
      </c>
      <c r="M2081" s="28">
        <v>0</v>
      </c>
      <c r="N2081" s="28">
        <v>0</v>
      </c>
      <c r="O2081" s="28">
        <v>0</v>
      </c>
      <c r="P2081" s="28">
        <v>0</v>
      </c>
      <c r="Q2081" s="194"/>
      <c r="R2081" s="195"/>
      <c r="S2081" s="6"/>
      <c r="T2081" s="17"/>
    </row>
    <row r="2082" spans="1:20" ht="12.75">
      <c r="A2082" s="229"/>
      <c r="B2082" s="186"/>
      <c r="C2082" s="180"/>
      <c r="D2082" s="29"/>
      <c r="E2082" s="26"/>
      <c r="F2082" s="115" t="s">
        <v>227</v>
      </c>
      <c r="G2082" s="28">
        <f t="shared" si="450"/>
        <v>0</v>
      </c>
      <c r="H2082" s="28">
        <f t="shared" si="450"/>
        <v>0</v>
      </c>
      <c r="I2082" s="28">
        <v>0</v>
      </c>
      <c r="J2082" s="28">
        <v>0</v>
      </c>
      <c r="K2082" s="28">
        <v>0</v>
      </c>
      <c r="L2082" s="28">
        <v>0</v>
      </c>
      <c r="M2082" s="28">
        <v>0</v>
      </c>
      <c r="N2082" s="28">
        <v>0</v>
      </c>
      <c r="O2082" s="28">
        <v>0</v>
      </c>
      <c r="P2082" s="28">
        <v>0</v>
      </c>
      <c r="Q2082" s="194"/>
      <c r="R2082" s="195"/>
      <c r="S2082" s="6"/>
      <c r="T2082" s="17"/>
    </row>
    <row r="2083" spans="1:20" ht="12.75">
      <c r="A2083" s="229"/>
      <c r="B2083" s="186"/>
      <c r="C2083" s="180"/>
      <c r="D2083" s="29"/>
      <c r="E2083" s="26"/>
      <c r="F2083" s="115" t="s">
        <v>228</v>
      </c>
      <c r="G2083" s="28">
        <f t="shared" si="450"/>
        <v>0</v>
      </c>
      <c r="H2083" s="28">
        <f t="shared" si="450"/>
        <v>0</v>
      </c>
      <c r="I2083" s="28">
        <v>0</v>
      </c>
      <c r="J2083" s="28">
        <v>0</v>
      </c>
      <c r="K2083" s="28">
        <v>0</v>
      </c>
      <c r="L2083" s="28">
        <v>0</v>
      </c>
      <c r="M2083" s="28">
        <v>0</v>
      </c>
      <c r="N2083" s="28">
        <v>0</v>
      </c>
      <c r="O2083" s="28">
        <v>0</v>
      </c>
      <c r="P2083" s="28">
        <v>0</v>
      </c>
      <c r="Q2083" s="194"/>
      <c r="R2083" s="195"/>
      <c r="S2083" s="6"/>
      <c r="T2083" s="17"/>
    </row>
    <row r="2084" spans="1:20" ht="12.75">
      <c r="A2084" s="229"/>
      <c r="B2084" s="186"/>
      <c r="C2084" s="180"/>
      <c r="D2084" s="29"/>
      <c r="E2084" s="26"/>
      <c r="F2084" s="115" t="s">
        <v>229</v>
      </c>
      <c r="G2084" s="28">
        <f t="shared" si="450"/>
        <v>0</v>
      </c>
      <c r="H2084" s="28">
        <f t="shared" si="450"/>
        <v>0</v>
      </c>
      <c r="I2084" s="28">
        <v>0</v>
      </c>
      <c r="J2084" s="28">
        <v>0</v>
      </c>
      <c r="K2084" s="28">
        <v>0</v>
      </c>
      <c r="L2084" s="28">
        <v>0</v>
      </c>
      <c r="M2084" s="28">
        <v>0</v>
      </c>
      <c r="N2084" s="28">
        <v>0</v>
      </c>
      <c r="O2084" s="28">
        <v>0</v>
      </c>
      <c r="P2084" s="28">
        <v>0</v>
      </c>
      <c r="Q2084" s="194"/>
      <c r="R2084" s="195"/>
      <c r="S2084" s="6"/>
      <c r="T2084" s="17"/>
    </row>
    <row r="2085" spans="1:20" ht="13.5" thickBot="1">
      <c r="A2085" s="230"/>
      <c r="B2085" s="187"/>
      <c r="C2085" s="181"/>
      <c r="D2085" s="33"/>
      <c r="E2085" s="43"/>
      <c r="F2085" s="116" t="s">
        <v>230</v>
      </c>
      <c r="G2085" s="36">
        <f t="shared" si="450"/>
        <v>0</v>
      </c>
      <c r="H2085" s="36">
        <f t="shared" si="450"/>
        <v>0</v>
      </c>
      <c r="I2085" s="36">
        <v>0</v>
      </c>
      <c r="J2085" s="36">
        <v>0</v>
      </c>
      <c r="K2085" s="36">
        <v>0</v>
      </c>
      <c r="L2085" s="36">
        <v>0</v>
      </c>
      <c r="M2085" s="36">
        <v>0</v>
      </c>
      <c r="N2085" s="36">
        <v>0</v>
      </c>
      <c r="O2085" s="36">
        <v>0</v>
      </c>
      <c r="P2085" s="36">
        <v>0</v>
      </c>
      <c r="Q2085" s="196"/>
      <c r="R2085" s="197"/>
      <c r="S2085" s="6"/>
      <c r="T2085" s="17"/>
    </row>
    <row r="2086" spans="1:19" ht="12.75" customHeight="1">
      <c r="A2086" s="182" t="s">
        <v>138</v>
      </c>
      <c r="B2086" s="185" t="s">
        <v>418</v>
      </c>
      <c r="C2086" s="192" t="s">
        <v>137</v>
      </c>
      <c r="D2086" s="21"/>
      <c r="E2086" s="22"/>
      <c r="F2086" s="41" t="s">
        <v>16</v>
      </c>
      <c r="G2086" s="23">
        <f>SUM(G2087:G2097)</f>
        <v>1672.2</v>
      </c>
      <c r="H2086" s="23">
        <f aca="true" t="shared" si="451" ref="H2086:P2086">SUM(H2087:H2097)</f>
        <v>1672.2</v>
      </c>
      <c r="I2086" s="23">
        <f t="shared" si="451"/>
        <v>1672.2</v>
      </c>
      <c r="J2086" s="23">
        <f t="shared" si="451"/>
        <v>1672.2</v>
      </c>
      <c r="K2086" s="23">
        <f t="shared" si="451"/>
        <v>0</v>
      </c>
      <c r="L2086" s="23">
        <f t="shared" si="451"/>
        <v>0</v>
      </c>
      <c r="M2086" s="23">
        <f t="shared" si="451"/>
        <v>0</v>
      </c>
      <c r="N2086" s="23">
        <f t="shared" si="451"/>
        <v>0</v>
      </c>
      <c r="O2086" s="23">
        <f t="shared" si="451"/>
        <v>0</v>
      </c>
      <c r="P2086" s="23">
        <f t="shared" si="451"/>
        <v>0</v>
      </c>
      <c r="Q2086" s="192" t="s">
        <v>17</v>
      </c>
      <c r="R2086" s="193"/>
      <c r="S2086" s="6"/>
    </row>
    <row r="2087" spans="1:19" ht="12.75">
      <c r="A2087" s="183"/>
      <c r="B2087" s="186"/>
      <c r="C2087" s="194"/>
      <c r="D2087" s="29"/>
      <c r="E2087" s="26"/>
      <c r="F2087" s="26" t="s">
        <v>19</v>
      </c>
      <c r="G2087" s="28">
        <f>I2087+K2087+M2087+O2087</f>
        <v>0</v>
      </c>
      <c r="H2087" s="28">
        <f>J2087+L2087+N2087+P2087</f>
        <v>0</v>
      </c>
      <c r="I2087" s="28">
        <v>0</v>
      </c>
      <c r="J2087" s="28">
        <v>0</v>
      </c>
      <c r="K2087" s="28">
        <v>0</v>
      </c>
      <c r="L2087" s="28">
        <v>0</v>
      </c>
      <c r="M2087" s="28">
        <v>0</v>
      </c>
      <c r="N2087" s="28">
        <v>0</v>
      </c>
      <c r="O2087" s="28">
        <v>0</v>
      </c>
      <c r="P2087" s="28">
        <v>0</v>
      </c>
      <c r="Q2087" s="194"/>
      <c r="R2087" s="195"/>
      <c r="S2087" s="6"/>
    </row>
    <row r="2088" spans="1:19" ht="12.75">
      <c r="A2088" s="183"/>
      <c r="B2088" s="186"/>
      <c r="C2088" s="194"/>
      <c r="D2088" s="29"/>
      <c r="E2088" s="26"/>
      <c r="F2088" s="26" t="s">
        <v>22</v>
      </c>
      <c r="G2088" s="28">
        <v>0</v>
      </c>
      <c r="H2088" s="28">
        <f>J2088+L2088+N2088+P2088</f>
        <v>0</v>
      </c>
      <c r="I2088" s="28">
        <v>0</v>
      </c>
      <c r="J2088" s="28">
        <v>0</v>
      </c>
      <c r="K2088" s="28">
        <v>0</v>
      </c>
      <c r="L2088" s="28">
        <v>0</v>
      </c>
      <c r="M2088" s="28">
        <v>0</v>
      </c>
      <c r="N2088" s="28">
        <v>0</v>
      </c>
      <c r="O2088" s="28">
        <v>0</v>
      </c>
      <c r="P2088" s="28">
        <v>0</v>
      </c>
      <c r="Q2088" s="194"/>
      <c r="R2088" s="195"/>
      <c r="S2088" s="6"/>
    </row>
    <row r="2089" spans="1:19" ht="12.75">
      <c r="A2089" s="183"/>
      <c r="B2089" s="186"/>
      <c r="C2089" s="194"/>
      <c r="D2089" s="29"/>
      <c r="E2089" s="26"/>
      <c r="F2089" s="26" t="s">
        <v>23</v>
      </c>
      <c r="G2089" s="351">
        <f>I2089+K2089+M2089+O2089</f>
        <v>0</v>
      </c>
      <c r="H2089" s="351">
        <f>J2089+L2089+N2089+P2089</f>
        <v>0</v>
      </c>
      <c r="I2089" s="351">
        <v>0</v>
      </c>
      <c r="J2089" s="351">
        <v>0</v>
      </c>
      <c r="K2089" s="351">
        <v>0</v>
      </c>
      <c r="L2089" s="28">
        <v>0</v>
      </c>
      <c r="M2089" s="28">
        <v>0</v>
      </c>
      <c r="N2089" s="28">
        <v>0</v>
      </c>
      <c r="O2089" s="28">
        <v>0</v>
      </c>
      <c r="P2089" s="28">
        <v>0</v>
      </c>
      <c r="Q2089" s="194"/>
      <c r="R2089" s="195"/>
      <c r="S2089" s="6"/>
    </row>
    <row r="2090" spans="1:19" ht="12.75">
      <c r="A2090" s="183"/>
      <c r="B2090" s="186"/>
      <c r="C2090" s="194"/>
      <c r="D2090" s="29"/>
      <c r="E2090" s="26"/>
      <c r="F2090" s="26" t="s">
        <v>24</v>
      </c>
      <c r="G2090" s="351">
        <f>I2090+K2090+M2090+O2090</f>
        <v>0</v>
      </c>
      <c r="H2090" s="351">
        <f>J2090+L2090+N2090+P2090</f>
        <v>0</v>
      </c>
      <c r="I2090" s="351">
        <v>0</v>
      </c>
      <c r="J2090" s="351">
        <v>0</v>
      </c>
      <c r="K2090" s="351">
        <v>0</v>
      </c>
      <c r="L2090" s="28">
        <v>0</v>
      </c>
      <c r="M2090" s="28">
        <v>0</v>
      </c>
      <c r="N2090" s="28">
        <v>0</v>
      </c>
      <c r="O2090" s="28">
        <v>0</v>
      </c>
      <c r="P2090" s="28">
        <v>0</v>
      </c>
      <c r="Q2090" s="194"/>
      <c r="R2090" s="195"/>
      <c r="S2090" s="6"/>
    </row>
    <row r="2091" spans="1:19" ht="12.75">
      <c r="A2091" s="183"/>
      <c r="B2091" s="186"/>
      <c r="C2091" s="194"/>
      <c r="D2091" s="115"/>
      <c r="E2091" s="26"/>
      <c r="F2091" s="115" t="s">
        <v>25</v>
      </c>
      <c r="G2091" s="351">
        <f>I2091+K2091+M2091+O2091</f>
        <v>0</v>
      </c>
      <c r="H2091" s="351">
        <f>J2091+L2091+N2091+P2091</f>
        <v>0</v>
      </c>
      <c r="I2091" s="351">
        <v>0</v>
      </c>
      <c r="J2091" s="351">
        <v>0</v>
      </c>
      <c r="K2091" s="351">
        <v>0</v>
      </c>
      <c r="L2091" s="28">
        <v>0</v>
      </c>
      <c r="M2091" s="28">
        <v>0</v>
      </c>
      <c r="N2091" s="28">
        <v>0</v>
      </c>
      <c r="O2091" s="28">
        <v>0</v>
      </c>
      <c r="P2091" s="28">
        <v>0</v>
      </c>
      <c r="Q2091" s="194"/>
      <c r="R2091" s="195"/>
      <c r="S2091" s="6"/>
    </row>
    <row r="2092" spans="1:19" ht="12.75">
      <c r="A2092" s="183"/>
      <c r="B2092" s="186"/>
      <c r="C2092" s="194"/>
      <c r="D2092" s="115" t="s">
        <v>204</v>
      </c>
      <c r="E2092" s="26" t="s">
        <v>72</v>
      </c>
      <c r="F2092" s="115" t="s">
        <v>220</v>
      </c>
      <c r="G2092" s="351">
        <f>I2092+K2092+M2092+O2092</f>
        <v>1672.2</v>
      </c>
      <c r="H2092" s="351">
        <f>J2092+L2092+N2092+P2092</f>
        <v>1672.2</v>
      </c>
      <c r="I2092" s="351">
        <v>1672.2</v>
      </c>
      <c r="J2092" s="351">
        <v>1672.2</v>
      </c>
      <c r="K2092" s="351">
        <v>0</v>
      </c>
      <c r="L2092" s="28">
        <v>0</v>
      </c>
      <c r="M2092" s="28">
        <v>0</v>
      </c>
      <c r="N2092" s="28">
        <v>0</v>
      </c>
      <c r="O2092" s="28">
        <v>0</v>
      </c>
      <c r="P2092" s="28">
        <v>0</v>
      </c>
      <c r="Q2092" s="194"/>
      <c r="R2092" s="195"/>
      <c r="S2092" s="6"/>
    </row>
    <row r="2093" spans="1:20" ht="12.75">
      <c r="A2093" s="183"/>
      <c r="B2093" s="186"/>
      <c r="C2093" s="194"/>
      <c r="D2093" s="29"/>
      <c r="E2093" s="26"/>
      <c r="F2093" s="115" t="s">
        <v>226</v>
      </c>
      <c r="G2093" s="351">
        <f aca="true" t="shared" si="452" ref="G2093:H2097">I2093+K2093+M2093+O2093</f>
        <v>0</v>
      </c>
      <c r="H2093" s="351">
        <f t="shared" si="452"/>
        <v>0</v>
      </c>
      <c r="I2093" s="351">
        <v>0</v>
      </c>
      <c r="J2093" s="351">
        <v>0</v>
      </c>
      <c r="K2093" s="351">
        <v>0</v>
      </c>
      <c r="L2093" s="28">
        <v>0</v>
      </c>
      <c r="M2093" s="28">
        <v>0</v>
      </c>
      <c r="N2093" s="28">
        <v>0</v>
      </c>
      <c r="O2093" s="28">
        <v>0</v>
      </c>
      <c r="P2093" s="28">
        <v>0</v>
      </c>
      <c r="Q2093" s="194"/>
      <c r="R2093" s="195"/>
      <c r="S2093" s="6"/>
      <c r="T2093" s="17"/>
    </row>
    <row r="2094" spans="1:20" ht="12.75">
      <c r="A2094" s="183"/>
      <c r="B2094" s="186"/>
      <c r="C2094" s="194"/>
      <c r="D2094" s="29"/>
      <c r="E2094" s="26"/>
      <c r="F2094" s="115" t="s">
        <v>227</v>
      </c>
      <c r="G2094" s="28">
        <f t="shared" si="452"/>
        <v>0</v>
      </c>
      <c r="H2094" s="28">
        <f t="shared" si="452"/>
        <v>0</v>
      </c>
      <c r="I2094" s="28">
        <v>0</v>
      </c>
      <c r="J2094" s="28">
        <v>0</v>
      </c>
      <c r="K2094" s="28">
        <v>0</v>
      </c>
      <c r="L2094" s="28">
        <v>0</v>
      </c>
      <c r="M2094" s="28">
        <v>0</v>
      </c>
      <c r="N2094" s="28">
        <v>0</v>
      </c>
      <c r="O2094" s="28">
        <v>0</v>
      </c>
      <c r="P2094" s="28">
        <v>0</v>
      </c>
      <c r="Q2094" s="194"/>
      <c r="R2094" s="195"/>
      <c r="S2094" s="6"/>
      <c r="T2094" s="17"/>
    </row>
    <row r="2095" spans="1:20" ht="12.75">
      <c r="A2095" s="183"/>
      <c r="B2095" s="186"/>
      <c r="C2095" s="194"/>
      <c r="D2095" s="29"/>
      <c r="E2095" s="26"/>
      <c r="F2095" s="115" t="s">
        <v>228</v>
      </c>
      <c r="G2095" s="28">
        <f t="shared" si="452"/>
        <v>0</v>
      </c>
      <c r="H2095" s="28">
        <f t="shared" si="452"/>
        <v>0</v>
      </c>
      <c r="I2095" s="28">
        <v>0</v>
      </c>
      <c r="J2095" s="28">
        <v>0</v>
      </c>
      <c r="K2095" s="28">
        <v>0</v>
      </c>
      <c r="L2095" s="28">
        <v>0</v>
      </c>
      <c r="M2095" s="28">
        <v>0</v>
      </c>
      <c r="N2095" s="28">
        <v>0</v>
      </c>
      <c r="O2095" s="28">
        <v>0</v>
      </c>
      <c r="P2095" s="28">
        <v>0</v>
      </c>
      <c r="Q2095" s="194"/>
      <c r="R2095" s="195"/>
      <c r="S2095" s="6"/>
      <c r="T2095" s="17"/>
    </row>
    <row r="2096" spans="1:20" ht="12.75">
      <c r="A2096" s="183"/>
      <c r="B2096" s="186"/>
      <c r="C2096" s="194"/>
      <c r="D2096" s="29"/>
      <c r="E2096" s="26"/>
      <c r="F2096" s="115" t="s">
        <v>229</v>
      </c>
      <c r="G2096" s="28">
        <f t="shared" si="452"/>
        <v>0</v>
      </c>
      <c r="H2096" s="28">
        <f t="shared" si="452"/>
        <v>0</v>
      </c>
      <c r="I2096" s="28">
        <v>0</v>
      </c>
      <c r="J2096" s="28">
        <v>0</v>
      </c>
      <c r="K2096" s="28">
        <v>0</v>
      </c>
      <c r="L2096" s="28">
        <v>0</v>
      </c>
      <c r="M2096" s="28">
        <v>0</v>
      </c>
      <c r="N2096" s="28">
        <v>0</v>
      </c>
      <c r="O2096" s="28">
        <v>0</v>
      </c>
      <c r="P2096" s="28">
        <v>0</v>
      </c>
      <c r="Q2096" s="194"/>
      <c r="R2096" s="195"/>
      <c r="S2096" s="6"/>
      <c r="T2096" s="17"/>
    </row>
    <row r="2097" spans="1:20" ht="13.5" thickBot="1">
      <c r="A2097" s="184"/>
      <c r="B2097" s="187"/>
      <c r="C2097" s="196"/>
      <c r="D2097" s="33"/>
      <c r="E2097" s="43"/>
      <c r="F2097" s="116" t="s">
        <v>230</v>
      </c>
      <c r="G2097" s="36">
        <f t="shared" si="452"/>
        <v>0</v>
      </c>
      <c r="H2097" s="36">
        <f t="shared" si="452"/>
        <v>0</v>
      </c>
      <c r="I2097" s="36">
        <v>0</v>
      </c>
      <c r="J2097" s="36">
        <v>0</v>
      </c>
      <c r="K2097" s="36">
        <v>0</v>
      </c>
      <c r="L2097" s="36">
        <v>0</v>
      </c>
      <c r="M2097" s="36">
        <v>0</v>
      </c>
      <c r="N2097" s="36">
        <v>0</v>
      </c>
      <c r="O2097" s="36">
        <v>0</v>
      </c>
      <c r="P2097" s="36">
        <v>0</v>
      </c>
      <c r="Q2097" s="196"/>
      <c r="R2097" s="197"/>
      <c r="S2097" s="6"/>
      <c r="T2097" s="17"/>
    </row>
    <row r="2098" spans="1:19" ht="12.75" customHeight="1">
      <c r="A2098" s="182" t="s">
        <v>139</v>
      </c>
      <c r="B2098" s="185" t="s">
        <v>140</v>
      </c>
      <c r="C2098" s="179" t="s">
        <v>30</v>
      </c>
      <c r="D2098" s="114"/>
      <c r="E2098" s="114"/>
      <c r="F2098" s="41" t="s">
        <v>16</v>
      </c>
      <c r="G2098" s="23">
        <f>SUM(G2099:G2109)</f>
        <v>1337.7</v>
      </c>
      <c r="H2098" s="23">
        <f>SUM(H2099:H2109)</f>
        <v>1337.7</v>
      </c>
      <c r="I2098" s="23">
        <f aca="true" t="shared" si="453" ref="I2098:P2098">SUM(I2099:I2109)</f>
        <v>1337.7</v>
      </c>
      <c r="J2098" s="23">
        <f t="shared" si="453"/>
        <v>1337.7</v>
      </c>
      <c r="K2098" s="23">
        <f t="shared" si="453"/>
        <v>0</v>
      </c>
      <c r="L2098" s="23">
        <f t="shared" si="453"/>
        <v>0</v>
      </c>
      <c r="M2098" s="23">
        <f t="shared" si="453"/>
        <v>0</v>
      </c>
      <c r="N2098" s="23">
        <f t="shared" si="453"/>
        <v>0</v>
      </c>
      <c r="O2098" s="23">
        <f t="shared" si="453"/>
        <v>0</v>
      </c>
      <c r="P2098" s="23">
        <f t="shared" si="453"/>
        <v>0</v>
      </c>
      <c r="Q2098" s="192" t="s">
        <v>17</v>
      </c>
      <c r="R2098" s="193"/>
      <c r="S2098" s="6"/>
    </row>
    <row r="2099" spans="1:19" ht="12.75">
      <c r="A2099" s="183"/>
      <c r="B2099" s="186"/>
      <c r="C2099" s="180"/>
      <c r="D2099" s="115"/>
      <c r="E2099" s="115"/>
      <c r="F2099" s="26" t="s">
        <v>19</v>
      </c>
      <c r="G2099" s="28">
        <f aca="true" t="shared" si="454" ref="G2099:H2103">I2099+K2099+M2099+O2099</f>
        <v>0</v>
      </c>
      <c r="H2099" s="28">
        <f t="shared" si="454"/>
        <v>0</v>
      </c>
      <c r="I2099" s="28">
        <v>0</v>
      </c>
      <c r="J2099" s="28">
        <v>0</v>
      </c>
      <c r="K2099" s="28">
        <v>0</v>
      </c>
      <c r="L2099" s="28">
        <v>0</v>
      </c>
      <c r="M2099" s="28">
        <v>0</v>
      </c>
      <c r="N2099" s="28">
        <v>0</v>
      </c>
      <c r="O2099" s="28">
        <v>0</v>
      </c>
      <c r="P2099" s="28">
        <v>0</v>
      </c>
      <c r="Q2099" s="194"/>
      <c r="R2099" s="195"/>
      <c r="S2099" s="6"/>
    </row>
    <row r="2100" spans="1:19" ht="12.75">
      <c r="A2100" s="183"/>
      <c r="B2100" s="186"/>
      <c r="C2100" s="180"/>
      <c r="D2100" s="115" t="s">
        <v>206</v>
      </c>
      <c r="E2100" s="26" t="s">
        <v>18</v>
      </c>
      <c r="F2100" s="26" t="s">
        <v>22</v>
      </c>
      <c r="G2100" s="28">
        <f t="shared" si="454"/>
        <v>1337.7</v>
      </c>
      <c r="H2100" s="28">
        <f t="shared" si="454"/>
        <v>1337.7</v>
      </c>
      <c r="I2100" s="28">
        <v>1337.7</v>
      </c>
      <c r="J2100" s="28">
        <v>1337.7</v>
      </c>
      <c r="K2100" s="28">
        <v>0</v>
      </c>
      <c r="L2100" s="28">
        <v>0</v>
      </c>
      <c r="M2100" s="28">
        <v>0</v>
      </c>
      <c r="N2100" s="28">
        <v>0</v>
      </c>
      <c r="O2100" s="28">
        <v>0</v>
      </c>
      <c r="P2100" s="28">
        <v>0</v>
      </c>
      <c r="Q2100" s="194"/>
      <c r="R2100" s="195"/>
      <c r="S2100" s="6"/>
    </row>
    <row r="2101" spans="1:19" ht="12.75">
      <c r="A2101" s="183"/>
      <c r="B2101" s="186"/>
      <c r="C2101" s="180"/>
      <c r="D2101" s="115"/>
      <c r="E2101" s="115"/>
      <c r="F2101" s="26" t="s">
        <v>23</v>
      </c>
      <c r="G2101" s="28">
        <f t="shared" si="454"/>
        <v>0</v>
      </c>
      <c r="H2101" s="28">
        <f t="shared" si="454"/>
        <v>0</v>
      </c>
      <c r="I2101" s="28">
        <v>0</v>
      </c>
      <c r="J2101" s="28">
        <v>0</v>
      </c>
      <c r="K2101" s="28">
        <v>0</v>
      </c>
      <c r="L2101" s="28">
        <v>0</v>
      </c>
      <c r="M2101" s="28">
        <v>0</v>
      </c>
      <c r="N2101" s="28">
        <v>0</v>
      </c>
      <c r="O2101" s="28">
        <v>0</v>
      </c>
      <c r="P2101" s="28">
        <v>0</v>
      </c>
      <c r="Q2101" s="194"/>
      <c r="R2101" s="195"/>
      <c r="S2101" s="6"/>
    </row>
    <row r="2102" spans="1:19" ht="12.75">
      <c r="A2102" s="183"/>
      <c r="B2102" s="186"/>
      <c r="C2102" s="180"/>
      <c r="D2102" s="115"/>
      <c r="E2102" s="115"/>
      <c r="F2102" s="26" t="s">
        <v>24</v>
      </c>
      <c r="G2102" s="28">
        <f t="shared" si="454"/>
        <v>0</v>
      </c>
      <c r="H2102" s="28">
        <f t="shared" si="454"/>
        <v>0</v>
      </c>
      <c r="I2102" s="28">
        <v>0</v>
      </c>
      <c r="J2102" s="28">
        <v>0</v>
      </c>
      <c r="K2102" s="28">
        <v>0</v>
      </c>
      <c r="L2102" s="28">
        <v>0</v>
      </c>
      <c r="M2102" s="28">
        <v>0</v>
      </c>
      <c r="N2102" s="28">
        <v>0</v>
      </c>
      <c r="O2102" s="28">
        <v>0</v>
      </c>
      <c r="P2102" s="28">
        <v>0</v>
      </c>
      <c r="Q2102" s="194"/>
      <c r="R2102" s="195"/>
      <c r="S2102" s="6"/>
    </row>
    <row r="2103" spans="1:19" ht="12.75">
      <c r="A2103" s="183"/>
      <c r="B2103" s="186"/>
      <c r="C2103" s="180"/>
      <c r="D2103" s="115"/>
      <c r="E2103" s="26"/>
      <c r="F2103" s="26" t="s">
        <v>25</v>
      </c>
      <c r="G2103" s="28">
        <f t="shared" si="454"/>
        <v>0</v>
      </c>
      <c r="H2103" s="28">
        <f t="shared" si="454"/>
        <v>0</v>
      </c>
      <c r="I2103" s="28">
        <v>0</v>
      </c>
      <c r="J2103" s="28">
        <v>0</v>
      </c>
      <c r="K2103" s="28">
        <v>0</v>
      </c>
      <c r="L2103" s="28">
        <v>0</v>
      </c>
      <c r="M2103" s="28">
        <v>0</v>
      </c>
      <c r="N2103" s="28">
        <v>0</v>
      </c>
      <c r="O2103" s="28">
        <v>0</v>
      </c>
      <c r="P2103" s="28">
        <v>0</v>
      </c>
      <c r="Q2103" s="194"/>
      <c r="R2103" s="195"/>
      <c r="S2103" s="6"/>
    </row>
    <row r="2104" spans="1:19" ht="12.75">
      <c r="A2104" s="183"/>
      <c r="B2104" s="186"/>
      <c r="C2104" s="180"/>
      <c r="D2104" s="115"/>
      <c r="E2104" s="115"/>
      <c r="F2104" s="26" t="s">
        <v>220</v>
      </c>
      <c r="G2104" s="28">
        <v>0</v>
      </c>
      <c r="H2104" s="28">
        <v>0</v>
      </c>
      <c r="I2104" s="28">
        <v>0</v>
      </c>
      <c r="J2104" s="28">
        <v>0</v>
      </c>
      <c r="K2104" s="28">
        <v>0</v>
      </c>
      <c r="L2104" s="28">
        <v>0</v>
      </c>
      <c r="M2104" s="28">
        <v>0</v>
      </c>
      <c r="N2104" s="28">
        <v>0</v>
      </c>
      <c r="O2104" s="28">
        <v>0</v>
      </c>
      <c r="P2104" s="28">
        <v>0</v>
      </c>
      <c r="Q2104" s="194"/>
      <c r="R2104" s="195"/>
      <c r="S2104" s="6"/>
    </row>
    <row r="2105" spans="1:20" ht="12.75">
      <c r="A2105" s="183"/>
      <c r="B2105" s="186"/>
      <c r="C2105" s="180"/>
      <c r="D2105" s="29"/>
      <c r="E2105" s="26"/>
      <c r="F2105" s="115" t="s">
        <v>226</v>
      </c>
      <c r="G2105" s="28">
        <f aca="true" t="shared" si="455" ref="G2105:H2109">I2105+K2105+M2105+O2105</f>
        <v>0</v>
      </c>
      <c r="H2105" s="28">
        <f t="shared" si="455"/>
        <v>0</v>
      </c>
      <c r="I2105" s="28">
        <v>0</v>
      </c>
      <c r="J2105" s="28">
        <v>0</v>
      </c>
      <c r="K2105" s="28">
        <v>0</v>
      </c>
      <c r="L2105" s="28">
        <v>0</v>
      </c>
      <c r="M2105" s="28">
        <v>0</v>
      </c>
      <c r="N2105" s="28">
        <v>0</v>
      </c>
      <c r="O2105" s="28">
        <v>0</v>
      </c>
      <c r="P2105" s="28">
        <v>0</v>
      </c>
      <c r="Q2105" s="194"/>
      <c r="R2105" s="195"/>
      <c r="S2105" s="6"/>
      <c r="T2105" s="17"/>
    </row>
    <row r="2106" spans="1:20" ht="12.75">
      <c r="A2106" s="183"/>
      <c r="B2106" s="186"/>
      <c r="C2106" s="180"/>
      <c r="D2106" s="29"/>
      <c r="E2106" s="26"/>
      <c r="F2106" s="115" t="s">
        <v>227</v>
      </c>
      <c r="G2106" s="28">
        <f t="shared" si="455"/>
        <v>0</v>
      </c>
      <c r="H2106" s="28">
        <f t="shared" si="455"/>
        <v>0</v>
      </c>
      <c r="I2106" s="28">
        <v>0</v>
      </c>
      <c r="J2106" s="28">
        <v>0</v>
      </c>
      <c r="K2106" s="28">
        <v>0</v>
      </c>
      <c r="L2106" s="28">
        <v>0</v>
      </c>
      <c r="M2106" s="28">
        <v>0</v>
      </c>
      <c r="N2106" s="28">
        <v>0</v>
      </c>
      <c r="O2106" s="28">
        <v>0</v>
      </c>
      <c r="P2106" s="28">
        <v>0</v>
      </c>
      <c r="Q2106" s="194"/>
      <c r="R2106" s="195"/>
      <c r="S2106" s="6"/>
      <c r="T2106" s="17"/>
    </row>
    <row r="2107" spans="1:20" ht="12.75">
      <c r="A2107" s="183"/>
      <c r="B2107" s="186"/>
      <c r="C2107" s="180"/>
      <c r="D2107" s="29"/>
      <c r="E2107" s="26"/>
      <c r="F2107" s="115" t="s">
        <v>228</v>
      </c>
      <c r="G2107" s="28">
        <f t="shared" si="455"/>
        <v>0</v>
      </c>
      <c r="H2107" s="28">
        <f t="shared" si="455"/>
        <v>0</v>
      </c>
      <c r="I2107" s="28">
        <v>0</v>
      </c>
      <c r="J2107" s="28">
        <v>0</v>
      </c>
      <c r="K2107" s="28">
        <v>0</v>
      </c>
      <c r="L2107" s="28">
        <v>0</v>
      </c>
      <c r="M2107" s="28">
        <v>0</v>
      </c>
      <c r="N2107" s="28">
        <v>0</v>
      </c>
      <c r="O2107" s="28">
        <v>0</v>
      </c>
      <c r="P2107" s="28">
        <v>0</v>
      </c>
      <c r="Q2107" s="194"/>
      <c r="R2107" s="195"/>
      <c r="S2107" s="6"/>
      <c r="T2107" s="17"/>
    </row>
    <row r="2108" spans="1:20" ht="12.75">
      <c r="A2108" s="183"/>
      <c r="B2108" s="186"/>
      <c r="C2108" s="180"/>
      <c r="D2108" s="29"/>
      <c r="E2108" s="26"/>
      <c r="F2108" s="115" t="s">
        <v>229</v>
      </c>
      <c r="G2108" s="28">
        <f t="shared" si="455"/>
        <v>0</v>
      </c>
      <c r="H2108" s="28">
        <f t="shared" si="455"/>
        <v>0</v>
      </c>
      <c r="I2108" s="28">
        <v>0</v>
      </c>
      <c r="J2108" s="28">
        <v>0</v>
      </c>
      <c r="K2108" s="28">
        <v>0</v>
      </c>
      <c r="L2108" s="28">
        <v>0</v>
      </c>
      <c r="M2108" s="28">
        <v>0</v>
      </c>
      <c r="N2108" s="28">
        <v>0</v>
      </c>
      <c r="O2108" s="28">
        <v>0</v>
      </c>
      <c r="P2108" s="28">
        <v>0</v>
      </c>
      <c r="Q2108" s="194"/>
      <c r="R2108" s="195"/>
      <c r="S2108" s="6"/>
      <c r="T2108" s="17"/>
    </row>
    <row r="2109" spans="1:20" ht="13.5" thickBot="1">
      <c r="A2109" s="184"/>
      <c r="B2109" s="187"/>
      <c r="C2109" s="181"/>
      <c r="D2109" s="33"/>
      <c r="E2109" s="43"/>
      <c r="F2109" s="116" t="s">
        <v>230</v>
      </c>
      <c r="G2109" s="36">
        <f t="shared" si="455"/>
        <v>0</v>
      </c>
      <c r="H2109" s="36">
        <f t="shared" si="455"/>
        <v>0</v>
      </c>
      <c r="I2109" s="36">
        <v>0</v>
      </c>
      <c r="J2109" s="36">
        <v>0</v>
      </c>
      <c r="K2109" s="36">
        <v>0</v>
      </c>
      <c r="L2109" s="36">
        <v>0</v>
      </c>
      <c r="M2109" s="36">
        <v>0</v>
      </c>
      <c r="N2109" s="36">
        <v>0</v>
      </c>
      <c r="O2109" s="36">
        <v>0</v>
      </c>
      <c r="P2109" s="36">
        <v>0</v>
      </c>
      <c r="Q2109" s="196"/>
      <c r="R2109" s="197"/>
      <c r="S2109" s="6"/>
      <c r="T2109" s="17"/>
    </row>
    <row r="2110" spans="1:19" ht="12.75" customHeight="1">
      <c r="A2110" s="161" t="s">
        <v>213</v>
      </c>
      <c r="B2110" s="164" t="s">
        <v>214</v>
      </c>
      <c r="C2110" s="170" t="s">
        <v>364</v>
      </c>
      <c r="D2110" s="21"/>
      <c r="E2110" s="114"/>
      <c r="F2110" s="129" t="s">
        <v>16</v>
      </c>
      <c r="G2110" s="23">
        <f>SUM(G2111:G2121)</f>
        <v>337.90000000000003</v>
      </c>
      <c r="H2110" s="23">
        <f aca="true" t="shared" si="456" ref="H2110:P2110">SUM(H2111:H2121)</f>
        <v>0</v>
      </c>
      <c r="I2110" s="23">
        <f t="shared" si="456"/>
        <v>3.3</v>
      </c>
      <c r="J2110" s="23">
        <f t="shared" si="456"/>
        <v>0</v>
      </c>
      <c r="K2110" s="23">
        <f t="shared" si="456"/>
        <v>0</v>
      </c>
      <c r="L2110" s="23">
        <f t="shared" si="456"/>
        <v>0</v>
      </c>
      <c r="M2110" s="23">
        <f t="shared" si="456"/>
        <v>334.6</v>
      </c>
      <c r="N2110" s="23">
        <f t="shared" si="456"/>
        <v>0</v>
      </c>
      <c r="O2110" s="23">
        <f t="shared" si="456"/>
        <v>0</v>
      </c>
      <c r="P2110" s="23">
        <f t="shared" si="456"/>
        <v>0</v>
      </c>
      <c r="Q2110" s="170" t="s">
        <v>17</v>
      </c>
      <c r="R2110" s="252"/>
      <c r="S2110" s="6"/>
    </row>
    <row r="2111" spans="1:19" ht="12.75">
      <c r="A2111" s="162"/>
      <c r="B2111" s="165"/>
      <c r="C2111" s="171"/>
      <c r="D2111" s="29"/>
      <c r="E2111" s="115"/>
      <c r="F2111" s="115" t="s">
        <v>19</v>
      </c>
      <c r="G2111" s="28">
        <f aca="true" t="shared" si="457" ref="G2111:H2115">I2111+K2111+M2111+O2111</f>
        <v>0</v>
      </c>
      <c r="H2111" s="28">
        <f t="shared" si="457"/>
        <v>0</v>
      </c>
      <c r="I2111" s="28">
        <v>0</v>
      </c>
      <c r="J2111" s="28">
        <v>0</v>
      </c>
      <c r="K2111" s="28">
        <v>0</v>
      </c>
      <c r="L2111" s="28">
        <v>0</v>
      </c>
      <c r="M2111" s="28">
        <v>0</v>
      </c>
      <c r="N2111" s="28">
        <v>0</v>
      </c>
      <c r="O2111" s="28">
        <v>0</v>
      </c>
      <c r="P2111" s="28">
        <v>0</v>
      </c>
      <c r="Q2111" s="171"/>
      <c r="R2111" s="253"/>
      <c r="S2111" s="6"/>
    </row>
    <row r="2112" spans="1:19" ht="12.75">
      <c r="A2112" s="162"/>
      <c r="B2112" s="165"/>
      <c r="C2112" s="171"/>
      <c r="D2112" s="29"/>
      <c r="E2112" s="115"/>
      <c r="F2112" s="115" t="s">
        <v>22</v>
      </c>
      <c r="G2112" s="28">
        <f t="shared" si="457"/>
        <v>0</v>
      </c>
      <c r="H2112" s="28">
        <f t="shared" si="457"/>
        <v>0</v>
      </c>
      <c r="I2112" s="28">
        <v>0</v>
      </c>
      <c r="J2112" s="28">
        <v>0</v>
      </c>
      <c r="K2112" s="28">
        <v>0</v>
      </c>
      <c r="L2112" s="28">
        <v>0</v>
      </c>
      <c r="M2112" s="28">
        <v>0</v>
      </c>
      <c r="N2112" s="28">
        <v>0</v>
      </c>
      <c r="O2112" s="28">
        <v>0</v>
      </c>
      <c r="P2112" s="28">
        <v>0</v>
      </c>
      <c r="Q2112" s="171"/>
      <c r="R2112" s="253"/>
      <c r="S2112" s="6"/>
    </row>
    <row r="2113" spans="1:19" ht="12.75">
      <c r="A2113" s="162"/>
      <c r="B2113" s="165"/>
      <c r="C2113" s="171"/>
      <c r="D2113" s="29"/>
      <c r="E2113" s="115"/>
      <c r="F2113" s="115" t="s">
        <v>23</v>
      </c>
      <c r="G2113" s="28">
        <f t="shared" si="457"/>
        <v>0</v>
      </c>
      <c r="H2113" s="28">
        <f t="shared" si="457"/>
        <v>0</v>
      </c>
      <c r="I2113" s="28">
        <v>0</v>
      </c>
      <c r="J2113" s="28">
        <v>0</v>
      </c>
      <c r="K2113" s="28">
        <v>0</v>
      </c>
      <c r="L2113" s="28">
        <v>0</v>
      </c>
      <c r="M2113" s="28">
        <v>0</v>
      </c>
      <c r="N2113" s="28">
        <v>0</v>
      </c>
      <c r="O2113" s="28">
        <v>0</v>
      </c>
      <c r="P2113" s="28">
        <v>0</v>
      </c>
      <c r="Q2113" s="171"/>
      <c r="R2113" s="253"/>
      <c r="S2113" s="6"/>
    </row>
    <row r="2114" spans="1:19" ht="12.75">
      <c r="A2114" s="162"/>
      <c r="B2114" s="165"/>
      <c r="C2114" s="171"/>
      <c r="D2114" s="29"/>
      <c r="E2114" s="115"/>
      <c r="F2114" s="115" t="s">
        <v>24</v>
      </c>
      <c r="G2114" s="28">
        <f t="shared" si="457"/>
        <v>0</v>
      </c>
      <c r="H2114" s="28">
        <f t="shared" si="457"/>
        <v>0</v>
      </c>
      <c r="I2114" s="28">
        <v>0</v>
      </c>
      <c r="J2114" s="28">
        <v>0</v>
      </c>
      <c r="K2114" s="28">
        <v>0</v>
      </c>
      <c r="L2114" s="28">
        <v>0</v>
      </c>
      <c r="M2114" s="28">
        <v>0</v>
      </c>
      <c r="N2114" s="28">
        <v>0</v>
      </c>
      <c r="O2114" s="28">
        <v>0</v>
      </c>
      <c r="P2114" s="28">
        <v>0</v>
      </c>
      <c r="Q2114" s="171"/>
      <c r="R2114" s="253"/>
      <c r="S2114" s="6"/>
    </row>
    <row r="2115" spans="1:19" ht="12.75">
      <c r="A2115" s="162"/>
      <c r="B2115" s="165"/>
      <c r="C2115" s="171"/>
      <c r="D2115" s="29"/>
      <c r="E2115" s="115"/>
      <c r="F2115" s="115" t="s">
        <v>25</v>
      </c>
      <c r="G2115" s="28">
        <f t="shared" si="457"/>
        <v>0</v>
      </c>
      <c r="H2115" s="28">
        <f t="shared" si="457"/>
        <v>0</v>
      </c>
      <c r="I2115" s="28">
        <v>0</v>
      </c>
      <c r="J2115" s="28">
        <v>0</v>
      </c>
      <c r="K2115" s="28">
        <v>0</v>
      </c>
      <c r="L2115" s="28">
        <v>0</v>
      </c>
      <c r="M2115" s="28">
        <v>0</v>
      </c>
      <c r="N2115" s="28">
        <v>0</v>
      </c>
      <c r="O2115" s="28">
        <v>0</v>
      </c>
      <c r="P2115" s="28">
        <v>0</v>
      </c>
      <c r="Q2115" s="171"/>
      <c r="R2115" s="253"/>
      <c r="S2115" s="6"/>
    </row>
    <row r="2116" spans="1:19" ht="12.75">
      <c r="A2116" s="162"/>
      <c r="B2116" s="165"/>
      <c r="C2116" s="171"/>
      <c r="D2116" s="29"/>
      <c r="E2116" s="115"/>
      <c r="F2116" s="115" t="s">
        <v>220</v>
      </c>
      <c r="G2116" s="28">
        <v>0</v>
      </c>
      <c r="H2116" s="28">
        <v>0</v>
      </c>
      <c r="I2116" s="28">
        <v>0</v>
      </c>
      <c r="J2116" s="28">
        <v>0</v>
      </c>
      <c r="K2116" s="28">
        <v>0</v>
      </c>
      <c r="L2116" s="28">
        <v>0</v>
      </c>
      <c r="M2116" s="28">
        <v>0</v>
      </c>
      <c r="N2116" s="28">
        <v>0</v>
      </c>
      <c r="O2116" s="28">
        <v>0</v>
      </c>
      <c r="P2116" s="28">
        <v>0</v>
      </c>
      <c r="Q2116" s="171"/>
      <c r="R2116" s="253"/>
      <c r="S2116" s="6"/>
    </row>
    <row r="2117" spans="1:20" ht="12.75">
      <c r="A2117" s="162"/>
      <c r="B2117" s="165"/>
      <c r="C2117" s="171"/>
      <c r="D2117" s="29"/>
      <c r="E2117" s="115"/>
      <c r="F2117" s="115" t="s">
        <v>226</v>
      </c>
      <c r="G2117" s="28">
        <f aca="true" t="shared" si="458" ref="G2117:H2121">I2117+K2117+M2117+O2117</f>
        <v>0</v>
      </c>
      <c r="H2117" s="28">
        <f t="shared" si="458"/>
        <v>0</v>
      </c>
      <c r="I2117" s="28">
        <v>0</v>
      </c>
      <c r="J2117" s="28">
        <v>0</v>
      </c>
      <c r="K2117" s="28">
        <v>0</v>
      </c>
      <c r="L2117" s="28">
        <v>0</v>
      </c>
      <c r="M2117" s="28">
        <v>0</v>
      </c>
      <c r="N2117" s="28">
        <v>0</v>
      </c>
      <c r="O2117" s="28">
        <v>0</v>
      </c>
      <c r="P2117" s="28">
        <v>0</v>
      </c>
      <c r="Q2117" s="171"/>
      <c r="R2117" s="253"/>
      <c r="S2117" s="6"/>
      <c r="T2117" s="17"/>
    </row>
    <row r="2118" spans="1:20" ht="12.75">
      <c r="A2118" s="162"/>
      <c r="B2118" s="165"/>
      <c r="C2118" s="171"/>
      <c r="D2118" s="29"/>
      <c r="E2118" s="115"/>
      <c r="F2118" s="115" t="s">
        <v>227</v>
      </c>
      <c r="G2118" s="28">
        <f t="shared" si="458"/>
        <v>0</v>
      </c>
      <c r="H2118" s="28">
        <f t="shared" si="458"/>
        <v>0</v>
      </c>
      <c r="I2118" s="28">
        <v>0</v>
      </c>
      <c r="J2118" s="28">
        <v>0</v>
      </c>
      <c r="K2118" s="28">
        <v>0</v>
      </c>
      <c r="L2118" s="28">
        <v>0</v>
      </c>
      <c r="M2118" s="28">
        <v>0</v>
      </c>
      <c r="N2118" s="28">
        <v>0</v>
      </c>
      <c r="O2118" s="28">
        <v>0</v>
      </c>
      <c r="P2118" s="28">
        <v>0</v>
      </c>
      <c r="Q2118" s="171"/>
      <c r="R2118" s="253"/>
      <c r="S2118" s="6"/>
      <c r="T2118" s="17"/>
    </row>
    <row r="2119" spans="1:20" ht="12.75">
      <c r="A2119" s="162"/>
      <c r="B2119" s="165"/>
      <c r="C2119" s="171"/>
      <c r="D2119" s="29"/>
      <c r="E2119" s="115" t="s">
        <v>18</v>
      </c>
      <c r="F2119" s="115" t="s">
        <v>228</v>
      </c>
      <c r="G2119" s="28">
        <f t="shared" si="458"/>
        <v>337.90000000000003</v>
      </c>
      <c r="H2119" s="28">
        <f t="shared" si="458"/>
        <v>0</v>
      </c>
      <c r="I2119" s="28">
        <f>3.3</f>
        <v>3.3</v>
      </c>
      <c r="J2119" s="28">
        <v>0</v>
      </c>
      <c r="K2119" s="28">
        <v>0</v>
      </c>
      <c r="L2119" s="28">
        <v>0</v>
      </c>
      <c r="M2119" s="28">
        <f>334.6</f>
        <v>334.6</v>
      </c>
      <c r="N2119" s="28">
        <v>0</v>
      </c>
      <c r="O2119" s="28">
        <v>0</v>
      </c>
      <c r="P2119" s="28">
        <v>0</v>
      </c>
      <c r="Q2119" s="171"/>
      <c r="R2119" s="253"/>
      <c r="S2119" s="6"/>
      <c r="T2119" s="17"/>
    </row>
    <row r="2120" spans="1:20" ht="12.75">
      <c r="A2120" s="162"/>
      <c r="B2120" s="165"/>
      <c r="C2120" s="171"/>
      <c r="D2120" s="29"/>
      <c r="E2120" s="115"/>
      <c r="F2120" s="115" t="s">
        <v>229</v>
      </c>
      <c r="G2120" s="28">
        <f t="shared" si="458"/>
        <v>0</v>
      </c>
      <c r="H2120" s="28">
        <f t="shared" si="458"/>
        <v>0</v>
      </c>
      <c r="I2120" s="28">
        <v>0</v>
      </c>
      <c r="J2120" s="28">
        <v>0</v>
      </c>
      <c r="K2120" s="28">
        <v>0</v>
      </c>
      <c r="L2120" s="28">
        <v>0</v>
      </c>
      <c r="M2120" s="28">
        <v>0</v>
      </c>
      <c r="N2120" s="28">
        <v>0</v>
      </c>
      <c r="O2120" s="28">
        <v>0</v>
      </c>
      <c r="P2120" s="28">
        <v>0</v>
      </c>
      <c r="Q2120" s="171"/>
      <c r="R2120" s="253"/>
      <c r="S2120" s="6"/>
      <c r="T2120" s="17"/>
    </row>
    <row r="2121" spans="1:20" ht="13.5" thickBot="1">
      <c r="A2121" s="173"/>
      <c r="B2121" s="174"/>
      <c r="C2121" s="258"/>
      <c r="D2121" s="83"/>
      <c r="E2121" s="128"/>
      <c r="F2121" s="128" t="s">
        <v>230</v>
      </c>
      <c r="G2121" s="86">
        <f t="shared" si="458"/>
        <v>0</v>
      </c>
      <c r="H2121" s="86">
        <f t="shared" si="458"/>
        <v>0</v>
      </c>
      <c r="I2121" s="86">
        <v>0</v>
      </c>
      <c r="J2121" s="86">
        <v>0</v>
      </c>
      <c r="K2121" s="86">
        <v>0</v>
      </c>
      <c r="L2121" s="86">
        <v>0</v>
      </c>
      <c r="M2121" s="86">
        <v>0</v>
      </c>
      <c r="N2121" s="86">
        <v>0</v>
      </c>
      <c r="O2121" s="86">
        <v>0</v>
      </c>
      <c r="P2121" s="86">
        <v>0</v>
      </c>
      <c r="Q2121" s="258"/>
      <c r="R2121" s="259"/>
      <c r="S2121" s="6"/>
      <c r="T2121" s="17"/>
    </row>
    <row r="2122" spans="1:20" ht="12.75">
      <c r="A2122" s="182" t="s">
        <v>373</v>
      </c>
      <c r="B2122" s="179" t="s">
        <v>374</v>
      </c>
      <c r="C2122" s="118"/>
      <c r="D2122" s="21"/>
      <c r="E2122" s="114"/>
      <c r="F2122" s="129" t="s">
        <v>16</v>
      </c>
      <c r="G2122" s="97">
        <f>SUM(G2123:G2133)</f>
        <v>11000</v>
      </c>
      <c r="H2122" s="97">
        <f aca="true" t="shared" si="459" ref="H2122:P2122">SUM(H2123:H2133)</f>
        <v>0</v>
      </c>
      <c r="I2122" s="97">
        <f t="shared" si="459"/>
        <v>11000</v>
      </c>
      <c r="J2122" s="97">
        <f t="shared" si="459"/>
        <v>0</v>
      </c>
      <c r="K2122" s="97">
        <f t="shared" si="459"/>
        <v>0</v>
      </c>
      <c r="L2122" s="97">
        <f t="shared" si="459"/>
        <v>0</v>
      </c>
      <c r="M2122" s="97">
        <f t="shared" si="459"/>
        <v>0</v>
      </c>
      <c r="N2122" s="97">
        <f t="shared" si="459"/>
        <v>0</v>
      </c>
      <c r="O2122" s="97">
        <f t="shared" si="459"/>
        <v>0</v>
      </c>
      <c r="P2122" s="97">
        <f t="shared" si="459"/>
        <v>0</v>
      </c>
      <c r="Q2122" s="192" t="s">
        <v>17</v>
      </c>
      <c r="R2122" s="193"/>
      <c r="S2122" s="6"/>
      <c r="T2122" s="17"/>
    </row>
    <row r="2123" spans="1:20" ht="12.75">
      <c r="A2123" s="183"/>
      <c r="B2123" s="180"/>
      <c r="C2123" s="119"/>
      <c r="D2123" s="29"/>
      <c r="E2123" s="115"/>
      <c r="F2123" s="115" t="s">
        <v>19</v>
      </c>
      <c r="G2123" s="28">
        <f>I2123+K2123+M2123+O2123</f>
        <v>0</v>
      </c>
      <c r="H2123" s="28">
        <f aca="true" t="shared" si="460" ref="H2123:H2133">J2123+L2123+N2123+P2123</f>
        <v>0</v>
      </c>
      <c r="I2123" s="28">
        <v>0</v>
      </c>
      <c r="J2123" s="28">
        <v>0</v>
      </c>
      <c r="K2123" s="28">
        <v>0</v>
      </c>
      <c r="L2123" s="28">
        <v>0</v>
      </c>
      <c r="M2123" s="28">
        <v>0</v>
      </c>
      <c r="N2123" s="28">
        <v>0</v>
      </c>
      <c r="O2123" s="28">
        <v>0</v>
      </c>
      <c r="P2123" s="28">
        <v>0</v>
      </c>
      <c r="Q2123" s="194"/>
      <c r="R2123" s="195"/>
      <c r="S2123" s="6"/>
      <c r="T2123" s="17"/>
    </row>
    <row r="2124" spans="1:20" ht="12.75">
      <c r="A2124" s="183"/>
      <c r="B2124" s="180"/>
      <c r="C2124" s="119"/>
      <c r="D2124" s="29"/>
      <c r="E2124" s="115"/>
      <c r="F2124" s="115" t="s">
        <v>22</v>
      </c>
      <c r="G2124" s="28">
        <f>I2124+K2124+M2124+O2124</f>
        <v>0</v>
      </c>
      <c r="H2124" s="28">
        <f t="shared" si="460"/>
        <v>0</v>
      </c>
      <c r="I2124" s="28">
        <v>0</v>
      </c>
      <c r="J2124" s="28">
        <v>0</v>
      </c>
      <c r="K2124" s="28">
        <v>0</v>
      </c>
      <c r="L2124" s="28">
        <v>0</v>
      </c>
      <c r="M2124" s="28">
        <v>0</v>
      </c>
      <c r="N2124" s="28">
        <v>0</v>
      </c>
      <c r="O2124" s="28">
        <v>0</v>
      </c>
      <c r="P2124" s="28">
        <v>0</v>
      </c>
      <c r="Q2124" s="194"/>
      <c r="R2124" s="195"/>
      <c r="S2124" s="6"/>
      <c r="T2124" s="17"/>
    </row>
    <row r="2125" spans="1:20" ht="12.75">
      <c r="A2125" s="183"/>
      <c r="B2125" s="180"/>
      <c r="C2125" s="119"/>
      <c r="D2125" s="29"/>
      <c r="E2125" s="115"/>
      <c r="F2125" s="115" t="s">
        <v>23</v>
      </c>
      <c r="G2125" s="28">
        <f>I2125+K2125+M2125+O2125</f>
        <v>0</v>
      </c>
      <c r="H2125" s="28">
        <f t="shared" si="460"/>
        <v>0</v>
      </c>
      <c r="I2125" s="28">
        <v>0</v>
      </c>
      <c r="J2125" s="28">
        <v>0</v>
      </c>
      <c r="K2125" s="28">
        <v>0</v>
      </c>
      <c r="L2125" s="28">
        <v>0</v>
      </c>
      <c r="M2125" s="28">
        <v>0</v>
      </c>
      <c r="N2125" s="28">
        <v>0</v>
      </c>
      <c r="O2125" s="28">
        <v>0</v>
      </c>
      <c r="P2125" s="28">
        <v>0</v>
      </c>
      <c r="Q2125" s="194"/>
      <c r="R2125" s="195"/>
      <c r="S2125" s="6"/>
      <c r="T2125" s="17"/>
    </row>
    <row r="2126" spans="1:20" ht="12.75">
      <c r="A2126" s="183"/>
      <c r="B2126" s="180"/>
      <c r="C2126" s="119"/>
      <c r="D2126" s="29"/>
      <c r="E2126" s="115"/>
      <c r="F2126" s="115" t="s">
        <v>24</v>
      </c>
      <c r="G2126" s="28">
        <f aca="true" t="shared" si="461" ref="G2126:G2133">I2126+K2126+M2126+O2126</f>
        <v>0</v>
      </c>
      <c r="H2126" s="28">
        <f t="shared" si="460"/>
        <v>0</v>
      </c>
      <c r="I2126" s="28">
        <v>0</v>
      </c>
      <c r="J2126" s="28">
        <v>0</v>
      </c>
      <c r="K2126" s="28">
        <v>0</v>
      </c>
      <c r="L2126" s="28">
        <v>0</v>
      </c>
      <c r="M2126" s="28">
        <v>0</v>
      </c>
      <c r="N2126" s="28">
        <v>0</v>
      </c>
      <c r="O2126" s="28">
        <v>0</v>
      </c>
      <c r="P2126" s="28">
        <v>0</v>
      </c>
      <c r="Q2126" s="194"/>
      <c r="R2126" s="195"/>
      <c r="S2126" s="6"/>
      <c r="T2126" s="17"/>
    </row>
    <row r="2127" spans="1:20" ht="12.75">
      <c r="A2127" s="183"/>
      <c r="B2127" s="180"/>
      <c r="C2127" s="119"/>
      <c r="D2127" s="29"/>
      <c r="E2127" s="46"/>
      <c r="F2127" s="115" t="s">
        <v>25</v>
      </c>
      <c r="G2127" s="28">
        <f t="shared" si="461"/>
        <v>0</v>
      </c>
      <c r="H2127" s="28">
        <f t="shared" si="460"/>
        <v>0</v>
      </c>
      <c r="I2127" s="28">
        <v>0</v>
      </c>
      <c r="J2127" s="28">
        <v>0</v>
      </c>
      <c r="K2127" s="28">
        <v>0</v>
      </c>
      <c r="L2127" s="28">
        <v>0</v>
      </c>
      <c r="M2127" s="28">
        <v>0</v>
      </c>
      <c r="N2127" s="28">
        <v>0</v>
      </c>
      <c r="O2127" s="28">
        <v>0</v>
      </c>
      <c r="P2127" s="28">
        <v>0</v>
      </c>
      <c r="Q2127" s="194"/>
      <c r="R2127" s="195"/>
      <c r="S2127" s="6"/>
      <c r="T2127" s="17"/>
    </row>
    <row r="2128" spans="1:20" ht="12.75">
      <c r="A2128" s="183"/>
      <c r="B2128" s="180"/>
      <c r="C2128" s="119"/>
      <c r="D2128" s="29"/>
      <c r="E2128" s="46"/>
      <c r="F2128" s="115" t="s">
        <v>220</v>
      </c>
      <c r="G2128" s="28">
        <f t="shared" si="461"/>
        <v>0</v>
      </c>
      <c r="H2128" s="28">
        <f t="shared" si="460"/>
        <v>0</v>
      </c>
      <c r="I2128" s="28">
        <v>0</v>
      </c>
      <c r="J2128" s="28">
        <v>0</v>
      </c>
      <c r="K2128" s="28">
        <v>0</v>
      </c>
      <c r="L2128" s="28">
        <v>0</v>
      </c>
      <c r="M2128" s="28">
        <v>0</v>
      </c>
      <c r="N2128" s="28">
        <v>0</v>
      </c>
      <c r="O2128" s="28">
        <v>0</v>
      </c>
      <c r="P2128" s="28">
        <v>0</v>
      </c>
      <c r="Q2128" s="194"/>
      <c r="R2128" s="195"/>
      <c r="S2128" s="6"/>
      <c r="T2128" s="17"/>
    </row>
    <row r="2129" spans="1:20" ht="12.75">
      <c r="A2129" s="183"/>
      <c r="B2129" s="180"/>
      <c r="C2129" s="119"/>
      <c r="D2129" s="29"/>
      <c r="E2129" s="115"/>
      <c r="F2129" s="115" t="s">
        <v>226</v>
      </c>
      <c r="G2129" s="28">
        <f t="shared" si="461"/>
        <v>0</v>
      </c>
      <c r="H2129" s="28">
        <f t="shared" si="460"/>
        <v>0</v>
      </c>
      <c r="I2129" s="28">
        <v>0</v>
      </c>
      <c r="J2129" s="28">
        <v>0</v>
      </c>
      <c r="K2129" s="28">
        <v>0</v>
      </c>
      <c r="L2129" s="28">
        <v>0</v>
      </c>
      <c r="M2129" s="28">
        <v>0</v>
      </c>
      <c r="N2129" s="28">
        <v>0</v>
      </c>
      <c r="O2129" s="28">
        <v>0</v>
      </c>
      <c r="P2129" s="28">
        <v>0</v>
      </c>
      <c r="Q2129" s="194"/>
      <c r="R2129" s="195"/>
      <c r="S2129" s="6"/>
      <c r="T2129" s="17"/>
    </row>
    <row r="2130" spans="1:20" ht="12.75">
      <c r="A2130" s="183"/>
      <c r="B2130" s="180"/>
      <c r="C2130" s="119"/>
      <c r="D2130" s="29"/>
      <c r="E2130" s="115"/>
      <c r="F2130" s="115" t="s">
        <v>227</v>
      </c>
      <c r="G2130" s="28">
        <f t="shared" si="461"/>
        <v>0</v>
      </c>
      <c r="H2130" s="28">
        <f t="shared" si="460"/>
        <v>0</v>
      </c>
      <c r="I2130" s="28">
        <v>0</v>
      </c>
      <c r="J2130" s="28">
        <v>0</v>
      </c>
      <c r="K2130" s="28">
        <v>0</v>
      </c>
      <c r="L2130" s="28">
        <v>0</v>
      </c>
      <c r="M2130" s="28">
        <v>0</v>
      </c>
      <c r="N2130" s="28">
        <v>0</v>
      </c>
      <c r="O2130" s="28">
        <v>0</v>
      </c>
      <c r="P2130" s="28">
        <v>0</v>
      </c>
      <c r="Q2130" s="194"/>
      <c r="R2130" s="195"/>
      <c r="S2130" s="6"/>
      <c r="T2130" s="17"/>
    </row>
    <row r="2131" spans="1:20" ht="12.75">
      <c r="A2131" s="183"/>
      <c r="B2131" s="180"/>
      <c r="C2131" s="119"/>
      <c r="D2131" s="29"/>
      <c r="E2131" s="115" t="s">
        <v>21</v>
      </c>
      <c r="F2131" s="115" t="s">
        <v>228</v>
      </c>
      <c r="G2131" s="28">
        <f t="shared" si="461"/>
        <v>1000</v>
      </c>
      <c r="H2131" s="28">
        <f t="shared" si="460"/>
        <v>0</v>
      </c>
      <c r="I2131" s="28">
        <v>1000</v>
      </c>
      <c r="J2131" s="28">
        <v>0</v>
      </c>
      <c r="K2131" s="28">
        <v>0</v>
      </c>
      <c r="L2131" s="28">
        <v>0</v>
      </c>
      <c r="M2131" s="28">
        <v>0</v>
      </c>
      <c r="N2131" s="28">
        <v>0</v>
      </c>
      <c r="O2131" s="28">
        <v>0</v>
      </c>
      <c r="P2131" s="28">
        <v>0</v>
      </c>
      <c r="Q2131" s="194"/>
      <c r="R2131" s="195"/>
      <c r="S2131" s="6"/>
      <c r="T2131" s="17"/>
    </row>
    <row r="2132" spans="1:20" ht="12.75">
      <c r="A2132" s="183"/>
      <c r="B2132" s="180"/>
      <c r="C2132" s="119"/>
      <c r="D2132" s="29"/>
      <c r="E2132" s="115" t="s">
        <v>20</v>
      </c>
      <c r="F2132" s="115" t="s">
        <v>229</v>
      </c>
      <c r="G2132" s="28">
        <f t="shared" si="461"/>
        <v>10000</v>
      </c>
      <c r="H2132" s="28">
        <f t="shared" si="460"/>
        <v>0</v>
      </c>
      <c r="I2132" s="28">
        <v>10000</v>
      </c>
      <c r="J2132" s="28">
        <v>0</v>
      </c>
      <c r="K2132" s="28">
        <v>0</v>
      </c>
      <c r="L2132" s="28">
        <v>0</v>
      </c>
      <c r="M2132" s="28">
        <v>0</v>
      </c>
      <c r="N2132" s="28">
        <v>0</v>
      </c>
      <c r="O2132" s="28">
        <v>0</v>
      </c>
      <c r="P2132" s="28">
        <v>0</v>
      </c>
      <c r="Q2132" s="194"/>
      <c r="R2132" s="195"/>
      <c r="S2132" s="6"/>
      <c r="T2132" s="17"/>
    </row>
    <row r="2133" spans="1:20" ht="13.5" thickBot="1">
      <c r="A2133" s="184"/>
      <c r="B2133" s="181"/>
      <c r="C2133" s="120"/>
      <c r="D2133" s="33"/>
      <c r="E2133" s="116"/>
      <c r="F2133" s="116" t="s">
        <v>230</v>
      </c>
      <c r="G2133" s="36">
        <f t="shared" si="461"/>
        <v>0</v>
      </c>
      <c r="H2133" s="36">
        <f t="shared" si="460"/>
        <v>0</v>
      </c>
      <c r="I2133" s="36">
        <v>0</v>
      </c>
      <c r="J2133" s="36">
        <v>0</v>
      </c>
      <c r="K2133" s="36">
        <v>0</v>
      </c>
      <c r="L2133" s="36">
        <v>0</v>
      </c>
      <c r="M2133" s="36">
        <v>0</v>
      </c>
      <c r="N2133" s="36">
        <v>0</v>
      </c>
      <c r="O2133" s="36">
        <v>0</v>
      </c>
      <c r="P2133" s="36">
        <v>0</v>
      </c>
      <c r="Q2133" s="196"/>
      <c r="R2133" s="197"/>
      <c r="S2133" s="6"/>
      <c r="T2133" s="17"/>
    </row>
    <row r="2134" spans="1:53" s="106" customFormat="1" ht="27" customHeight="1" thickBot="1">
      <c r="A2134" s="243" t="s">
        <v>141</v>
      </c>
      <c r="B2134" s="244"/>
      <c r="C2134" s="244"/>
      <c r="D2134" s="244"/>
      <c r="E2134" s="244"/>
      <c r="F2134" s="244"/>
      <c r="G2134" s="244"/>
      <c r="H2134" s="244"/>
      <c r="I2134" s="244"/>
      <c r="J2134" s="244"/>
      <c r="K2134" s="244"/>
      <c r="L2134" s="244"/>
      <c r="M2134" s="244"/>
      <c r="N2134" s="244"/>
      <c r="O2134" s="244"/>
      <c r="P2134" s="244"/>
      <c r="Q2134" s="244"/>
      <c r="R2134" s="245"/>
      <c r="S2134" s="103"/>
      <c r="T2134" s="104"/>
      <c r="U2134" s="104"/>
      <c r="V2134" s="104"/>
      <c r="W2134" s="105"/>
      <c r="X2134" s="105"/>
      <c r="Y2134" s="105"/>
      <c r="Z2134" s="105"/>
      <c r="AA2134" s="105"/>
      <c r="AB2134" s="105"/>
      <c r="AC2134" s="105"/>
      <c r="AD2134" s="105"/>
      <c r="AE2134" s="105"/>
      <c r="AF2134" s="105"/>
      <c r="AG2134" s="105"/>
      <c r="AH2134" s="105"/>
      <c r="AI2134" s="105"/>
      <c r="AJ2134" s="105"/>
      <c r="AK2134" s="105"/>
      <c r="AL2134" s="105"/>
      <c r="AM2134" s="105"/>
      <c r="AN2134" s="105"/>
      <c r="AO2134" s="105"/>
      <c r="AP2134" s="105"/>
      <c r="AQ2134" s="105"/>
      <c r="AR2134" s="105"/>
      <c r="AS2134" s="105"/>
      <c r="AT2134" s="105"/>
      <c r="AU2134" s="105"/>
      <c r="AV2134" s="105"/>
      <c r="AW2134" s="105"/>
      <c r="AX2134" s="105"/>
      <c r="AY2134" s="105"/>
      <c r="AZ2134" s="105"/>
      <c r="BA2134" s="105"/>
    </row>
    <row r="2135" spans="1:19" ht="12.75" customHeight="1">
      <c r="A2135" s="255" t="s">
        <v>142</v>
      </c>
      <c r="B2135" s="164" t="s">
        <v>143</v>
      </c>
      <c r="C2135" s="170" t="s">
        <v>30</v>
      </c>
      <c r="D2135" s="21"/>
      <c r="E2135" s="114"/>
      <c r="F2135" s="129" t="s">
        <v>16</v>
      </c>
      <c r="G2135" s="23">
        <f>SUM(G2136:G2146)</f>
        <v>15000</v>
      </c>
      <c r="H2135" s="23">
        <f aca="true" t="shared" si="462" ref="H2135:P2135">SUM(H2136:H2146)</f>
        <v>15000</v>
      </c>
      <c r="I2135" s="23">
        <f t="shared" si="462"/>
        <v>15000</v>
      </c>
      <c r="J2135" s="23">
        <f t="shared" si="462"/>
        <v>15000</v>
      </c>
      <c r="K2135" s="23">
        <f t="shared" si="462"/>
        <v>0</v>
      </c>
      <c r="L2135" s="23">
        <f t="shared" si="462"/>
        <v>0</v>
      </c>
      <c r="M2135" s="23">
        <f t="shared" si="462"/>
        <v>0</v>
      </c>
      <c r="N2135" s="23">
        <f t="shared" si="462"/>
        <v>0</v>
      </c>
      <c r="O2135" s="23">
        <f t="shared" si="462"/>
        <v>0</v>
      </c>
      <c r="P2135" s="23">
        <f t="shared" si="462"/>
        <v>0</v>
      </c>
      <c r="Q2135" s="170" t="s">
        <v>17</v>
      </c>
      <c r="R2135" s="252"/>
      <c r="S2135" s="6"/>
    </row>
    <row r="2136" spans="1:19" ht="12.75">
      <c r="A2136" s="256"/>
      <c r="B2136" s="165"/>
      <c r="C2136" s="171"/>
      <c r="D2136" s="98">
        <v>834001414</v>
      </c>
      <c r="E2136" s="115" t="s">
        <v>21</v>
      </c>
      <c r="F2136" s="115" t="s">
        <v>19</v>
      </c>
      <c r="G2136" s="28">
        <f aca="true" t="shared" si="463" ref="G2136:H2140">I2136+K2136+M2136+O2136</f>
        <v>15000</v>
      </c>
      <c r="H2136" s="28">
        <f t="shared" si="463"/>
        <v>15000</v>
      </c>
      <c r="I2136" s="28">
        <v>15000</v>
      </c>
      <c r="J2136" s="28">
        <v>15000</v>
      </c>
      <c r="K2136" s="28">
        <v>0</v>
      </c>
      <c r="L2136" s="28">
        <v>0</v>
      </c>
      <c r="M2136" s="28">
        <v>0</v>
      </c>
      <c r="N2136" s="28">
        <v>0</v>
      </c>
      <c r="O2136" s="28">
        <v>0</v>
      </c>
      <c r="P2136" s="28">
        <v>0</v>
      </c>
      <c r="Q2136" s="171"/>
      <c r="R2136" s="253"/>
      <c r="S2136" s="6"/>
    </row>
    <row r="2137" spans="1:19" ht="12.75">
      <c r="A2137" s="256"/>
      <c r="B2137" s="165"/>
      <c r="C2137" s="171"/>
      <c r="D2137" s="29"/>
      <c r="E2137" s="115"/>
      <c r="F2137" s="115" t="s">
        <v>22</v>
      </c>
      <c r="G2137" s="28">
        <f t="shared" si="463"/>
        <v>0</v>
      </c>
      <c r="H2137" s="28">
        <f t="shared" si="463"/>
        <v>0</v>
      </c>
      <c r="I2137" s="28">
        <v>0</v>
      </c>
      <c r="J2137" s="28">
        <v>0</v>
      </c>
      <c r="K2137" s="28">
        <v>0</v>
      </c>
      <c r="L2137" s="28">
        <v>0</v>
      </c>
      <c r="M2137" s="28">
        <v>0</v>
      </c>
      <c r="N2137" s="28">
        <v>0</v>
      </c>
      <c r="O2137" s="28">
        <v>0</v>
      </c>
      <c r="P2137" s="28">
        <v>0</v>
      </c>
      <c r="Q2137" s="171"/>
      <c r="R2137" s="253"/>
      <c r="S2137" s="6"/>
    </row>
    <row r="2138" spans="1:19" ht="12.75">
      <c r="A2138" s="256"/>
      <c r="B2138" s="165"/>
      <c r="C2138" s="171"/>
      <c r="D2138" s="29"/>
      <c r="E2138" s="115"/>
      <c r="F2138" s="115" t="s">
        <v>23</v>
      </c>
      <c r="G2138" s="28">
        <f t="shared" si="463"/>
        <v>0</v>
      </c>
      <c r="H2138" s="28">
        <f t="shared" si="463"/>
        <v>0</v>
      </c>
      <c r="I2138" s="28">
        <v>0</v>
      </c>
      <c r="J2138" s="28">
        <v>0</v>
      </c>
      <c r="K2138" s="28">
        <v>0</v>
      </c>
      <c r="L2138" s="28">
        <v>0</v>
      </c>
      <c r="M2138" s="28">
        <v>0</v>
      </c>
      <c r="N2138" s="28">
        <v>0</v>
      </c>
      <c r="O2138" s="28">
        <v>0</v>
      </c>
      <c r="P2138" s="28">
        <v>0</v>
      </c>
      <c r="Q2138" s="171"/>
      <c r="R2138" s="253"/>
      <c r="S2138" s="6"/>
    </row>
    <row r="2139" spans="1:19" ht="12.75">
      <c r="A2139" s="256"/>
      <c r="B2139" s="165"/>
      <c r="C2139" s="171"/>
      <c r="D2139" s="29"/>
      <c r="E2139" s="115"/>
      <c r="F2139" s="115" t="s">
        <v>24</v>
      </c>
      <c r="G2139" s="28">
        <f t="shared" si="463"/>
        <v>0</v>
      </c>
      <c r="H2139" s="28">
        <f t="shared" si="463"/>
        <v>0</v>
      </c>
      <c r="I2139" s="28">
        <v>0</v>
      </c>
      <c r="J2139" s="28">
        <v>0</v>
      </c>
      <c r="K2139" s="28">
        <v>0</v>
      </c>
      <c r="L2139" s="28">
        <v>0</v>
      </c>
      <c r="M2139" s="28">
        <v>0</v>
      </c>
      <c r="N2139" s="28">
        <v>0</v>
      </c>
      <c r="O2139" s="28">
        <v>0</v>
      </c>
      <c r="P2139" s="28">
        <v>0</v>
      </c>
      <c r="Q2139" s="171"/>
      <c r="R2139" s="253"/>
      <c r="S2139" s="6"/>
    </row>
    <row r="2140" spans="1:19" ht="12.75">
      <c r="A2140" s="256"/>
      <c r="B2140" s="165"/>
      <c r="C2140" s="171"/>
      <c r="D2140" s="29"/>
      <c r="E2140" s="115"/>
      <c r="F2140" s="115" t="s">
        <v>25</v>
      </c>
      <c r="G2140" s="28">
        <f t="shared" si="463"/>
        <v>0</v>
      </c>
      <c r="H2140" s="28">
        <f t="shared" si="463"/>
        <v>0</v>
      </c>
      <c r="I2140" s="28">
        <v>0</v>
      </c>
      <c r="J2140" s="28">
        <v>0</v>
      </c>
      <c r="K2140" s="28">
        <v>0</v>
      </c>
      <c r="L2140" s="28">
        <v>0</v>
      </c>
      <c r="M2140" s="28">
        <v>0</v>
      </c>
      <c r="N2140" s="28">
        <v>0</v>
      </c>
      <c r="O2140" s="28">
        <v>0</v>
      </c>
      <c r="P2140" s="28">
        <v>0</v>
      </c>
      <c r="Q2140" s="171"/>
      <c r="R2140" s="253"/>
      <c r="S2140" s="6"/>
    </row>
    <row r="2141" spans="1:19" ht="12.75">
      <c r="A2141" s="256"/>
      <c r="B2141" s="165"/>
      <c r="C2141" s="171"/>
      <c r="D2141" s="29"/>
      <c r="E2141" s="115"/>
      <c r="F2141" s="115" t="s">
        <v>220</v>
      </c>
      <c r="G2141" s="28">
        <v>0</v>
      </c>
      <c r="H2141" s="28">
        <v>0</v>
      </c>
      <c r="I2141" s="28">
        <v>0</v>
      </c>
      <c r="J2141" s="28">
        <v>0</v>
      </c>
      <c r="K2141" s="28">
        <v>0</v>
      </c>
      <c r="L2141" s="28">
        <v>0</v>
      </c>
      <c r="M2141" s="28">
        <v>0</v>
      </c>
      <c r="N2141" s="28">
        <v>0</v>
      </c>
      <c r="O2141" s="28">
        <v>0</v>
      </c>
      <c r="P2141" s="28">
        <v>0</v>
      </c>
      <c r="Q2141" s="171"/>
      <c r="R2141" s="253"/>
      <c r="S2141" s="6"/>
    </row>
    <row r="2142" spans="1:20" ht="12.75">
      <c r="A2142" s="256"/>
      <c r="B2142" s="165"/>
      <c r="C2142" s="171"/>
      <c r="D2142" s="29"/>
      <c r="E2142" s="115"/>
      <c r="F2142" s="115" t="s">
        <v>226</v>
      </c>
      <c r="G2142" s="28">
        <f aca="true" t="shared" si="464" ref="G2142:H2146">I2142+K2142+M2142+O2142</f>
        <v>0</v>
      </c>
      <c r="H2142" s="28">
        <f t="shared" si="464"/>
        <v>0</v>
      </c>
      <c r="I2142" s="28">
        <v>0</v>
      </c>
      <c r="J2142" s="28">
        <v>0</v>
      </c>
      <c r="K2142" s="28">
        <v>0</v>
      </c>
      <c r="L2142" s="28">
        <v>0</v>
      </c>
      <c r="M2142" s="28">
        <v>0</v>
      </c>
      <c r="N2142" s="28">
        <v>0</v>
      </c>
      <c r="O2142" s="28">
        <v>0</v>
      </c>
      <c r="P2142" s="28">
        <v>0</v>
      </c>
      <c r="Q2142" s="171"/>
      <c r="R2142" s="253"/>
      <c r="S2142" s="6"/>
      <c r="T2142" s="17"/>
    </row>
    <row r="2143" spans="1:20" ht="12.75">
      <c r="A2143" s="256"/>
      <c r="B2143" s="165"/>
      <c r="C2143" s="171"/>
      <c r="D2143" s="29"/>
      <c r="E2143" s="115"/>
      <c r="F2143" s="115" t="s">
        <v>227</v>
      </c>
      <c r="G2143" s="28">
        <f t="shared" si="464"/>
        <v>0</v>
      </c>
      <c r="H2143" s="28">
        <f t="shared" si="464"/>
        <v>0</v>
      </c>
      <c r="I2143" s="28">
        <v>0</v>
      </c>
      <c r="J2143" s="28">
        <v>0</v>
      </c>
      <c r="K2143" s="28">
        <v>0</v>
      </c>
      <c r="L2143" s="28">
        <v>0</v>
      </c>
      <c r="M2143" s="28">
        <v>0</v>
      </c>
      <c r="N2143" s="28">
        <v>0</v>
      </c>
      <c r="O2143" s="28">
        <v>0</v>
      </c>
      <c r="P2143" s="28">
        <v>0</v>
      </c>
      <c r="Q2143" s="171"/>
      <c r="R2143" s="253"/>
      <c r="S2143" s="6"/>
      <c r="T2143" s="17"/>
    </row>
    <row r="2144" spans="1:20" ht="12.75">
      <c r="A2144" s="256"/>
      <c r="B2144" s="165"/>
      <c r="C2144" s="171"/>
      <c r="D2144" s="29"/>
      <c r="E2144" s="115"/>
      <c r="F2144" s="115" t="s">
        <v>228</v>
      </c>
      <c r="G2144" s="28">
        <f t="shared" si="464"/>
        <v>0</v>
      </c>
      <c r="H2144" s="28">
        <f t="shared" si="464"/>
        <v>0</v>
      </c>
      <c r="I2144" s="28">
        <v>0</v>
      </c>
      <c r="J2144" s="28">
        <v>0</v>
      </c>
      <c r="K2144" s="28">
        <v>0</v>
      </c>
      <c r="L2144" s="28">
        <v>0</v>
      </c>
      <c r="M2144" s="28">
        <v>0</v>
      </c>
      <c r="N2144" s="28">
        <v>0</v>
      </c>
      <c r="O2144" s="28">
        <v>0</v>
      </c>
      <c r="P2144" s="28">
        <v>0</v>
      </c>
      <c r="Q2144" s="171"/>
      <c r="R2144" s="253"/>
      <c r="S2144" s="6"/>
      <c r="T2144" s="17"/>
    </row>
    <row r="2145" spans="1:20" ht="12.75">
      <c r="A2145" s="256"/>
      <c r="B2145" s="165"/>
      <c r="C2145" s="171"/>
      <c r="D2145" s="29"/>
      <c r="E2145" s="115"/>
      <c r="F2145" s="115" t="s">
        <v>229</v>
      </c>
      <c r="G2145" s="28">
        <f t="shared" si="464"/>
        <v>0</v>
      </c>
      <c r="H2145" s="28">
        <f t="shared" si="464"/>
        <v>0</v>
      </c>
      <c r="I2145" s="28">
        <v>0</v>
      </c>
      <c r="J2145" s="28">
        <v>0</v>
      </c>
      <c r="K2145" s="28">
        <v>0</v>
      </c>
      <c r="L2145" s="28">
        <v>0</v>
      </c>
      <c r="M2145" s="28">
        <v>0</v>
      </c>
      <c r="N2145" s="28">
        <v>0</v>
      </c>
      <c r="O2145" s="28">
        <v>0</v>
      </c>
      <c r="P2145" s="28">
        <v>0</v>
      </c>
      <c r="Q2145" s="171"/>
      <c r="R2145" s="253"/>
      <c r="S2145" s="6"/>
      <c r="T2145" s="17"/>
    </row>
    <row r="2146" spans="1:20" ht="13.5" thickBot="1">
      <c r="A2146" s="257"/>
      <c r="B2146" s="166"/>
      <c r="C2146" s="172"/>
      <c r="D2146" s="33"/>
      <c r="E2146" s="116"/>
      <c r="F2146" s="116" t="s">
        <v>230</v>
      </c>
      <c r="G2146" s="36">
        <f t="shared" si="464"/>
        <v>0</v>
      </c>
      <c r="H2146" s="36">
        <f t="shared" si="464"/>
        <v>0</v>
      </c>
      <c r="I2146" s="36">
        <v>0</v>
      </c>
      <c r="J2146" s="36">
        <v>0</v>
      </c>
      <c r="K2146" s="36">
        <v>0</v>
      </c>
      <c r="L2146" s="36">
        <v>0</v>
      </c>
      <c r="M2146" s="36">
        <v>0</v>
      </c>
      <c r="N2146" s="36">
        <v>0</v>
      </c>
      <c r="O2146" s="36">
        <v>0</v>
      </c>
      <c r="P2146" s="36">
        <v>0</v>
      </c>
      <c r="Q2146" s="172"/>
      <c r="R2146" s="254"/>
      <c r="S2146" s="6"/>
      <c r="T2146" s="17"/>
    </row>
    <row r="2147" spans="1:53" s="106" customFormat="1" ht="23.25" customHeight="1" thickBot="1">
      <c r="A2147" s="243" t="s">
        <v>144</v>
      </c>
      <c r="B2147" s="244"/>
      <c r="C2147" s="244"/>
      <c r="D2147" s="244"/>
      <c r="E2147" s="244"/>
      <c r="F2147" s="244"/>
      <c r="G2147" s="244"/>
      <c r="H2147" s="244"/>
      <c r="I2147" s="244"/>
      <c r="J2147" s="244"/>
      <c r="K2147" s="244"/>
      <c r="L2147" s="244"/>
      <c r="M2147" s="244"/>
      <c r="N2147" s="244"/>
      <c r="O2147" s="244"/>
      <c r="P2147" s="244"/>
      <c r="Q2147" s="244"/>
      <c r="R2147" s="245"/>
      <c r="S2147" s="103"/>
      <c r="T2147" s="104"/>
      <c r="U2147" s="104"/>
      <c r="V2147" s="104"/>
      <c r="W2147" s="105"/>
      <c r="X2147" s="105"/>
      <c r="Y2147" s="105"/>
      <c r="Z2147" s="105"/>
      <c r="AA2147" s="105"/>
      <c r="AB2147" s="105"/>
      <c r="AC2147" s="105"/>
      <c r="AD2147" s="105"/>
      <c r="AE2147" s="105"/>
      <c r="AF2147" s="105"/>
      <c r="AG2147" s="105"/>
      <c r="AH2147" s="105"/>
      <c r="AI2147" s="105"/>
      <c r="AJ2147" s="105"/>
      <c r="AK2147" s="105"/>
      <c r="AL2147" s="105"/>
      <c r="AM2147" s="105"/>
      <c r="AN2147" s="105"/>
      <c r="AO2147" s="105"/>
      <c r="AP2147" s="105"/>
      <c r="AQ2147" s="105"/>
      <c r="AR2147" s="105"/>
      <c r="AS2147" s="105"/>
      <c r="AT2147" s="105"/>
      <c r="AU2147" s="105"/>
      <c r="AV2147" s="105"/>
      <c r="AW2147" s="105"/>
      <c r="AX2147" s="105"/>
      <c r="AY2147" s="105"/>
      <c r="AZ2147" s="105"/>
      <c r="BA2147" s="105"/>
    </row>
    <row r="2148" spans="1:19" ht="12.75" customHeight="1">
      <c r="A2148" s="246" t="s">
        <v>145</v>
      </c>
      <c r="B2148" s="164" t="s">
        <v>146</v>
      </c>
      <c r="C2148" s="249" t="s">
        <v>30</v>
      </c>
      <c r="D2148" s="170"/>
      <c r="E2148" s="22"/>
      <c r="F2148" s="129" t="s">
        <v>16</v>
      </c>
      <c r="G2148" s="23">
        <f>SUM(G2149:G2159)</f>
        <v>2600</v>
      </c>
      <c r="H2148" s="23">
        <f aca="true" t="shared" si="465" ref="H2148:P2148">SUM(H2149:H2159)</f>
        <v>2600</v>
      </c>
      <c r="I2148" s="23">
        <f t="shared" si="465"/>
        <v>2600</v>
      </c>
      <c r="J2148" s="23">
        <f t="shared" si="465"/>
        <v>2600</v>
      </c>
      <c r="K2148" s="23">
        <f t="shared" si="465"/>
        <v>0</v>
      </c>
      <c r="L2148" s="23">
        <f t="shared" si="465"/>
        <v>0</v>
      </c>
      <c r="M2148" s="23">
        <f t="shared" si="465"/>
        <v>0</v>
      </c>
      <c r="N2148" s="23">
        <f t="shared" si="465"/>
        <v>0</v>
      </c>
      <c r="O2148" s="23">
        <f t="shared" si="465"/>
        <v>0</v>
      </c>
      <c r="P2148" s="23">
        <f t="shared" si="465"/>
        <v>0</v>
      </c>
      <c r="Q2148" s="170" t="s">
        <v>147</v>
      </c>
      <c r="R2148" s="252"/>
      <c r="S2148" s="6"/>
    </row>
    <row r="2149" spans="1:19" ht="12.75">
      <c r="A2149" s="247"/>
      <c r="B2149" s="165"/>
      <c r="C2149" s="250"/>
      <c r="D2149" s="171"/>
      <c r="E2149" s="26"/>
      <c r="F2149" s="115" t="s">
        <v>19</v>
      </c>
      <c r="G2149" s="28">
        <f>I2149+K2149+M2149+O2149</f>
        <v>0</v>
      </c>
      <c r="H2149" s="28">
        <f>J2149+L2149+N2149+P2149</f>
        <v>0</v>
      </c>
      <c r="I2149" s="28">
        <v>0</v>
      </c>
      <c r="J2149" s="28">
        <v>0</v>
      </c>
      <c r="K2149" s="28">
        <v>0</v>
      </c>
      <c r="L2149" s="28">
        <v>0</v>
      </c>
      <c r="M2149" s="28">
        <v>0</v>
      </c>
      <c r="N2149" s="28">
        <v>0</v>
      </c>
      <c r="O2149" s="28">
        <v>0</v>
      </c>
      <c r="P2149" s="28">
        <v>0</v>
      </c>
      <c r="Q2149" s="171"/>
      <c r="R2149" s="253"/>
      <c r="S2149" s="6"/>
    </row>
    <row r="2150" spans="1:19" ht="12.75">
      <c r="A2150" s="247"/>
      <c r="B2150" s="165"/>
      <c r="C2150" s="250"/>
      <c r="D2150" s="101">
        <v>830140010414</v>
      </c>
      <c r="E2150" s="26" t="s">
        <v>21</v>
      </c>
      <c r="F2150" s="115" t="s">
        <v>22</v>
      </c>
      <c r="G2150" s="28">
        <f>I2150+K2150+M2150+O2150</f>
        <v>2600</v>
      </c>
      <c r="H2150" s="28">
        <f>J2150+L2150+N2150+P2150</f>
        <v>2600</v>
      </c>
      <c r="I2150" s="28">
        <v>2600</v>
      </c>
      <c r="J2150" s="28">
        <v>2600</v>
      </c>
      <c r="K2150" s="28">
        <v>0</v>
      </c>
      <c r="L2150" s="28">
        <v>0</v>
      </c>
      <c r="M2150" s="28">
        <v>0</v>
      </c>
      <c r="N2150" s="28">
        <v>0</v>
      </c>
      <c r="O2150" s="28">
        <v>0</v>
      </c>
      <c r="P2150" s="28">
        <v>0</v>
      </c>
      <c r="Q2150" s="171"/>
      <c r="R2150" s="253"/>
      <c r="S2150" s="6"/>
    </row>
    <row r="2151" spans="1:19" ht="12.75">
      <c r="A2151" s="247"/>
      <c r="B2151" s="165"/>
      <c r="C2151" s="250"/>
      <c r="D2151" s="29"/>
      <c r="E2151" s="26"/>
      <c r="F2151" s="115" t="s">
        <v>23</v>
      </c>
      <c r="G2151" s="28">
        <f aca="true" t="shared" si="466" ref="G2151:G2159">I2151+K2151+M2151+O2151</f>
        <v>0</v>
      </c>
      <c r="H2151" s="28">
        <f aca="true" t="shared" si="467" ref="H2151:H2159">J2151+L2151+N2151+P2151</f>
        <v>0</v>
      </c>
      <c r="I2151" s="28">
        <v>0</v>
      </c>
      <c r="J2151" s="28">
        <v>0</v>
      </c>
      <c r="K2151" s="28">
        <v>0</v>
      </c>
      <c r="L2151" s="28">
        <v>0</v>
      </c>
      <c r="M2151" s="28">
        <v>0</v>
      </c>
      <c r="N2151" s="28">
        <v>0</v>
      </c>
      <c r="O2151" s="28">
        <v>0</v>
      </c>
      <c r="P2151" s="28">
        <v>0</v>
      </c>
      <c r="Q2151" s="171"/>
      <c r="R2151" s="253"/>
      <c r="S2151" s="6"/>
    </row>
    <row r="2152" spans="1:19" ht="12.75">
      <c r="A2152" s="247"/>
      <c r="B2152" s="165"/>
      <c r="C2152" s="250"/>
      <c r="D2152" s="29"/>
      <c r="E2152" s="26"/>
      <c r="F2152" s="115" t="s">
        <v>24</v>
      </c>
      <c r="G2152" s="28">
        <f t="shared" si="466"/>
        <v>0</v>
      </c>
      <c r="H2152" s="28">
        <f t="shared" si="467"/>
        <v>0</v>
      </c>
      <c r="I2152" s="28">
        <v>0</v>
      </c>
      <c r="J2152" s="28">
        <v>0</v>
      </c>
      <c r="K2152" s="28">
        <v>0</v>
      </c>
      <c r="L2152" s="28">
        <v>0</v>
      </c>
      <c r="M2152" s="28">
        <v>0</v>
      </c>
      <c r="N2152" s="28">
        <v>0</v>
      </c>
      <c r="O2152" s="28">
        <v>0</v>
      </c>
      <c r="P2152" s="28">
        <v>0</v>
      </c>
      <c r="Q2152" s="171"/>
      <c r="R2152" s="253"/>
      <c r="S2152" s="6"/>
    </row>
    <row r="2153" spans="1:19" ht="12.75">
      <c r="A2153" s="247"/>
      <c r="B2153" s="165"/>
      <c r="C2153" s="250"/>
      <c r="D2153" s="29"/>
      <c r="E2153" s="26"/>
      <c r="F2153" s="115" t="s">
        <v>25</v>
      </c>
      <c r="G2153" s="28">
        <v>0</v>
      </c>
      <c r="H2153" s="28">
        <f t="shared" si="467"/>
        <v>0</v>
      </c>
      <c r="I2153" s="28">
        <v>0</v>
      </c>
      <c r="J2153" s="28">
        <v>0</v>
      </c>
      <c r="K2153" s="28">
        <v>0</v>
      </c>
      <c r="L2153" s="28">
        <v>0</v>
      </c>
      <c r="M2153" s="28">
        <v>0</v>
      </c>
      <c r="N2153" s="28">
        <v>0</v>
      </c>
      <c r="O2153" s="28">
        <v>0</v>
      </c>
      <c r="P2153" s="28">
        <v>0</v>
      </c>
      <c r="Q2153" s="171"/>
      <c r="R2153" s="253"/>
      <c r="S2153" s="6"/>
    </row>
    <row r="2154" spans="1:19" ht="12.75">
      <c r="A2154" s="247"/>
      <c r="B2154" s="165"/>
      <c r="C2154" s="250"/>
      <c r="D2154" s="29"/>
      <c r="E2154" s="26"/>
      <c r="F2154" s="115" t="s">
        <v>220</v>
      </c>
      <c r="G2154" s="28">
        <f t="shared" si="466"/>
        <v>0</v>
      </c>
      <c r="H2154" s="28">
        <f t="shared" si="467"/>
        <v>0</v>
      </c>
      <c r="I2154" s="28">
        <v>0</v>
      </c>
      <c r="J2154" s="28">
        <v>0</v>
      </c>
      <c r="K2154" s="28">
        <v>0</v>
      </c>
      <c r="L2154" s="28">
        <v>0</v>
      </c>
      <c r="M2154" s="28">
        <v>0</v>
      </c>
      <c r="N2154" s="28">
        <v>0</v>
      </c>
      <c r="O2154" s="28">
        <v>0</v>
      </c>
      <c r="P2154" s="28">
        <v>0</v>
      </c>
      <c r="Q2154" s="171"/>
      <c r="R2154" s="253"/>
      <c r="S2154" s="6"/>
    </row>
    <row r="2155" spans="1:20" ht="12.75">
      <c r="A2155" s="247"/>
      <c r="B2155" s="165"/>
      <c r="C2155" s="250"/>
      <c r="D2155" s="29"/>
      <c r="E2155" s="26"/>
      <c r="F2155" s="115" t="s">
        <v>226</v>
      </c>
      <c r="G2155" s="28">
        <f t="shared" si="466"/>
        <v>0</v>
      </c>
      <c r="H2155" s="28">
        <f t="shared" si="467"/>
        <v>0</v>
      </c>
      <c r="I2155" s="28">
        <v>0</v>
      </c>
      <c r="J2155" s="28">
        <v>0</v>
      </c>
      <c r="K2155" s="28">
        <v>0</v>
      </c>
      <c r="L2155" s="28">
        <v>0</v>
      </c>
      <c r="M2155" s="28">
        <v>0</v>
      </c>
      <c r="N2155" s="28">
        <v>0</v>
      </c>
      <c r="O2155" s="28">
        <v>0</v>
      </c>
      <c r="P2155" s="28">
        <v>0</v>
      </c>
      <c r="Q2155" s="171"/>
      <c r="R2155" s="253"/>
      <c r="S2155" s="6"/>
      <c r="T2155" s="17"/>
    </row>
    <row r="2156" spans="1:20" ht="12.75">
      <c r="A2156" s="247"/>
      <c r="B2156" s="165"/>
      <c r="C2156" s="250"/>
      <c r="D2156" s="29"/>
      <c r="E2156" s="26"/>
      <c r="F2156" s="115" t="s">
        <v>227</v>
      </c>
      <c r="G2156" s="28">
        <f t="shared" si="466"/>
        <v>0</v>
      </c>
      <c r="H2156" s="28">
        <f t="shared" si="467"/>
        <v>0</v>
      </c>
      <c r="I2156" s="28">
        <v>0</v>
      </c>
      <c r="J2156" s="28">
        <v>0</v>
      </c>
      <c r="K2156" s="28">
        <v>0</v>
      </c>
      <c r="L2156" s="28">
        <v>0</v>
      </c>
      <c r="M2156" s="28">
        <v>0</v>
      </c>
      <c r="N2156" s="28">
        <v>0</v>
      </c>
      <c r="O2156" s="28">
        <v>0</v>
      </c>
      <c r="P2156" s="28">
        <v>0</v>
      </c>
      <c r="Q2156" s="171"/>
      <c r="R2156" s="253"/>
      <c r="S2156" s="6"/>
      <c r="T2156" s="17"/>
    </row>
    <row r="2157" spans="1:20" ht="12.75">
      <c r="A2157" s="247"/>
      <c r="B2157" s="165"/>
      <c r="C2157" s="250"/>
      <c r="D2157" s="29"/>
      <c r="E2157" s="26"/>
      <c r="F2157" s="115" t="s">
        <v>228</v>
      </c>
      <c r="G2157" s="28">
        <f t="shared" si="466"/>
        <v>0</v>
      </c>
      <c r="H2157" s="28">
        <f t="shared" si="467"/>
        <v>0</v>
      </c>
      <c r="I2157" s="28">
        <v>0</v>
      </c>
      <c r="J2157" s="28">
        <v>0</v>
      </c>
      <c r="K2157" s="28">
        <v>0</v>
      </c>
      <c r="L2157" s="28">
        <v>0</v>
      </c>
      <c r="M2157" s="28">
        <v>0</v>
      </c>
      <c r="N2157" s="28">
        <v>0</v>
      </c>
      <c r="O2157" s="28">
        <v>0</v>
      </c>
      <c r="P2157" s="28">
        <v>0</v>
      </c>
      <c r="Q2157" s="171"/>
      <c r="R2157" s="253"/>
      <c r="S2157" s="6"/>
      <c r="T2157" s="17"/>
    </row>
    <row r="2158" spans="1:20" ht="12.75">
      <c r="A2158" s="247"/>
      <c r="B2158" s="165"/>
      <c r="C2158" s="250"/>
      <c r="D2158" s="29"/>
      <c r="E2158" s="26"/>
      <c r="F2158" s="115" t="s">
        <v>229</v>
      </c>
      <c r="G2158" s="28">
        <f t="shared" si="466"/>
        <v>0</v>
      </c>
      <c r="H2158" s="28">
        <f t="shared" si="467"/>
        <v>0</v>
      </c>
      <c r="I2158" s="28">
        <v>0</v>
      </c>
      <c r="J2158" s="28">
        <v>0</v>
      </c>
      <c r="K2158" s="28">
        <v>0</v>
      </c>
      <c r="L2158" s="28">
        <v>0</v>
      </c>
      <c r="M2158" s="28">
        <v>0</v>
      </c>
      <c r="N2158" s="28">
        <v>0</v>
      </c>
      <c r="O2158" s="28">
        <v>0</v>
      </c>
      <c r="P2158" s="28">
        <v>0</v>
      </c>
      <c r="Q2158" s="171"/>
      <c r="R2158" s="253"/>
      <c r="S2158" s="6"/>
      <c r="T2158" s="17"/>
    </row>
    <row r="2159" spans="1:20" ht="13.5" thickBot="1">
      <c r="A2159" s="248"/>
      <c r="B2159" s="166"/>
      <c r="C2159" s="251"/>
      <c r="D2159" s="33"/>
      <c r="E2159" s="43"/>
      <c r="F2159" s="116" t="s">
        <v>230</v>
      </c>
      <c r="G2159" s="36">
        <f t="shared" si="466"/>
        <v>0</v>
      </c>
      <c r="H2159" s="36">
        <f t="shared" si="467"/>
        <v>0</v>
      </c>
      <c r="I2159" s="36">
        <v>0</v>
      </c>
      <c r="J2159" s="36">
        <v>0</v>
      </c>
      <c r="K2159" s="36">
        <v>0</v>
      </c>
      <c r="L2159" s="36">
        <v>0</v>
      </c>
      <c r="M2159" s="36">
        <v>0</v>
      </c>
      <c r="N2159" s="36">
        <v>0</v>
      </c>
      <c r="O2159" s="36">
        <v>0</v>
      </c>
      <c r="P2159" s="36">
        <v>0</v>
      </c>
      <c r="Q2159" s="172"/>
      <c r="R2159" s="254"/>
      <c r="S2159" s="6"/>
      <c r="T2159" s="17"/>
    </row>
    <row r="2160" spans="1:19" ht="12.75">
      <c r="A2160" s="213" t="s">
        <v>148</v>
      </c>
      <c r="B2160" s="214"/>
      <c r="C2160" s="214"/>
      <c r="D2160" s="214"/>
      <c r="E2160" s="214"/>
      <c r="F2160" s="129" t="s">
        <v>16</v>
      </c>
      <c r="G2160" s="23">
        <f aca="true" t="shared" si="468" ref="G2160:P2160">SUM(G2161:G2171)</f>
        <v>2818086.5</v>
      </c>
      <c r="H2160" s="23">
        <f t="shared" si="468"/>
        <v>650292.3</v>
      </c>
      <c r="I2160" s="23">
        <f t="shared" si="468"/>
        <v>2349893.8000000007</v>
      </c>
      <c r="J2160" s="23">
        <f t="shared" si="468"/>
        <v>603688.6000000001</v>
      </c>
      <c r="K2160" s="23">
        <f t="shared" si="468"/>
        <v>203538.7</v>
      </c>
      <c r="L2160" s="23">
        <f t="shared" si="468"/>
        <v>28338.7</v>
      </c>
      <c r="M2160" s="23">
        <f t="shared" si="468"/>
        <v>206253.99999999997</v>
      </c>
      <c r="N2160" s="23">
        <f t="shared" si="468"/>
        <v>18265</v>
      </c>
      <c r="O2160" s="23">
        <f t="shared" si="468"/>
        <v>58400</v>
      </c>
      <c r="P2160" s="23">
        <f t="shared" si="468"/>
        <v>0</v>
      </c>
      <c r="Q2160" s="231"/>
      <c r="R2160" s="232"/>
      <c r="S2160" s="6"/>
    </row>
    <row r="2161" spans="1:19" ht="12.75">
      <c r="A2161" s="215"/>
      <c r="B2161" s="216"/>
      <c r="C2161" s="216"/>
      <c r="D2161" s="216"/>
      <c r="E2161" s="216"/>
      <c r="F2161" s="130" t="s">
        <v>19</v>
      </c>
      <c r="G2161" s="48">
        <f>I2161+K2161+M2161+O2161</f>
        <v>73011.20000000001</v>
      </c>
      <c r="H2161" s="48">
        <f aca="true" t="shared" si="469" ref="H2161:H2171">J2161+L2161+N2161+P2161</f>
        <v>73011.20000000001</v>
      </c>
      <c r="I2161" s="48">
        <f>I1404+I24+I23+I36+I48+I60+I72+I2123+I84+I96+I108+I120+I132+I144+I156+I168+I180+I192+I204+I216+I228+I240+I252+I264+I276+I288+I300+I312+I324+I336+I348+I360+I372+I384+I396+I408+I420+I432+I444+I456+I468+I480+I492+I504+I516+I528+I540+I552+I564+I576+I588+I600+I612+I624+I636+I648+I660+I672+I684+I696+I708+I720+I732+I744+I756+I768+I780+I792+I804+I816+I828+I840+I852+I864+I876+I888+I900++I912+I924+I936+I948+I960+I972+I984+I996+I1008+I1020+I1032+I1044+I1056+I1068+I1080+I1092+I1104+I1116+I1128+I1140+I1152+I1164+I1176+I1188+I1200+I1212+I1224+I1236+I1248+I1260+I1272+I1284+I1296+I1308+I1320+I1332+I1344+I1356+I1368+I1380+I1392+I1416+I1429+I1441+I1454+I1466+I1492+I1517+I1529+I1541+I1542+I1555+I1556+I1568+I1580+I1593+I1606+I1607+I1620+I1632+I1657+I1669+I1681+I1693+I1705+I1706+I1707+I1719+I1720+I1721+I1733+I1745+I1757+I1769+I1781+I1795+I1808+I1820+I1857+I1869+I1881+I1893+I1905+I1917+I1929+I1941+I1953+I1965+I1978+I1990+I2002+I2014+I2026+I2038+I2051+I2063+I2075+I2087+I2099+I2111+I2136+I2149</f>
        <v>73011.20000000001</v>
      </c>
      <c r="J2161" s="48">
        <f aca="true" t="shared" si="470" ref="J2161:P2161">J1404+J24+J23+J36+J48+J60+J72+J84+J96+J108+J120+J132+J144+J156+J168+J180+J192+J204+J216+J228+J240+J252+J264+J276+J288+J300+J312+J324+J336+J348+J360+J372+J384+J396+J408+J420+J432+J444+J456+J468+J480+J492+J504+J516+J528+J540+J552+J564+J576+J588+J600+J612+J624+J636+J648+J660+J672+J684+J696+J708+J720+J732+J744+J756+J768+J780+J792+J804+J816+J828+J840+J852+J864+J876+J888+J900++J912+J924+J936+J948+J960+J972+J984+J996+J1008+J1020+J1032+J1044+J1056+J1068+J1080+J1092+J1104+J1116+J1128+J1140+J1152+J1164+J1176+J1188+J1200+J1212+J1224+J1236+J1248+J1260+J1272+J1284+J1296+J1308+J1320+J1332+J1344+J1356+J1368+J1380+J1392+J1416+J1429+J1441+J1454+J1466+J1517+J1529+J1541+J1542+J1555+J1556+J1568+J1580+J1593+J1606+J1607+J1620+J1632+J1657+J1669+J1681+J1693+J1705+J1706+J1707+J1719+J1720+J1721+J1733+J1745+J1757+J1769+J1781+J1795+J1808+J1820+J1857+J1869+J1881+J1893+J1905+J1917+J1929+J1941+J1953+J1965+J1978+J1990+J2002+J2014+J2026+J2038+J2051+J2063+J2075+J2087+J2099+J2111+J2136+J2149</f>
        <v>73011.20000000001</v>
      </c>
      <c r="K2161" s="48">
        <f t="shared" si="470"/>
        <v>0</v>
      </c>
      <c r="L2161" s="48">
        <f t="shared" si="470"/>
        <v>0</v>
      </c>
      <c r="M2161" s="48">
        <f t="shared" si="470"/>
        <v>0</v>
      </c>
      <c r="N2161" s="48">
        <f t="shared" si="470"/>
        <v>0</v>
      </c>
      <c r="O2161" s="48">
        <f t="shared" si="470"/>
        <v>0</v>
      </c>
      <c r="P2161" s="48">
        <f t="shared" si="470"/>
        <v>0</v>
      </c>
      <c r="Q2161" s="233"/>
      <c r="R2161" s="234"/>
      <c r="S2161" s="6"/>
    </row>
    <row r="2162" spans="1:18" ht="12.75">
      <c r="A2162" s="215"/>
      <c r="B2162" s="216"/>
      <c r="C2162" s="216"/>
      <c r="D2162" s="216"/>
      <c r="E2162" s="216"/>
      <c r="F2162" s="130" t="s">
        <v>22</v>
      </c>
      <c r="G2162" s="48">
        <f aca="true" t="shared" si="471" ref="G2162:G2171">I2162+K2162+M2162+O2162</f>
        <v>162701.40000000002</v>
      </c>
      <c r="H2162" s="48">
        <f t="shared" si="469"/>
        <v>162701.40000000002</v>
      </c>
      <c r="I2162" s="48">
        <f>I25+I37+I49+I61+I73+I85+I97+I109+I121+I133+I145+I157+I169+I181+I193+I205+I217+I229+I241+I253+I265+I277+I289+I301+I313+I325+I337+I349+I361+I373+I385+I397+I409+I421+I433+I445+I457+I469+I481+I493+I505+I517+I529+I541+I553+I565+I577+I589+I601+I613+I625+I637+I661+I673+I685+I697+I709+I721+I733+I745+I757+I769+I781+I793+I805+I817+I829+I841+I853+I865+I877+I889+I901+I913+I925+I937+I949+I961+I973+I985+I997+I1009+I1021+I1033+I1045+I1057+I1069+I1081+I1093+I1105+I1117+I1129+I1141+I1153+I1165+I1177+I1189+I1201+I1213+I1225+I1237+I1249+I1261+I1273+I1285+I1297+I1309+I1321+I1333+I1345+I1357+I1369+I1381+I1393+I1405+I1417+I1430+I1442+I1443+I1455+I1467+I1493+I1518+I1530+I1543+I1544+I1557+I1569+I1581+I1594+I1608+I1621+I1633+I1658+I1682+I1694+I1708+I1722+I1734+I1746+I1758+I1770+I1783+I1782+I1784+I1796+I1809+I1821+I1858+I1870+I1882+I1894+I1906+I1918+I1930+I1942+I1954+I1966+I1967+I1979+I1991+I2003+I2015+I2027+I2039+I2052+I2064+I2076+I2088+I2100+I2112+I2137+I2150</f>
        <v>162701.40000000002</v>
      </c>
      <c r="J2162" s="48">
        <f aca="true" t="shared" si="472" ref="J2162:P2162">J25+J37+J49+J61+J73+J85+J97+J109+J121+J133+J145+J157+J169+J181+J193+J205+J217+J229+J241+J253+J265+J277+J289+J301+J313+J325+J337+J349+J361+J373+J385+J397+J409+J421+J433+J445+J457+J469+J481+J493+J505+J517+J529+J541+J553+J565+J577+J589+J601+J613+J625+J637+J661+J673+J685+J697+J709+J721+J733+J745+J757+J769+J781+J793+J805+J817+J829+J841+J853+J865+J877+J889+J901+J913+J925+J937+J949+J961+J973+J985+J997+J1009+J1021+J1033+J1045+J1057+J1069+J1081+J1093+J1105+J1117+J1129+J1141+J1153+J1165+J1177+J1189+J1201+J1213+J1225+J1237+J1249+J1261+J1273+J1285+J1297+J1309+J1321+J1333+J1345+J1357+J1369+J1381+J1393+J1405+J1417+J1430+J1442+J1443+J1455+J1467+J1518+J1530+J1543+J1544+J1557+J1569+J1581+J1594+J1608+J1621+J1633+J1658+J1682+J1694+J1708+J1722+J1734+J1746+J1758+J1770+J1783+J1782+J1784+J1796+J1809+J1821+J1858+J1870+J1882+J1894+J1906+J1918+J1930+J1942+J1954+J1966+J1967+J1979+J1991+J2003+J2015+J2027+J2039+J2052+J2064+J2076+J2088+J2100+J2112+J2137+J2150</f>
        <v>162701.40000000002</v>
      </c>
      <c r="K2162" s="48">
        <f t="shared" si="472"/>
        <v>0</v>
      </c>
      <c r="L2162" s="48">
        <f t="shared" si="472"/>
        <v>0</v>
      </c>
      <c r="M2162" s="48">
        <f t="shared" si="472"/>
        <v>0</v>
      </c>
      <c r="N2162" s="48">
        <f t="shared" si="472"/>
        <v>0</v>
      </c>
      <c r="O2162" s="48">
        <f t="shared" si="472"/>
        <v>0</v>
      </c>
      <c r="P2162" s="48">
        <f t="shared" si="472"/>
        <v>0</v>
      </c>
      <c r="Q2162" s="233"/>
      <c r="R2162" s="234"/>
    </row>
    <row r="2163" spans="1:19" ht="12.75">
      <c r="A2163" s="215"/>
      <c r="B2163" s="216"/>
      <c r="C2163" s="216"/>
      <c r="D2163" s="216"/>
      <c r="E2163" s="216"/>
      <c r="F2163" s="130" t="s">
        <v>23</v>
      </c>
      <c r="G2163" s="48">
        <f t="shared" si="471"/>
        <v>170455.3</v>
      </c>
      <c r="H2163" s="48">
        <f t="shared" si="469"/>
        <v>170455.3</v>
      </c>
      <c r="I2163" s="48">
        <f>I26+I38+I50+I62+I74+I86+I98+I110+I122+I134+I146+I158++I170+I182+I194+I1394+I1406+I1418+I1431+I1444+I1456+I1468+I1469+I1494+I1519+I1531+I1545+I1558+I1570+I1582+I1583+I1595+I1609+I1622+I1634+I1647+I1797+I1798+I1810+I1822+I1834+I1859+I1871+I1883+I1895+I1907+I1919+I1931+I1943+I1955+I1968+I1980+I1992+I2004+I2016+I2028+I2040+I2053+I2065+I2077+I2089+I2101+I2113+I2138+I2151</f>
        <v>170455.3</v>
      </c>
      <c r="J2163" s="48">
        <f aca="true" t="shared" si="473" ref="J2163:P2163">J26+J38+J50+J62+J74+J86+J98+J110+J122+J134+J146+J158++J170+J182+J194+J1394+J1406+J1418+J1431+J1444+J1456+J1468+J1469+J1519+J1531+J1545+J1558+J1570+J1582+J1583+J1595+J1609+J1622+J1634+J1647+J1797+J1798+J1810+J1822+J1834+J1859+J1871+J1883+J1895+J1907+J1919+J1931+J1943+J1955+J1968+J1980+J1992+J2004+J2016+J2028+J2040+J2053+J2065+J2077+J2089+J2101+J2113+J2138+J2151</f>
        <v>170455.3</v>
      </c>
      <c r="K2163" s="48">
        <f t="shared" si="473"/>
        <v>0</v>
      </c>
      <c r="L2163" s="48">
        <f t="shared" si="473"/>
        <v>0</v>
      </c>
      <c r="M2163" s="48">
        <f t="shared" si="473"/>
        <v>0</v>
      </c>
      <c r="N2163" s="48">
        <f t="shared" si="473"/>
        <v>0</v>
      </c>
      <c r="O2163" s="48">
        <f t="shared" si="473"/>
        <v>0</v>
      </c>
      <c r="P2163" s="48">
        <f t="shared" si="473"/>
        <v>0</v>
      </c>
      <c r="Q2163" s="233"/>
      <c r="R2163" s="234"/>
      <c r="S2163" s="7"/>
    </row>
    <row r="2164" spans="1:19" ht="12.75">
      <c r="A2164" s="215"/>
      <c r="B2164" s="216"/>
      <c r="C2164" s="216"/>
      <c r="D2164" s="216"/>
      <c r="E2164" s="216"/>
      <c r="F2164" s="130" t="s">
        <v>24</v>
      </c>
      <c r="G2164" s="48">
        <f t="shared" si="471"/>
        <v>93900.4</v>
      </c>
      <c r="H2164" s="48">
        <f t="shared" si="469"/>
        <v>93900.4</v>
      </c>
      <c r="I2164" s="48">
        <f>I27+I39+I51+I63+I75+I87+I99+I111+I123++I135+I147+I159+I171+I183+I207++I219+I231++I243+I255+I267+I279+I291+I303+I315+I327+I339+I351++I363+I375+I387++I399+I411+I423++I435+I447++I459+I471++I483+I495++I507+I519+I531++I543+I555++I567+I579+I591+I603+I615+I627+I639+I651++I663+I675+I687+I699+I711++I723+I735+I747++I759+I771+I783+I795++I807+I819++I831+I843++I855+I867++I879+I891+I903+I915+I927+I939++I951++I963+I975++I987++I999+I1011++I1023+I1035+I1047+I1059+I1071+I1083++I1095++I1107+I1119++I1131+I1143++I1155+I1167++I1179++I1191+I1203++I1215+I1227++I1239+I1251+I1263+I1275+I1287+I1299+I1311+I1323+I1335+I1347+I1359+I1371+I1383+I195+I1407+I1419+I1420+I1432+I1445+I1457+I1470+I1495+I1520+I1532+I1546+I1559+I1571+I1584+I1596+I1597+I1610+I1611+I1623+I1635+I1636+I1648+I1799+I1811+I1823+I1860+I1872+I1884+I1896+I1908+I1920+I1932+I1483+I1944+I1956+I1969+I1981+I1993+I2005+I2017+I2029+I2041+I2054+I2066++I2078+I2090+I2102+I2114+I2139+I2152</f>
        <v>93900.4</v>
      </c>
      <c r="J2164" s="48">
        <f>J27+J39+J51+J63+J75+J87+J99+J111+J123++J135+J147+J159+J171+J183+J207++J219+J231++J243+J255+J267+J279+J291+J303+J315+J327+J339+J351++J363+J375+J387++J399+J411+J423++J435+J447++J459+J471++J483+J495++J507+J519+J531++J543+J555++J567+J579+J591+J603+J615+J627+J639+J651++J663+J675+J687+J699+J711++J723+J735+J747++J759+J771+J783+J795++J807+J819++J831+J843++J855+J867++J879+J891+J903+J915+J927+J939++J951++J963+J975++J987++J999+J1011++J1023+J1035+J1047+J1059+J1071+J1083++J1095++J1107+J1119++J1131+J1143++J1155+J1167++J1179++J1191+J1203++J1215+J1227++J1239+J1251+J1263+J1275+J1287+J1299+J1311+J1323+J1335+J1347+J1359+J1371+J1383+J195+J1407+J1419+J1420+J1432+J1445+J1457+J1470+J1520+J1532+J1546+J1559+J1571+J1584+J1596+J1597+J1610+J1611+J1623+J1635+J1636+J1648+J1799+J1811+J1823+J1860+J1872+J1884+J1896+J1908+J1920+J1932+J1483+J1944+J1956+J1969+J1981+J1993+J2005+J2017+J2029+J2041+J2054+J2066++J2078+J2090+J2102+J2114+J2139+J2152</f>
        <v>93900.4</v>
      </c>
      <c r="K2164" s="48">
        <f aca="true" t="shared" si="474" ref="K2164:P2164">K27+K39+K51+K63+K75+K87+K99+K111+K123++K135+K147+K159+K171+K183+K207++K219+K231++K243+K255+K267+K279+K291+K303+K315+K327+K339+K351++K363+K375+K387++K399+K411+K423++K435+K447++K459+K471++K483+K495++K507+K519+K531++K543+K555++K567+K579+K591+K603+K615+K627+K639+K651++K663+K675+K687+K699+K711++K723+K735+K747++K759+K771+K783+K795++K807+K819++K831+K843++K855+K867++K879+K891+K903+K915+K927+K939++K951++K963+K975++K987++K999+K1011++K1023+K1035+K1047+K1059+K1071+K1083++K1095++K1107+K1119++K1131+K1143++K1155+K1167++K1179++K1191+K1203++K1215+K1227++K1239+K1251+K1263+K1275+K1287+K1299+K1311+K1323+K1335+K1347+K1359+K1371+K1383+K195+K1407+K1419+K1420+K1432+K1445+K1457+K1470+K1520+K1532+K1546+K1559+K1571+K1584+K1596+K1597+K1610+K1611+K1623+K1635+K1636+K1648+K1799+K1811+K1823+K1860+K1872+K1884+K1896+K1908+K1920+K1932+K1944+K1956+K1969+K1981+K1993+K2005+K2017+K2029+K2041+K2054+K2066++K2078+K2090+K2102+K2114+K2139+K2152</f>
        <v>0</v>
      </c>
      <c r="L2164" s="48">
        <f t="shared" si="474"/>
        <v>0</v>
      </c>
      <c r="M2164" s="48">
        <f t="shared" si="474"/>
        <v>0</v>
      </c>
      <c r="N2164" s="48">
        <f t="shared" si="474"/>
        <v>0</v>
      </c>
      <c r="O2164" s="48">
        <f t="shared" si="474"/>
        <v>0</v>
      </c>
      <c r="P2164" s="48">
        <f t="shared" si="474"/>
        <v>0</v>
      </c>
      <c r="Q2164" s="233"/>
      <c r="R2164" s="234"/>
      <c r="S2164" s="7"/>
    </row>
    <row r="2165" spans="1:25" ht="12.75">
      <c r="A2165" s="215"/>
      <c r="B2165" s="216"/>
      <c r="C2165" s="216"/>
      <c r="D2165" s="216"/>
      <c r="E2165" s="216"/>
      <c r="F2165" s="130" t="s">
        <v>25</v>
      </c>
      <c r="G2165" s="48">
        <f t="shared" si="471"/>
        <v>84288.5</v>
      </c>
      <c r="H2165" s="48">
        <f t="shared" si="469"/>
        <v>84288.5</v>
      </c>
      <c r="I2165" s="48">
        <f>I28+I40+I52+I64+I76+I88+I100+I112+I124+I136+I148+I160+I172+I184+I196+I208+I220++I232+I244+I268+I280+I292+I304+I316+I328+I340+I352+I364+I376+I388+I400+I412+I424+I436+I448+I460+I472+I484+I496+I508+I520+I532+I544+I556+I568+I580+I592+I604+I616+I628+I640+I652+I664+I676+I688+I700+I712+I724+I736+I748+I760+I772+I784+I796+I808+I820+I832+I844+I856+I868+I880+I892+I904+I916+I928+I940+I952+I964+I976+I988+I1000+I1012+I1024+I1036+I1048+I1060+I1072+I1084+I1096+I1108+I1120+I1132+I1144+I1156+I1168+I1180+I1192+I1204+I1216+I1228+I1240+I1252+I1264+I1276+I1288+I1300+I1312+I1324+I1336+I1348+I1360+I1372+I1384+I1396+I1408+I1421+I1433+I1446+I1458+I1471+I1484+I1496+I1508+I1521+I1533+I1547+I1560+I1572+I1585+I1598+I1612+I1624+I1637+I1649+I1800+I1812+I1824+I1836+I1848+I1861+I1873+I1885+I1897+I1909+I1921+I1933+I1945+I1957+I1970+I1982+I1994+I2006+I2018+I2030+I2043+I2055+I2067+I2079+I2091+I2103+I2115+I2127+I2140+I2153</f>
        <v>37684.8</v>
      </c>
      <c r="J2165" s="48">
        <f aca="true" t="shared" si="475" ref="J2165:P2171">J28+J40+J52+J64+J76+J88+J100+J112+J124+J136+J148+J160+J172+J184+J196+J208+J220++J232+J244+J256+J268+J280+J292+J304+J316+J328+J340+J352+J364+J376+J388+J400+J412+J424+J436+J448+J460+J472+J484+J496+J508+J520+J532+J544+J556+J568+J580+J592+J604+J616+J628+J640+J652+J664+J676+J688+J700+J712+J724+J736+J748+J760+J772+J784+J796+J808+J820+J832+J844+J856+J868+J880+J892+J904+J916+J928+J940+J952+J964+J976+J988+J1000+J1012+J1024+J1036+J1048+J1060+J1072+J1084+J1096+J1108+J1120+J1132+J1144+J1156+J1168+J1180+J1192+J1204+J1216+J1228+J1240+J1252+J1264+J1276+J1288+J1300+J1312+J1324+J1336+J1348+J1360+J1372+J1384+J1396+J1408+J1421+J1433+J1446+J1458+J1471+J1484+J1496+J1508+J1521+J1533+J1547+J1560+J1572+J1585+J1598+J1612+J1624+J1637+J1649+J1800+J1812+J1824+J1836+J1848+J1861+J1873+J1885+J1897+J1909+J1921+J1933+J1945+J1957+J1970+J1982+J1994+J2006+J2018+J2030+J2043+J2055+J2067+J2079+J2091+J2103+J2115+J2127+J2140+J2153</f>
        <v>37684.8</v>
      </c>
      <c r="K2165" s="48">
        <f t="shared" si="475"/>
        <v>28338.7</v>
      </c>
      <c r="L2165" s="48">
        <f t="shared" si="475"/>
        <v>28338.7</v>
      </c>
      <c r="M2165" s="48">
        <f t="shared" si="475"/>
        <v>18265</v>
      </c>
      <c r="N2165" s="48">
        <f t="shared" si="475"/>
        <v>18265</v>
      </c>
      <c r="O2165" s="48">
        <f t="shared" si="475"/>
        <v>0</v>
      </c>
      <c r="P2165" s="48">
        <f t="shared" si="475"/>
        <v>0</v>
      </c>
      <c r="Q2165" s="233"/>
      <c r="R2165" s="234"/>
      <c r="S2165" s="7"/>
      <c r="T2165" s="7"/>
      <c r="U2165" s="7"/>
      <c r="V2165" s="7"/>
      <c r="W2165" s="7"/>
      <c r="X2165" s="7"/>
      <c r="Y2165" s="7"/>
    </row>
    <row r="2166" spans="1:25" ht="12.75">
      <c r="A2166" s="215"/>
      <c r="B2166" s="216"/>
      <c r="C2166" s="216"/>
      <c r="D2166" s="216"/>
      <c r="E2166" s="216"/>
      <c r="F2166" s="130" t="s">
        <v>220</v>
      </c>
      <c r="G2166" s="48">
        <f t="shared" si="471"/>
        <v>142977.2</v>
      </c>
      <c r="H2166" s="48">
        <f>J2166+L2166+N2166+P2166</f>
        <v>21686.9</v>
      </c>
      <c r="I2166" s="48">
        <f aca="true" t="shared" si="476" ref="I2166:I2171">I29+I41+I53+I65+I77+I89+I101+I113+I125+I137+I149+I161+I173+I185+I197+I209+I221++I233+I245+I257+I269+I281+I293+I305+I317+I329+I341+I353+I365+I377+I389+I401+I413+I425+I437+I449+I461+I473+I485+I497+I509+I521+I533+I545+I557+I569+I581+I593+I605+I617+I629+I641+I653+I665+I677+I689+I701+I713+I725+I737+I749+I761+I773+I785+I797+I809+I821+I833+I845+I857+I869+I881+I893+I905+I917+I929+I941+I953+I965+I977+I989+I1001+I1013+I1025+I1037+I1049+I1061+I1073+I1085+I1097+I1109+I1121+I1133+I1145+I1157+I1169+I1181+I1193+I1205+I1217+I1229+I1241+I1253+I1265+I1277+I1289+I1301+I1313+I1325+I1337+I1349+I1361+I1373+I1385+I1397+I1409+I1422+I1434+I1447+I1459+I1472+I1485+I1497+I1509+I1522+I1534+I1548+I1561+I1573+I1586+I1599+I1613+I1625+I1638+I1650+I1801+I1813+I1825+I1837+I1849+I1862+I1874+I1886+I1898+I1910+I1922+I1934+I1946+I1958+I1971+I1983+I1995+I2007+I2019+I2031+I2044+I2056+I2068+I2080+I2092+I2104+I2116+I2128+I2141+I2154</f>
        <v>93564.40000000001</v>
      </c>
      <c r="J2166" s="48">
        <f>J29+J41+J53+J65+J77+J89+J101+J113+J125+J137+J149+J161+J173+J185+J197+J209+J221++J233+J245+J257+J269+J281+J293+J305+J317+J329+J341+J353+J365+J377+J389+J401+J413+J425+J437+J449+J461+J473+J485+J497+J509+J521+J533+J545+J557+J569+J581+J593+J605+J617+J629+J641+J653+J665+J677+J689+J701+J713+J725+J737+J749+J761+J773+J785+J797+J809+J821+J833+J845+J857+J869+J881+J893+J905+J917+J929+J941+J953+J965+J977+J989+J1001+J1013+J1025+J1037+J1049+J1061+J1073+J1085+J1097+J1109+J1121+J1133+J1145+J1157+J1169+J1181+J1193+J1205+J1217+J1229+J1241+J1253+J1265+J1277+J1289+J1301+J1313+J1325+J1337+J1349+J1361+J1373+J1385+J1397+J1409+J1422+J1434+J1447+J1459+J1472+J1485+J1497+J1509+J1522+J1534+J1548+J1561+J1573+J1586+J1599+J1613+J1625+J1638+J1650+J1801+J1813+J1825+J1837+J1849+J1862+J1874+J1886+J1898+J1910+J1922+J1934+J1946+J1958+J1971+J1983+J1995+J2007+J2019+J2031+J2044+J2056+J2068+J2080+J2092+J2104+J2116+J2128+J2141+J2154</f>
        <v>21686.9</v>
      </c>
      <c r="K2166" s="48">
        <f t="shared" si="475"/>
        <v>0</v>
      </c>
      <c r="L2166" s="48">
        <f t="shared" si="475"/>
        <v>0</v>
      </c>
      <c r="M2166" s="48">
        <f t="shared" si="475"/>
        <v>49412.8</v>
      </c>
      <c r="N2166" s="48">
        <f t="shared" si="475"/>
        <v>0</v>
      </c>
      <c r="O2166" s="48">
        <f t="shared" si="475"/>
        <v>0</v>
      </c>
      <c r="P2166" s="48">
        <f t="shared" si="475"/>
        <v>0</v>
      </c>
      <c r="Q2166" s="233"/>
      <c r="R2166" s="234"/>
      <c r="S2166" s="49"/>
      <c r="T2166" s="7"/>
      <c r="U2166" s="7"/>
      <c r="V2166" s="7"/>
      <c r="W2166" s="7"/>
      <c r="X2166" s="7"/>
      <c r="Y2166" s="7"/>
    </row>
    <row r="2167" spans="1:20" ht="12.75">
      <c r="A2167" s="215"/>
      <c r="B2167" s="216"/>
      <c r="C2167" s="216"/>
      <c r="D2167" s="216"/>
      <c r="E2167" s="216"/>
      <c r="F2167" s="130" t="s">
        <v>226</v>
      </c>
      <c r="G2167" s="48">
        <f t="shared" si="471"/>
        <v>170321.90000000002</v>
      </c>
      <c r="H2167" s="48">
        <f t="shared" si="469"/>
        <v>34648.6</v>
      </c>
      <c r="I2167" s="48">
        <f t="shared" si="476"/>
        <v>147675.7</v>
      </c>
      <c r="J2167" s="48">
        <f t="shared" si="475"/>
        <v>34648.6</v>
      </c>
      <c r="K2167" s="48">
        <f t="shared" si="475"/>
        <v>0</v>
      </c>
      <c r="L2167" s="48">
        <f t="shared" si="475"/>
        <v>0</v>
      </c>
      <c r="M2167" s="48">
        <f t="shared" si="475"/>
        <v>22646.2</v>
      </c>
      <c r="N2167" s="48">
        <f t="shared" si="475"/>
        <v>0</v>
      </c>
      <c r="O2167" s="48">
        <f t="shared" si="475"/>
        <v>0</v>
      </c>
      <c r="P2167" s="48">
        <f t="shared" si="475"/>
        <v>0</v>
      </c>
      <c r="Q2167" s="233"/>
      <c r="R2167" s="234"/>
      <c r="S2167" s="6"/>
      <c r="T2167" s="17"/>
    </row>
    <row r="2168" spans="1:20" ht="12.75">
      <c r="A2168" s="215"/>
      <c r="B2168" s="216"/>
      <c r="C2168" s="216"/>
      <c r="D2168" s="216"/>
      <c r="E2168" s="216"/>
      <c r="F2168" s="130" t="s">
        <v>227</v>
      </c>
      <c r="G2168" s="48">
        <f t="shared" si="471"/>
        <v>48596.9</v>
      </c>
      <c r="H2168" s="48">
        <f t="shared" si="469"/>
        <v>0</v>
      </c>
      <c r="I2168" s="48">
        <f t="shared" si="476"/>
        <v>48596.9</v>
      </c>
      <c r="J2168" s="48">
        <f t="shared" si="475"/>
        <v>0</v>
      </c>
      <c r="K2168" s="48">
        <f t="shared" si="475"/>
        <v>0</v>
      </c>
      <c r="L2168" s="48">
        <f t="shared" si="475"/>
        <v>0</v>
      </c>
      <c r="M2168" s="48">
        <f t="shared" si="475"/>
        <v>0</v>
      </c>
      <c r="N2168" s="48">
        <f t="shared" si="475"/>
        <v>0</v>
      </c>
      <c r="O2168" s="48">
        <f t="shared" si="475"/>
        <v>0</v>
      </c>
      <c r="P2168" s="48">
        <f t="shared" si="475"/>
        <v>0</v>
      </c>
      <c r="Q2168" s="233"/>
      <c r="R2168" s="234"/>
      <c r="S2168" s="6"/>
      <c r="T2168" s="17"/>
    </row>
    <row r="2169" spans="1:20" ht="27" customHeight="1">
      <c r="A2169" s="215"/>
      <c r="B2169" s="216"/>
      <c r="C2169" s="216"/>
      <c r="D2169" s="216"/>
      <c r="E2169" s="216"/>
      <c r="F2169" s="130" t="s">
        <v>228</v>
      </c>
      <c r="G2169" s="48">
        <f>I2169+K2169+M2169+O2169</f>
        <v>305013.9000000001</v>
      </c>
      <c r="H2169" s="48">
        <f>J2169+L2169+N2169+P2169</f>
        <v>9600</v>
      </c>
      <c r="I2169" s="48">
        <f t="shared" si="476"/>
        <v>247425.50000000006</v>
      </c>
      <c r="J2169" s="48">
        <f t="shared" si="475"/>
        <v>9600</v>
      </c>
      <c r="K2169" s="48">
        <f t="shared" si="475"/>
        <v>0</v>
      </c>
      <c r="L2169" s="48">
        <f t="shared" si="475"/>
        <v>0</v>
      </c>
      <c r="M2169" s="48">
        <f t="shared" si="475"/>
        <v>57588.4</v>
      </c>
      <c r="N2169" s="48">
        <f t="shared" si="475"/>
        <v>0</v>
      </c>
      <c r="O2169" s="48">
        <f t="shared" si="475"/>
        <v>0</v>
      </c>
      <c r="P2169" s="48">
        <f t="shared" si="475"/>
        <v>0</v>
      </c>
      <c r="Q2169" s="233"/>
      <c r="R2169" s="234"/>
      <c r="S2169" s="6"/>
      <c r="T2169" s="17"/>
    </row>
    <row r="2170" spans="1:20" ht="12.75">
      <c r="A2170" s="215"/>
      <c r="B2170" s="216"/>
      <c r="C2170" s="216"/>
      <c r="D2170" s="216"/>
      <c r="E2170" s="216"/>
      <c r="F2170" s="130" t="s">
        <v>229</v>
      </c>
      <c r="G2170" s="48">
        <f>I2170+K2170+M2170+O2170</f>
        <v>1255710.8</v>
      </c>
      <c r="H2170" s="48">
        <f>J2170+L2170+N2170+P2170</f>
        <v>0</v>
      </c>
      <c r="I2170" s="48">
        <f t="shared" si="476"/>
        <v>1109740</v>
      </c>
      <c r="J2170" s="48">
        <f t="shared" si="475"/>
        <v>0</v>
      </c>
      <c r="K2170" s="48">
        <f t="shared" si="475"/>
        <v>87600</v>
      </c>
      <c r="L2170" s="48">
        <f t="shared" si="475"/>
        <v>0</v>
      </c>
      <c r="M2170" s="48">
        <f t="shared" si="475"/>
        <v>29170.8</v>
      </c>
      <c r="N2170" s="48">
        <f t="shared" si="475"/>
        <v>0</v>
      </c>
      <c r="O2170" s="48">
        <f t="shared" si="475"/>
        <v>29200</v>
      </c>
      <c r="P2170" s="48">
        <f t="shared" si="475"/>
        <v>0</v>
      </c>
      <c r="Q2170" s="233"/>
      <c r="R2170" s="234"/>
      <c r="S2170" s="6"/>
      <c r="T2170" s="17"/>
    </row>
    <row r="2171" spans="1:20" ht="13.5" thickBot="1">
      <c r="A2171" s="217"/>
      <c r="B2171" s="218"/>
      <c r="C2171" s="218"/>
      <c r="D2171" s="218"/>
      <c r="E2171" s="218"/>
      <c r="F2171" s="131" t="s">
        <v>230</v>
      </c>
      <c r="G2171" s="50">
        <f t="shared" si="471"/>
        <v>311109</v>
      </c>
      <c r="H2171" s="50">
        <f t="shared" si="469"/>
        <v>0</v>
      </c>
      <c r="I2171" s="48">
        <f t="shared" si="476"/>
        <v>165138.2</v>
      </c>
      <c r="J2171" s="48">
        <f t="shared" si="475"/>
        <v>0</v>
      </c>
      <c r="K2171" s="48">
        <f t="shared" si="475"/>
        <v>87600</v>
      </c>
      <c r="L2171" s="48">
        <f t="shared" si="475"/>
        <v>0</v>
      </c>
      <c r="M2171" s="48">
        <f t="shared" si="475"/>
        <v>29170.8</v>
      </c>
      <c r="N2171" s="48">
        <f t="shared" si="475"/>
        <v>0</v>
      </c>
      <c r="O2171" s="48">
        <f t="shared" si="475"/>
        <v>29200</v>
      </c>
      <c r="P2171" s="48">
        <f t="shared" si="475"/>
        <v>0</v>
      </c>
      <c r="Q2171" s="235"/>
      <c r="R2171" s="236"/>
      <c r="S2171" s="6"/>
      <c r="T2171" s="17"/>
    </row>
    <row r="2172" spans="1:19" ht="12.75">
      <c r="A2172" s="198" t="s">
        <v>149</v>
      </c>
      <c r="B2172" s="199"/>
      <c r="C2172" s="199"/>
      <c r="D2172" s="199"/>
      <c r="E2172" s="200"/>
      <c r="F2172" s="129" t="s">
        <v>16</v>
      </c>
      <c r="G2172" s="23">
        <f>SUM(G2173:G2183)</f>
        <v>279179.90000000014</v>
      </c>
      <c r="H2172" s="23">
        <f aca="true" t="shared" si="477" ref="H2172:P2172">SUM(H2173:H2183)</f>
        <v>49500.6</v>
      </c>
      <c r="I2172" s="23">
        <f t="shared" si="477"/>
        <v>222992.80000000008</v>
      </c>
      <c r="J2172" s="23">
        <f t="shared" si="477"/>
        <v>49500.6</v>
      </c>
      <c r="K2172" s="23">
        <f t="shared" si="477"/>
        <v>0</v>
      </c>
      <c r="L2172" s="23">
        <f t="shared" si="477"/>
        <v>0</v>
      </c>
      <c r="M2172" s="23">
        <f t="shared" si="477"/>
        <v>56187.100000000006</v>
      </c>
      <c r="N2172" s="23">
        <f t="shared" si="477"/>
        <v>0</v>
      </c>
      <c r="O2172" s="23">
        <f t="shared" si="477"/>
        <v>0</v>
      </c>
      <c r="P2172" s="23">
        <f t="shared" si="477"/>
        <v>0</v>
      </c>
      <c r="Q2172" s="237"/>
      <c r="R2172" s="238"/>
      <c r="S2172" s="7"/>
    </row>
    <row r="2173" spans="1:18" ht="12.75">
      <c r="A2173" s="201"/>
      <c r="B2173" s="202"/>
      <c r="C2173" s="202"/>
      <c r="D2173" s="202"/>
      <c r="E2173" s="203"/>
      <c r="F2173" s="130" t="s">
        <v>19</v>
      </c>
      <c r="G2173" s="48">
        <f aca="true" t="shared" si="478" ref="G2173:G2183">I2173+K2173+M2173+O2173</f>
        <v>16646.5</v>
      </c>
      <c r="H2173" s="48">
        <f aca="true" t="shared" si="479" ref="H2173:H2183">J2173+L2173+N2173+P2173</f>
        <v>16646.5</v>
      </c>
      <c r="I2173" s="48">
        <f aca="true" t="shared" si="480" ref="I2173:P2173">I24+I36+I2136+I1404+I1416+I1529+I1541+I1555+I1606+I2149+I1707+I1719+I2002</f>
        <v>16646.5</v>
      </c>
      <c r="J2173" s="48">
        <f t="shared" si="480"/>
        <v>16646.5</v>
      </c>
      <c r="K2173" s="48">
        <f t="shared" si="480"/>
        <v>0</v>
      </c>
      <c r="L2173" s="48">
        <f t="shared" si="480"/>
        <v>0</v>
      </c>
      <c r="M2173" s="48">
        <f t="shared" si="480"/>
        <v>0</v>
      </c>
      <c r="N2173" s="48">
        <f t="shared" si="480"/>
        <v>0</v>
      </c>
      <c r="O2173" s="48">
        <f t="shared" si="480"/>
        <v>0</v>
      </c>
      <c r="P2173" s="48">
        <f t="shared" si="480"/>
        <v>0</v>
      </c>
      <c r="Q2173" s="239"/>
      <c r="R2173" s="240"/>
    </row>
    <row r="2174" spans="1:18" ht="12.75">
      <c r="A2174" s="201"/>
      <c r="B2174" s="202"/>
      <c r="C2174" s="202"/>
      <c r="D2174" s="202"/>
      <c r="E2174" s="203"/>
      <c r="F2174" s="130" t="s">
        <v>22</v>
      </c>
      <c r="G2174" s="48">
        <f t="shared" si="478"/>
        <v>5002.6</v>
      </c>
      <c r="H2174" s="48">
        <f t="shared" si="479"/>
        <v>5002.6</v>
      </c>
      <c r="I2174" s="48">
        <f aca="true" t="shared" si="481" ref="I2174:P2174">I2137+I1405+I1417+I1443+I1455+I1530+I2150+I1708+I1783+I1796+I1821+I1822+I2003</f>
        <v>5002.6</v>
      </c>
      <c r="J2174" s="48">
        <f t="shared" si="481"/>
        <v>5002.6</v>
      </c>
      <c r="K2174" s="48">
        <f t="shared" si="481"/>
        <v>0</v>
      </c>
      <c r="L2174" s="48">
        <f t="shared" si="481"/>
        <v>0</v>
      </c>
      <c r="M2174" s="48">
        <f t="shared" si="481"/>
        <v>0</v>
      </c>
      <c r="N2174" s="48">
        <f t="shared" si="481"/>
        <v>0</v>
      </c>
      <c r="O2174" s="48">
        <f t="shared" si="481"/>
        <v>0</v>
      </c>
      <c r="P2174" s="48">
        <f t="shared" si="481"/>
        <v>0</v>
      </c>
      <c r="Q2174" s="239"/>
      <c r="R2174" s="240"/>
    </row>
    <row r="2175" spans="1:18" ht="12.75">
      <c r="A2175" s="201"/>
      <c r="B2175" s="202"/>
      <c r="C2175" s="202"/>
      <c r="D2175" s="202"/>
      <c r="E2175" s="203"/>
      <c r="F2175" s="130" t="s">
        <v>23</v>
      </c>
      <c r="G2175" s="48">
        <f t="shared" si="478"/>
        <v>12338.4</v>
      </c>
      <c r="H2175" s="48">
        <f t="shared" si="479"/>
        <v>12338.4</v>
      </c>
      <c r="I2175" s="48">
        <f aca="true" t="shared" si="482" ref="I2175:P2175">I50+I290+I302+I2138+I1406+I1418+I1531+I1582+I1608+I2151+I1709+I1798+I1822+I1907+I1968+I2053</f>
        <v>12338.4</v>
      </c>
      <c r="J2175" s="48">
        <f t="shared" si="482"/>
        <v>12338.4</v>
      </c>
      <c r="K2175" s="48">
        <f t="shared" si="482"/>
        <v>0</v>
      </c>
      <c r="L2175" s="48">
        <f t="shared" si="482"/>
        <v>0</v>
      </c>
      <c r="M2175" s="48">
        <f t="shared" si="482"/>
        <v>0</v>
      </c>
      <c r="N2175" s="48">
        <f t="shared" si="482"/>
        <v>0</v>
      </c>
      <c r="O2175" s="48">
        <f t="shared" si="482"/>
        <v>0</v>
      </c>
      <c r="P2175" s="48">
        <f t="shared" si="482"/>
        <v>0</v>
      </c>
      <c r="Q2175" s="239"/>
      <c r="R2175" s="240"/>
    </row>
    <row r="2176" spans="1:18" ht="12.75">
      <c r="A2176" s="201"/>
      <c r="B2176" s="202"/>
      <c r="C2176" s="202"/>
      <c r="D2176" s="202"/>
      <c r="E2176" s="203"/>
      <c r="F2176" s="130" t="s">
        <v>24</v>
      </c>
      <c r="G2176" s="48">
        <f t="shared" si="478"/>
        <v>0</v>
      </c>
      <c r="H2176" s="48">
        <f t="shared" si="479"/>
        <v>0</v>
      </c>
      <c r="I2176" s="48">
        <f aca="true" t="shared" si="483" ref="I2176:P2176">I1395+I2139+I1407+I1419+I1532+I2152+I1710+I1772+I2054</f>
        <v>0</v>
      </c>
      <c r="J2176" s="48">
        <f t="shared" si="483"/>
        <v>0</v>
      </c>
      <c r="K2176" s="48">
        <f t="shared" si="483"/>
        <v>0</v>
      </c>
      <c r="L2176" s="48">
        <f t="shared" si="483"/>
        <v>0</v>
      </c>
      <c r="M2176" s="48">
        <f t="shared" si="483"/>
        <v>0</v>
      </c>
      <c r="N2176" s="48">
        <f t="shared" si="483"/>
        <v>0</v>
      </c>
      <c r="O2176" s="48">
        <f t="shared" si="483"/>
        <v>0</v>
      </c>
      <c r="P2176" s="48">
        <f t="shared" si="483"/>
        <v>0</v>
      </c>
      <c r="Q2176" s="239"/>
      <c r="R2176" s="240"/>
    </row>
    <row r="2177" spans="1:18" ht="12.75">
      <c r="A2177" s="201"/>
      <c r="B2177" s="202"/>
      <c r="C2177" s="202"/>
      <c r="D2177" s="202"/>
      <c r="E2177" s="203"/>
      <c r="F2177" s="130" t="s">
        <v>25</v>
      </c>
      <c r="G2177" s="48">
        <f t="shared" si="478"/>
        <v>849.1000000000008</v>
      </c>
      <c r="H2177" s="48">
        <f>J2177+L2177+N2177+P2177</f>
        <v>849.1000000000008</v>
      </c>
      <c r="I2177" s="48">
        <f aca="true" t="shared" si="484" ref="I2177:P2177">I1585+I1508+I184+I124</f>
        <v>849.1000000000008</v>
      </c>
      <c r="J2177" s="48">
        <f t="shared" si="484"/>
        <v>849.1000000000008</v>
      </c>
      <c r="K2177" s="48">
        <f t="shared" si="484"/>
        <v>0</v>
      </c>
      <c r="L2177" s="48">
        <f t="shared" si="484"/>
        <v>0</v>
      </c>
      <c r="M2177" s="48">
        <f t="shared" si="484"/>
        <v>0</v>
      </c>
      <c r="N2177" s="48">
        <f t="shared" si="484"/>
        <v>0</v>
      </c>
      <c r="O2177" s="48">
        <f t="shared" si="484"/>
        <v>0</v>
      </c>
      <c r="P2177" s="48">
        <f t="shared" si="484"/>
        <v>0</v>
      </c>
      <c r="Q2177" s="239"/>
      <c r="R2177" s="240"/>
    </row>
    <row r="2178" spans="1:18" ht="12.75">
      <c r="A2178" s="201"/>
      <c r="B2178" s="202"/>
      <c r="C2178" s="202"/>
      <c r="D2178" s="202"/>
      <c r="E2178" s="203"/>
      <c r="F2178" s="130" t="s">
        <v>220</v>
      </c>
      <c r="G2178" s="48">
        <f t="shared" si="478"/>
        <v>1672.2</v>
      </c>
      <c r="H2178" s="48">
        <f t="shared" si="479"/>
        <v>1672.2</v>
      </c>
      <c r="I2178" s="48">
        <f>I2092</f>
        <v>1672.2</v>
      </c>
      <c r="J2178" s="48">
        <f aca="true" t="shared" si="485" ref="J2178:P2178">J2092</f>
        <v>1672.2</v>
      </c>
      <c r="K2178" s="48">
        <f t="shared" si="485"/>
        <v>0</v>
      </c>
      <c r="L2178" s="48">
        <f t="shared" si="485"/>
        <v>0</v>
      </c>
      <c r="M2178" s="48">
        <f t="shared" si="485"/>
        <v>0</v>
      </c>
      <c r="N2178" s="48">
        <f t="shared" si="485"/>
        <v>0</v>
      </c>
      <c r="O2178" s="48">
        <f t="shared" si="485"/>
        <v>0</v>
      </c>
      <c r="P2178" s="48">
        <f t="shared" si="485"/>
        <v>0</v>
      </c>
      <c r="Q2178" s="239"/>
      <c r="R2178" s="240"/>
    </row>
    <row r="2179" spans="1:20" ht="12.75">
      <c r="A2179" s="201"/>
      <c r="B2179" s="202"/>
      <c r="C2179" s="202"/>
      <c r="D2179" s="202"/>
      <c r="E2179" s="203"/>
      <c r="F2179" s="130" t="s">
        <v>226</v>
      </c>
      <c r="G2179" s="48">
        <f t="shared" si="478"/>
        <v>40868.3</v>
      </c>
      <c r="H2179" s="48">
        <f t="shared" si="479"/>
        <v>3391.8</v>
      </c>
      <c r="I2179" s="48">
        <f aca="true" t="shared" si="486" ref="I2179:P2179">I1639+I558++I378+I306+I294+I150</f>
        <v>18222.1</v>
      </c>
      <c r="J2179" s="48">
        <f t="shared" si="486"/>
        <v>3391.8</v>
      </c>
      <c r="K2179" s="48">
        <f t="shared" si="486"/>
        <v>0</v>
      </c>
      <c r="L2179" s="48">
        <f t="shared" si="486"/>
        <v>0</v>
      </c>
      <c r="M2179" s="48">
        <f t="shared" si="486"/>
        <v>22646.2</v>
      </c>
      <c r="N2179" s="48">
        <f t="shared" si="486"/>
        <v>0</v>
      </c>
      <c r="O2179" s="48">
        <f t="shared" si="486"/>
        <v>0</v>
      </c>
      <c r="P2179" s="48">
        <f t="shared" si="486"/>
        <v>0</v>
      </c>
      <c r="Q2179" s="239"/>
      <c r="R2179" s="240"/>
      <c r="S2179" s="6"/>
      <c r="T2179" s="17"/>
    </row>
    <row r="2180" spans="1:20" ht="11.25" customHeight="1">
      <c r="A2180" s="201"/>
      <c r="B2180" s="202"/>
      <c r="C2180" s="202"/>
      <c r="D2180" s="202"/>
      <c r="E2180" s="203"/>
      <c r="F2180" s="130" t="s">
        <v>227</v>
      </c>
      <c r="G2180" s="48">
        <f t="shared" si="478"/>
        <v>0</v>
      </c>
      <c r="H2180" s="48">
        <f t="shared" si="479"/>
        <v>0</v>
      </c>
      <c r="I2180" s="48">
        <f aca="true" t="shared" si="487" ref="I2180:P2180">I343+I355+I535+I631+I667+I751+I811+I847+I859++I883+I931+I943+I1051+I1063+I1075+I1087+I1159+I1219+I1279+I1339+I1375+I2143+I1411+I1436+I1536+I1640+I2156+I1714+I2009</f>
        <v>0</v>
      </c>
      <c r="J2180" s="48">
        <f t="shared" si="487"/>
        <v>0</v>
      </c>
      <c r="K2180" s="48">
        <f t="shared" si="487"/>
        <v>0</v>
      </c>
      <c r="L2180" s="48">
        <f t="shared" si="487"/>
        <v>0</v>
      </c>
      <c r="M2180" s="48">
        <f t="shared" si="487"/>
        <v>0</v>
      </c>
      <c r="N2180" s="48">
        <f t="shared" si="487"/>
        <v>0</v>
      </c>
      <c r="O2180" s="48">
        <f t="shared" si="487"/>
        <v>0</v>
      </c>
      <c r="P2180" s="48">
        <f t="shared" si="487"/>
        <v>0</v>
      </c>
      <c r="Q2180" s="239"/>
      <c r="R2180" s="240"/>
      <c r="S2180" s="6"/>
      <c r="T2180" s="17"/>
    </row>
    <row r="2181" spans="1:20" ht="25.5" customHeight="1">
      <c r="A2181" s="201"/>
      <c r="B2181" s="202"/>
      <c r="C2181" s="202"/>
      <c r="D2181" s="202"/>
      <c r="E2181" s="203"/>
      <c r="F2181" s="130" t="s">
        <v>228</v>
      </c>
      <c r="G2181" s="48">
        <f t="shared" si="478"/>
        <v>188568.40000000008</v>
      </c>
      <c r="H2181" s="48">
        <f t="shared" si="479"/>
        <v>9600</v>
      </c>
      <c r="I2181" s="48">
        <f aca="true" t="shared" si="488" ref="I2181:P2181">I2131+I2119+I2071+I2047+I2034+I2022+I1998+I1986+I1961+I1949+I1937+I1925+I1901+I1889+I1877+I1865+I1852+I1840+I1816+I1628+I1616+I1602+I1576+I1537+I1525+I1475+I1437+I1425+I1388+I1376+I1364+I1340+I1328+I1316+I1304+I1292+I1280+I1268+I1256+I1244+I1232+I1220+I1208+I1196+I1184+I1172+I1160+I1148+I1136+I1124+I1112+I1100+I1088+I1076+I1064+I1052+I1016+I1004+I980+I968+I944+I932+I920+I908+I896+I884+I860+I848+I836+I824+I812+I800+I788+I776+I752+I740+I692+I680+I668+I656+I644+I632+I620+I596+I584+I572+I548+I536+I524+I512+I488+I368+I356+I344+I284+I272+I248+I224+I80</f>
        <v>155027.5000000001</v>
      </c>
      <c r="J2181" s="48">
        <f t="shared" si="488"/>
        <v>9600</v>
      </c>
      <c r="K2181" s="48">
        <f t="shared" si="488"/>
        <v>0</v>
      </c>
      <c r="L2181" s="48">
        <f t="shared" si="488"/>
        <v>0</v>
      </c>
      <c r="M2181" s="48">
        <f t="shared" si="488"/>
        <v>33540.9</v>
      </c>
      <c r="N2181" s="48">
        <f t="shared" si="488"/>
        <v>0</v>
      </c>
      <c r="O2181" s="48">
        <f t="shared" si="488"/>
        <v>0</v>
      </c>
      <c r="P2181" s="48">
        <f t="shared" si="488"/>
        <v>0</v>
      </c>
      <c r="Q2181" s="239"/>
      <c r="R2181" s="240"/>
      <c r="S2181" s="6"/>
      <c r="T2181" s="17"/>
    </row>
    <row r="2182" spans="1:20" ht="12.75">
      <c r="A2182" s="201"/>
      <c r="B2182" s="202"/>
      <c r="C2182" s="202"/>
      <c r="D2182" s="202"/>
      <c r="E2182" s="203"/>
      <c r="F2182" s="130" t="s">
        <v>229</v>
      </c>
      <c r="G2182" s="48">
        <f t="shared" si="478"/>
        <v>13234.400000000001</v>
      </c>
      <c r="H2182" s="48">
        <f t="shared" si="479"/>
        <v>0</v>
      </c>
      <c r="I2182" s="48">
        <f>I1438+I1353+I1041+I1029+I993+I957+I873+I765+I729+I717+I705+I609+I501+I477+I465+I453+I441+I429+I417+I405+I393</f>
        <v>13234.400000000001</v>
      </c>
      <c r="J2182" s="48">
        <f aca="true" t="shared" si="489" ref="J2182:P2182">J1438+J1353+J1041+J1029+J993+J957+J873+J765+J729+J717+J705+J609+J501+J477+J465+J453+J441+J429+J417+J405+J393</f>
        <v>0</v>
      </c>
      <c r="K2182" s="48">
        <f t="shared" si="489"/>
        <v>0</v>
      </c>
      <c r="L2182" s="48">
        <f t="shared" si="489"/>
        <v>0</v>
      </c>
      <c r="M2182" s="48">
        <f t="shared" si="489"/>
        <v>0</v>
      </c>
      <c r="N2182" s="48">
        <f t="shared" si="489"/>
        <v>0</v>
      </c>
      <c r="O2182" s="48">
        <f t="shared" si="489"/>
        <v>0</v>
      </c>
      <c r="P2182" s="48">
        <f t="shared" si="489"/>
        <v>0</v>
      </c>
      <c r="Q2182" s="239"/>
      <c r="R2182" s="240"/>
      <c r="S2182" s="6"/>
      <c r="T2182" s="17"/>
    </row>
    <row r="2183" spans="1:20" ht="13.5" thickBot="1">
      <c r="A2183" s="204"/>
      <c r="B2183" s="205"/>
      <c r="C2183" s="205"/>
      <c r="D2183" s="205"/>
      <c r="E2183" s="206"/>
      <c r="F2183" s="131" t="s">
        <v>230</v>
      </c>
      <c r="G2183" s="50">
        <f t="shared" si="478"/>
        <v>0</v>
      </c>
      <c r="H2183" s="50">
        <f t="shared" si="479"/>
        <v>0</v>
      </c>
      <c r="I2183" s="50">
        <f aca="true" t="shared" si="490" ref="I2183:P2183">I2146+I1414+I1539+I2159+I1717+I2012</f>
        <v>0</v>
      </c>
      <c r="J2183" s="50">
        <f t="shared" si="490"/>
        <v>0</v>
      </c>
      <c r="K2183" s="50">
        <f t="shared" si="490"/>
        <v>0</v>
      </c>
      <c r="L2183" s="50">
        <f t="shared" si="490"/>
        <v>0</v>
      </c>
      <c r="M2183" s="50">
        <f t="shared" si="490"/>
        <v>0</v>
      </c>
      <c r="N2183" s="50">
        <f t="shared" si="490"/>
        <v>0</v>
      </c>
      <c r="O2183" s="50">
        <f t="shared" si="490"/>
        <v>0</v>
      </c>
      <c r="P2183" s="50">
        <f t="shared" si="490"/>
        <v>0</v>
      </c>
      <c r="Q2183" s="241"/>
      <c r="R2183" s="242"/>
      <c r="S2183" s="6"/>
      <c r="T2183" s="17"/>
    </row>
    <row r="2184" spans="1:18" ht="12.75">
      <c r="A2184" s="198" t="s">
        <v>150</v>
      </c>
      <c r="B2184" s="199"/>
      <c r="C2184" s="199"/>
      <c r="D2184" s="199"/>
      <c r="E2184" s="200"/>
      <c r="F2184" s="129" t="s">
        <v>16</v>
      </c>
      <c r="G2184" s="23">
        <f>SUM(G2185:G2195)</f>
        <v>2480137.6</v>
      </c>
      <c r="H2184" s="23">
        <f aca="true" t="shared" si="491" ref="H2184:P2184">SUM(H2185:H2195)</f>
        <v>600791.7000000001</v>
      </c>
      <c r="I2184" s="23">
        <f t="shared" si="491"/>
        <v>2064138.9000000001</v>
      </c>
      <c r="J2184" s="23">
        <f t="shared" si="491"/>
        <v>550194.9</v>
      </c>
      <c r="K2184" s="23">
        <f t="shared" si="491"/>
        <v>203538.7</v>
      </c>
      <c r="L2184" s="23">
        <f t="shared" si="491"/>
        <v>28338.7</v>
      </c>
      <c r="M2184" s="23">
        <f t="shared" si="491"/>
        <v>150066.9</v>
      </c>
      <c r="N2184" s="23">
        <f t="shared" si="491"/>
        <v>18265</v>
      </c>
      <c r="O2184" s="23">
        <f t="shared" si="491"/>
        <v>58400</v>
      </c>
      <c r="P2184" s="23">
        <f t="shared" si="491"/>
        <v>0</v>
      </c>
      <c r="Q2184" s="237"/>
      <c r="R2184" s="238"/>
    </row>
    <row r="2185" spans="1:18" ht="12.75">
      <c r="A2185" s="201"/>
      <c r="B2185" s="202"/>
      <c r="C2185" s="202"/>
      <c r="D2185" s="202"/>
      <c r="E2185" s="203"/>
      <c r="F2185" s="130" t="s">
        <v>19</v>
      </c>
      <c r="G2185" s="48">
        <f aca="true" t="shared" si="492" ref="G2185:G2190">G2161-G2173</f>
        <v>56364.70000000001</v>
      </c>
      <c r="H2185" s="48">
        <f aca="true" t="shared" si="493" ref="H2185:P2185">H2161-H2173</f>
        <v>56364.70000000001</v>
      </c>
      <c r="I2185" s="48">
        <f aca="true" t="shared" si="494" ref="I2185:J2188">I2161-I2173</f>
        <v>56364.70000000001</v>
      </c>
      <c r="J2185" s="48">
        <f t="shared" si="494"/>
        <v>56364.70000000001</v>
      </c>
      <c r="K2185" s="48">
        <f t="shared" si="493"/>
        <v>0</v>
      </c>
      <c r="L2185" s="48">
        <f t="shared" si="493"/>
        <v>0</v>
      </c>
      <c r="M2185" s="48">
        <f t="shared" si="493"/>
        <v>0</v>
      </c>
      <c r="N2185" s="48">
        <f t="shared" si="493"/>
        <v>0</v>
      </c>
      <c r="O2185" s="48">
        <f t="shared" si="493"/>
        <v>0</v>
      </c>
      <c r="P2185" s="48">
        <f t="shared" si="493"/>
        <v>0</v>
      </c>
      <c r="Q2185" s="239"/>
      <c r="R2185" s="240"/>
    </row>
    <row r="2186" spans="1:18" ht="12.75">
      <c r="A2186" s="201"/>
      <c r="B2186" s="202"/>
      <c r="C2186" s="202"/>
      <c r="D2186" s="202"/>
      <c r="E2186" s="203"/>
      <c r="F2186" s="130" t="s">
        <v>22</v>
      </c>
      <c r="G2186" s="48">
        <f t="shared" si="492"/>
        <v>157698.80000000002</v>
      </c>
      <c r="H2186" s="48">
        <f>H2162-H2174</f>
        <v>157698.80000000002</v>
      </c>
      <c r="I2186" s="48">
        <f t="shared" si="494"/>
        <v>157698.80000000002</v>
      </c>
      <c r="J2186" s="48">
        <f t="shared" si="494"/>
        <v>157698.80000000002</v>
      </c>
      <c r="K2186" s="48">
        <f aca="true" t="shared" si="495" ref="K2186:P2188">K2162-K2174</f>
        <v>0</v>
      </c>
      <c r="L2186" s="48">
        <f t="shared" si="495"/>
        <v>0</v>
      </c>
      <c r="M2186" s="48">
        <f t="shared" si="495"/>
        <v>0</v>
      </c>
      <c r="N2186" s="48">
        <f t="shared" si="495"/>
        <v>0</v>
      </c>
      <c r="O2186" s="48">
        <f t="shared" si="495"/>
        <v>0</v>
      </c>
      <c r="P2186" s="48">
        <f t="shared" si="495"/>
        <v>0</v>
      </c>
      <c r="Q2186" s="239"/>
      <c r="R2186" s="240"/>
    </row>
    <row r="2187" spans="1:18" ht="12.75">
      <c r="A2187" s="201"/>
      <c r="B2187" s="202"/>
      <c r="C2187" s="202"/>
      <c r="D2187" s="202"/>
      <c r="E2187" s="203"/>
      <c r="F2187" s="130" t="s">
        <v>23</v>
      </c>
      <c r="G2187" s="48">
        <f t="shared" si="492"/>
        <v>158116.9</v>
      </c>
      <c r="H2187" s="48">
        <f>H2163-H2175</f>
        <v>158116.9</v>
      </c>
      <c r="I2187" s="48">
        <f t="shared" si="494"/>
        <v>158116.9</v>
      </c>
      <c r="J2187" s="48">
        <f t="shared" si="494"/>
        <v>158116.9</v>
      </c>
      <c r="K2187" s="48">
        <f t="shared" si="495"/>
        <v>0</v>
      </c>
      <c r="L2187" s="48">
        <f t="shared" si="495"/>
        <v>0</v>
      </c>
      <c r="M2187" s="48">
        <f t="shared" si="495"/>
        <v>0</v>
      </c>
      <c r="N2187" s="48">
        <f t="shared" si="495"/>
        <v>0</v>
      </c>
      <c r="O2187" s="48">
        <f t="shared" si="495"/>
        <v>0</v>
      </c>
      <c r="P2187" s="48">
        <f t="shared" si="495"/>
        <v>0</v>
      </c>
      <c r="Q2187" s="239"/>
      <c r="R2187" s="240"/>
    </row>
    <row r="2188" spans="1:18" ht="12.75">
      <c r="A2188" s="201"/>
      <c r="B2188" s="202"/>
      <c r="C2188" s="202"/>
      <c r="D2188" s="202"/>
      <c r="E2188" s="203"/>
      <c r="F2188" s="130" t="s">
        <v>24</v>
      </c>
      <c r="G2188" s="48">
        <f t="shared" si="492"/>
        <v>93900.4</v>
      </c>
      <c r="H2188" s="48">
        <f>H2164-H2176</f>
        <v>93900.4</v>
      </c>
      <c r="I2188" s="48">
        <f t="shared" si="494"/>
        <v>93900.4</v>
      </c>
      <c r="J2188" s="48">
        <f t="shared" si="494"/>
        <v>93900.4</v>
      </c>
      <c r="K2188" s="48">
        <f t="shared" si="495"/>
        <v>0</v>
      </c>
      <c r="L2188" s="48">
        <f t="shared" si="495"/>
        <v>0</v>
      </c>
      <c r="M2188" s="48">
        <f t="shared" si="495"/>
        <v>0</v>
      </c>
      <c r="N2188" s="48">
        <f t="shared" si="495"/>
        <v>0</v>
      </c>
      <c r="O2188" s="48">
        <f t="shared" si="495"/>
        <v>0</v>
      </c>
      <c r="P2188" s="48">
        <f t="shared" si="495"/>
        <v>0</v>
      </c>
      <c r="Q2188" s="239"/>
      <c r="R2188" s="240"/>
    </row>
    <row r="2189" spans="1:18" ht="12.75">
      <c r="A2189" s="201"/>
      <c r="B2189" s="202"/>
      <c r="C2189" s="202"/>
      <c r="D2189" s="202"/>
      <c r="E2189" s="203"/>
      <c r="F2189" s="130" t="s">
        <v>25</v>
      </c>
      <c r="G2189" s="48">
        <f t="shared" si="492"/>
        <v>83439.4</v>
      </c>
      <c r="H2189" s="48">
        <f>H2165-H2177</f>
        <v>83439.4</v>
      </c>
      <c r="I2189" s="48">
        <f aca="true" t="shared" si="496" ref="I2189:P2189">I2079+I1909+I1800+I1761+I1408+I196</f>
        <v>36835.700000000004</v>
      </c>
      <c r="J2189" s="48">
        <f t="shared" si="496"/>
        <v>36835.700000000004</v>
      </c>
      <c r="K2189" s="48">
        <f t="shared" si="496"/>
        <v>28338.7</v>
      </c>
      <c r="L2189" s="48">
        <f t="shared" si="496"/>
        <v>28338.7</v>
      </c>
      <c r="M2189" s="48">
        <f t="shared" si="496"/>
        <v>18265</v>
      </c>
      <c r="N2189" s="48">
        <f t="shared" si="496"/>
        <v>18265</v>
      </c>
      <c r="O2189" s="48">
        <f t="shared" si="496"/>
        <v>0</v>
      </c>
      <c r="P2189" s="48">
        <f t="shared" si="496"/>
        <v>0</v>
      </c>
      <c r="Q2189" s="239"/>
      <c r="R2189" s="240"/>
    </row>
    <row r="2190" spans="1:18" ht="12.75">
      <c r="A2190" s="201"/>
      <c r="B2190" s="202"/>
      <c r="C2190" s="202"/>
      <c r="D2190" s="202"/>
      <c r="E2190" s="203"/>
      <c r="F2190" s="130" t="s">
        <v>220</v>
      </c>
      <c r="G2190" s="48">
        <f t="shared" si="492"/>
        <v>141305</v>
      </c>
      <c r="H2190" s="48">
        <f>H2166-H2178</f>
        <v>20014.7</v>
      </c>
      <c r="I2190" s="48">
        <f aca="true" t="shared" si="497" ref="I2190:P2190">I2056+I1971+I1586+I1509+I1497+I197+I173+I101+I89+I41</f>
        <v>87899.09999999998</v>
      </c>
      <c r="J2190" s="48">
        <f t="shared" si="497"/>
        <v>16021.6</v>
      </c>
      <c r="K2190" s="48">
        <f t="shared" si="497"/>
        <v>0</v>
      </c>
      <c r="L2190" s="48">
        <f t="shared" si="497"/>
        <v>0</v>
      </c>
      <c r="M2190" s="48">
        <f t="shared" si="497"/>
        <v>49412.8</v>
      </c>
      <c r="N2190" s="48">
        <f t="shared" si="497"/>
        <v>0</v>
      </c>
      <c r="O2190" s="48">
        <f t="shared" si="497"/>
        <v>0</v>
      </c>
      <c r="P2190" s="48">
        <f t="shared" si="497"/>
        <v>0</v>
      </c>
      <c r="Q2190" s="239"/>
      <c r="R2190" s="240"/>
    </row>
    <row r="2191" spans="1:20" ht="12.75">
      <c r="A2191" s="201"/>
      <c r="B2191" s="202"/>
      <c r="C2191" s="202"/>
      <c r="D2191" s="202"/>
      <c r="E2191" s="203"/>
      <c r="F2191" s="130" t="s">
        <v>226</v>
      </c>
      <c r="G2191" s="48">
        <f aca="true" t="shared" si="498" ref="G2191:H2195">I2191+K2191+M2191+O2191</f>
        <v>129453.6</v>
      </c>
      <c r="H2191" s="48">
        <f t="shared" si="498"/>
        <v>31256.8</v>
      </c>
      <c r="I2191" s="48">
        <f aca="true" t="shared" si="499" ref="I2191:P2191">I1972+I186+I174+I138+I126</f>
        <v>129453.6</v>
      </c>
      <c r="J2191" s="48">
        <f t="shared" si="499"/>
        <v>31256.8</v>
      </c>
      <c r="K2191" s="48">
        <f t="shared" si="499"/>
        <v>0</v>
      </c>
      <c r="L2191" s="48">
        <f t="shared" si="499"/>
        <v>0</v>
      </c>
      <c r="M2191" s="48">
        <f t="shared" si="499"/>
        <v>0</v>
      </c>
      <c r="N2191" s="48">
        <f t="shared" si="499"/>
        <v>0</v>
      </c>
      <c r="O2191" s="48">
        <f t="shared" si="499"/>
        <v>0</v>
      </c>
      <c r="P2191" s="48">
        <f t="shared" si="499"/>
        <v>0</v>
      </c>
      <c r="Q2191" s="239"/>
      <c r="R2191" s="240"/>
      <c r="S2191" s="6"/>
      <c r="T2191" s="17"/>
    </row>
    <row r="2192" spans="1:20" ht="19.5" customHeight="1">
      <c r="A2192" s="201"/>
      <c r="B2192" s="202"/>
      <c r="C2192" s="202"/>
      <c r="D2192" s="202"/>
      <c r="E2192" s="203"/>
      <c r="F2192" s="130" t="s">
        <v>227</v>
      </c>
      <c r="G2192" s="48">
        <f t="shared" si="498"/>
        <v>48596.9</v>
      </c>
      <c r="H2192" s="48">
        <f t="shared" si="498"/>
        <v>0</v>
      </c>
      <c r="I2192" s="48">
        <f aca="true" t="shared" si="500" ref="I2192:P2192">I1839+I307+I295</f>
        <v>48596.9</v>
      </c>
      <c r="J2192" s="48">
        <f t="shared" si="500"/>
        <v>0</v>
      </c>
      <c r="K2192" s="48">
        <f t="shared" si="500"/>
        <v>0</v>
      </c>
      <c r="L2192" s="48">
        <f t="shared" si="500"/>
        <v>0</v>
      </c>
      <c r="M2192" s="48">
        <f t="shared" si="500"/>
        <v>0</v>
      </c>
      <c r="N2192" s="48">
        <f t="shared" si="500"/>
        <v>0</v>
      </c>
      <c r="O2192" s="48">
        <f t="shared" si="500"/>
        <v>0</v>
      </c>
      <c r="P2192" s="48">
        <f t="shared" si="500"/>
        <v>0</v>
      </c>
      <c r="Q2192" s="239"/>
      <c r="R2192" s="240"/>
      <c r="S2192" s="6"/>
      <c r="T2192" s="17"/>
    </row>
    <row r="2193" spans="1:18" ht="24.75" customHeight="1">
      <c r="A2193" s="201"/>
      <c r="B2193" s="202"/>
      <c r="C2193" s="202"/>
      <c r="D2193" s="202"/>
      <c r="E2193" s="203"/>
      <c r="F2193" s="130" t="s">
        <v>228</v>
      </c>
      <c r="G2193" s="48">
        <f t="shared" si="498"/>
        <v>57676.5</v>
      </c>
      <c r="H2193" s="48">
        <f t="shared" si="498"/>
        <v>0</v>
      </c>
      <c r="I2193" s="48">
        <f>I332+I260+I212+I116+I80</f>
        <v>33629</v>
      </c>
      <c r="J2193" s="48">
        <f aca="true" t="shared" si="501" ref="J2193:P2193">J332+J260+J212+J116+J80</f>
        <v>0</v>
      </c>
      <c r="K2193" s="48">
        <f t="shared" si="501"/>
        <v>0</v>
      </c>
      <c r="L2193" s="48">
        <f t="shared" si="501"/>
        <v>0</v>
      </c>
      <c r="M2193" s="48">
        <f t="shared" si="501"/>
        <v>24047.5</v>
      </c>
      <c r="N2193" s="48">
        <f t="shared" si="501"/>
        <v>0</v>
      </c>
      <c r="O2193" s="48">
        <f t="shared" si="501"/>
        <v>0</v>
      </c>
      <c r="P2193" s="48">
        <f t="shared" si="501"/>
        <v>0</v>
      </c>
      <c r="Q2193" s="239"/>
      <c r="R2193" s="240"/>
    </row>
    <row r="2194" spans="1:18" ht="12.75">
      <c r="A2194" s="201"/>
      <c r="B2194" s="202"/>
      <c r="C2194" s="202"/>
      <c r="D2194" s="202"/>
      <c r="E2194" s="203"/>
      <c r="F2194" s="130" t="s">
        <v>229</v>
      </c>
      <c r="G2194" s="48">
        <f t="shared" si="498"/>
        <v>1242476.4000000001</v>
      </c>
      <c r="H2194" s="48">
        <f t="shared" si="498"/>
        <v>0</v>
      </c>
      <c r="I2194" s="48">
        <f aca="true" t="shared" si="502" ref="I2194:P2194">I2132+I2072+I2048+I2035+I2023+I1999+I1987+I1962+I1950+I1938+I1926+I1902+I1890+I1878+I1866+I1853+I1817+I1629+I1617+I1603+I1577+I1426+I1389+I1377+I1365+I1341+I1329+I1317+I1305+I1293+I1281+I1269+I1257+I1245+I1233+I1221+I1209+I1197+I1185+I1173+I1161+I1149+I1137+I1125+I1113+I1101+I1089+I1077+I1065+I1053+I1017+I1005+I981+I969+I945+I933+I921+I909+I897+I885+I861+I849+I837+I825+I813+I801+I789+I777+I753+I741+I693+I681+I669+I657+I645+I633+I621+I597+I585+I573+I561+I549+I537+I525+I513+I489+I369+I333+I285+I273+I225+I117</f>
        <v>1096505.6</v>
      </c>
      <c r="J2194" s="48">
        <f t="shared" si="502"/>
        <v>0</v>
      </c>
      <c r="K2194" s="48">
        <f t="shared" si="502"/>
        <v>87600</v>
      </c>
      <c r="L2194" s="48">
        <f t="shared" si="502"/>
        <v>0</v>
      </c>
      <c r="M2194" s="48">
        <f t="shared" si="502"/>
        <v>29170.8</v>
      </c>
      <c r="N2194" s="48">
        <f t="shared" si="502"/>
        <v>0</v>
      </c>
      <c r="O2194" s="48">
        <f t="shared" si="502"/>
        <v>29200</v>
      </c>
      <c r="P2194" s="48">
        <f t="shared" si="502"/>
        <v>0</v>
      </c>
      <c r="Q2194" s="239"/>
      <c r="R2194" s="240"/>
    </row>
    <row r="2195" spans="1:18" ht="13.5" thickBot="1">
      <c r="A2195" s="204"/>
      <c r="B2195" s="205"/>
      <c r="C2195" s="205"/>
      <c r="D2195" s="205"/>
      <c r="E2195" s="206"/>
      <c r="F2195" s="131" t="s">
        <v>230</v>
      </c>
      <c r="G2195" s="50">
        <f t="shared" si="498"/>
        <v>311109</v>
      </c>
      <c r="H2195" s="50">
        <f t="shared" si="498"/>
        <v>0</v>
      </c>
      <c r="I2195" s="50">
        <f aca="true" t="shared" si="503" ref="I2195:P2195">I1854+I1618+I1578+I1427+I1354+I1042+I1030+I994+I958+I874+I766+I730+I718+I706+I610+I502+I478+I466+I454+I442+I430+I418+I406+I274</f>
        <v>165138.2</v>
      </c>
      <c r="J2195" s="50">
        <f t="shared" si="503"/>
        <v>0</v>
      </c>
      <c r="K2195" s="50">
        <f t="shared" si="503"/>
        <v>87600</v>
      </c>
      <c r="L2195" s="50">
        <f t="shared" si="503"/>
        <v>0</v>
      </c>
      <c r="M2195" s="50">
        <f t="shared" si="503"/>
        <v>29170.8</v>
      </c>
      <c r="N2195" s="50">
        <f t="shared" si="503"/>
        <v>0</v>
      </c>
      <c r="O2195" s="50">
        <f t="shared" si="503"/>
        <v>29200</v>
      </c>
      <c r="P2195" s="50">
        <f t="shared" si="503"/>
        <v>0</v>
      </c>
      <c r="Q2195" s="241"/>
      <c r="R2195" s="242"/>
    </row>
    <row r="2196" spans="1:19" ht="13.5" thickBot="1">
      <c r="A2196" s="295" t="s">
        <v>151</v>
      </c>
      <c r="B2196" s="296"/>
      <c r="C2196" s="296"/>
      <c r="D2196" s="296"/>
      <c r="E2196" s="296"/>
      <c r="F2196" s="296"/>
      <c r="G2196" s="296"/>
      <c r="H2196" s="296"/>
      <c r="I2196" s="296"/>
      <c r="J2196" s="296"/>
      <c r="K2196" s="296"/>
      <c r="L2196" s="296"/>
      <c r="M2196" s="296"/>
      <c r="N2196" s="296"/>
      <c r="O2196" s="296"/>
      <c r="P2196" s="296"/>
      <c r="Q2196" s="296"/>
      <c r="R2196" s="297"/>
      <c r="S2196" s="4" t="s">
        <v>528</v>
      </c>
    </row>
    <row r="2197" spans="1:53" s="106" customFormat="1" ht="24.75" customHeight="1" thickBot="1">
      <c r="A2197" s="145" t="s">
        <v>416</v>
      </c>
      <c r="B2197" s="146"/>
      <c r="C2197" s="146"/>
      <c r="D2197" s="146"/>
      <c r="E2197" s="146"/>
      <c r="F2197" s="146"/>
      <c r="G2197" s="146"/>
      <c r="H2197" s="146"/>
      <c r="I2197" s="146"/>
      <c r="J2197" s="146"/>
      <c r="K2197" s="146"/>
      <c r="L2197" s="146"/>
      <c r="M2197" s="146"/>
      <c r="N2197" s="146"/>
      <c r="O2197" s="146"/>
      <c r="P2197" s="146"/>
      <c r="Q2197" s="146"/>
      <c r="R2197" s="147"/>
      <c r="S2197" s="342" t="s">
        <v>3</v>
      </c>
      <c r="T2197" s="343"/>
      <c r="U2197" s="346" t="s">
        <v>4</v>
      </c>
      <c r="V2197" s="347"/>
      <c r="W2197" s="347"/>
      <c r="X2197" s="347"/>
      <c r="Y2197" s="347"/>
      <c r="Z2197" s="347"/>
      <c r="AA2197" s="347"/>
      <c r="AB2197" s="347"/>
      <c r="AC2197" s="105"/>
      <c r="AD2197" s="105"/>
      <c r="AE2197" s="105"/>
      <c r="AF2197" s="105"/>
      <c r="AG2197" s="105"/>
      <c r="AH2197" s="105"/>
      <c r="AI2197" s="105"/>
      <c r="AJ2197" s="105"/>
      <c r="AK2197" s="105"/>
      <c r="AL2197" s="105"/>
      <c r="AM2197" s="105"/>
      <c r="AN2197" s="105"/>
      <c r="AO2197" s="105"/>
      <c r="AP2197" s="105"/>
      <c r="AQ2197" s="105"/>
      <c r="AR2197" s="105"/>
      <c r="AS2197" s="105"/>
      <c r="AT2197" s="105"/>
      <c r="AU2197" s="105"/>
      <c r="AV2197" s="105"/>
      <c r="AW2197" s="105"/>
      <c r="AX2197" s="105"/>
      <c r="AY2197" s="105"/>
      <c r="AZ2197" s="105"/>
      <c r="BA2197" s="105"/>
    </row>
    <row r="2198" spans="1:28" ht="12.75" customHeight="1">
      <c r="A2198" s="182" t="s">
        <v>152</v>
      </c>
      <c r="B2198" s="185" t="s">
        <v>541</v>
      </c>
      <c r="C2198" s="179" t="s">
        <v>30</v>
      </c>
      <c r="D2198" s="327">
        <v>834001414</v>
      </c>
      <c r="E2198" s="114"/>
      <c r="F2198" s="129" t="s">
        <v>16</v>
      </c>
      <c r="G2198" s="23">
        <f>SUM(G2199:G2209)</f>
        <v>12649.1</v>
      </c>
      <c r="H2198" s="23">
        <f aca="true" t="shared" si="504" ref="H2198:P2198">SUM(H2199:H2209)</f>
        <v>12649.1</v>
      </c>
      <c r="I2198" s="23">
        <f t="shared" si="504"/>
        <v>12649.1</v>
      </c>
      <c r="J2198" s="23">
        <f t="shared" si="504"/>
        <v>12649.1</v>
      </c>
      <c r="K2198" s="23">
        <f t="shared" si="504"/>
        <v>0</v>
      </c>
      <c r="L2198" s="23">
        <f t="shared" si="504"/>
        <v>0</v>
      </c>
      <c r="M2198" s="23">
        <f t="shared" si="504"/>
        <v>0</v>
      </c>
      <c r="N2198" s="23">
        <f t="shared" si="504"/>
        <v>0</v>
      </c>
      <c r="O2198" s="23">
        <f t="shared" si="504"/>
        <v>0</v>
      </c>
      <c r="P2198" s="23">
        <f t="shared" si="504"/>
        <v>0</v>
      </c>
      <c r="Q2198" s="192" t="s">
        <v>17</v>
      </c>
      <c r="R2198" s="193"/>
      <c r="S2198" s="344"/>
      <c r="T2198" s="345"/>
      <c r="U2198" s="348" t="s">
        <v>6</v>
      </c>
      <c r="V2198" s="348"/>
      <c r="W2198" s="348" t="s">
        <v>7</v>
      </c>
      <c r="X2198" s="348"/>
      <c r="Y2198" s="348" t="s">
        <v>8</v>
      </c>
      <c r="Z2198" s="348"/>
      <c r="AA2198" s="348" t="s">
        <v>9</v>
      </c>
      <c r="AB2198" s="349"/>
    </row>
    <row r="2199" spans="1:28" ht="25.5">
      <c r="A2199" s="183"/>
      <c r="B2199" s="186"/>
      <c r="C2199" s="180"/>
      <c r="D2199" s="180"/>
      <c r="E2199" s="115" t="s">
        <v>20</v>
      </c>
      <c r="F2199" s="115" t="s">
        <v>19</v>
      </c>
      <c r="G2199" s="28">
        <f aca="true" t="shared" si="505" ref="G2199:H2203">I2199+K2199+M2199+O2199</f>
        <v>12649.1</v>
      </c>
      <c r="H2199" s="28">
        <f t="shared" si="505"/>
        <v>12649.1</v>
      </c>
      <c r="I2199" s="28">
        <v>12649.1</v>
      </c>
      <c r="J2199" s="28">
        <v>12649.1</v>
      </c>
      <c r="K2199" s="28">
        <v>0</v>
      </c>
      <c r="L2199" s="28">
        <v>0</v>
      </c>
      <c r="M2199" s="28">
        <v>0</v>
      </c>
      <c r="N2199" s="28">
        <v>0</v>
      </c>
      <c r="O2199" s="28">
        <v>0</v>
      </c>
      <c r="P2199" s="42">
        <v>0</v>
      </c>
      <c r="Q2199" s="194"/>
      <c r="R2199" s="195"/>
      <c r="S2199" s="115" t="s">
        <v>10</v>
      </c>
      <c r="T2199" s="115" t="s">
        <v>11</v>
      </c>
      <c r="U2199" s="115" t="s">
        <v>12</v>
      </c>
      <c r="V2199" s="115" t="s">
        <v>11</v>
      </c>
      <c r="W2199" s="115" t="s">
        <v>12</v>
      </c>
      <c r="X2199" s="115" t="s">
        <v>11</v>
      </c>
      <c r="Y2199" s="115" t="s">
        <v>12</v>
      </c>
      <c r="Z2199" s="115" t="s">
        <v>11</v>
      </c>
      <c r="AA2199" s="115" t="s">
        <v>12</v>
      </c>
      <c r="AB2199" s="126" t="s">
        <v>207</v>
      </c>
    </row>
    <row r="2200" spans="1:28" ht="12.75">
      <c r="A2200" s="183"/>
      <c r="B2200" s="186"/>
      <c r="C2200" s="180"/>
      <c r="D2200" s="180"/>
      <c r="E2200" s="115"/>
      <c r="F2200" s="115" t="s">
        <v>22</v>
      </c>
      <c r="G2200" s="28">
        <f t="shared" si="505"/>
        <v>0</v>
      </c>
      <c r="H2200" s="28">
        <f t="shared" si="505"/>
        <v>0</v>
      </c>
      <c r="I2200" s="28">
        <v>0</v>
      </c>
      <c r="J2200" s="28">
        <v>0</v>
      </c>
      <c r="K2200" s="28">
        <v>0</v>
      </c>
      <c r="L2200" s="28">
        <v>0</v>
      </c>
      <c r="M2200" s="28">
        <v>0</v>
      </c>
      <c r="N2200" s="28">
        <v>0</v>
      </c>
      <c r="O2200" s="28">
        <v>0</v>
      </c>
      <c r="P2200" s="42">
        <v>0</v>
      </c>
      <c r="Q2200" s="194"/>
      <c r="R2200" s="195"/>
      <c r="S2200" s="7">
        <f aca="true" t="shared" si="506" ref="S2200:AB2205">G2204+G2216+G2228+G2240+G2252+G2264+G2276+G2288+G2300+G2312+G2325+G2337+G2349+G2362+G2374+G2386+G2398+G2410+G2422+G2434+G2446</f>
        <v>161740.9</v>
      </c>
      <c r="T2200" s="7">
        <f t="shared" si="506"/>
        <v>111782.59999999999</v>
      </c>
      <c r="U2200" s="7">
        <f t="shared" si="506"/>
        <v>161740.9</v>
      </c>
      <c r="V2200" s="7">
        <f t="shared" si="506"/>
        <v>111782.59999999999</v>
      </c>
      <c r="W2200" s="7">
        <f t="shared" si="506"/>
        <v>0</v>
      </c>
      <c r="X2200" s="7">
        <f t="shared" si="506"/>
        <v>0</v>
      </c>
      <c r="Y2200" s="7">
        <f t="shared" si="506"/>
        <v>0</v>
      </c>
      <c r="Z2200" s="7">
        <f t="shared" si="506"/>
        <v>0</v>
      </c>
      <c r="AA2200" s="7">
        <f t="shared" si="506"/>
        <v>0</v>
      </c>
      <c r="AB2200" s="7">
        <f t="shared" si="506"/>
        <v>0</v>
      </c>
    </row>
    <row r="2201" spans="1:28" ht="12.75">
      <c r="A2201" s="183"/>
      <c r="B2201" s="186"/>
      <c r="C2201" s="180"/>
      <c r="D2201" s="180"/>
      <c r="E2201" s="115"/>
      <c r="F2201" s="115" t="s">
        <v>23</v>
      </c>
      <c r="G2201" s="28">
        <f t="shared" si="505"/>
        <v>0</v>
      </c>
      <c r="H2201" s="28">
        <f t="shared" si="505"/>
        <v>0</v>
      </c>
      <c r="I2201" s="28">
        <v>0</v>
      </c>
      <c r="J2201" s="28">
        <v>0</v>
      </c>
      <c r="K2201" s="28">
        <v>0</v>
      </c>
      <c r="L2201" s="28">
        <v>0</v>
      </c>
      <c r="M2201" s="28">
        <v>0</v>
      </c>
      <c r="N2201" s="28">
        <v>0</v>
      </c>
      <c r="O2201" s="28">
        <v>0</v>
      </c>
      <c r="P2201" s="42">
        <v>0</v>
      </c>
      <c r="Q2201" s="194"/>
      <c r="R2201" s="195"/>
      <c r="S2201" s="7">
        <f t="shared" si="506"/>
        <v>42226.9</v>
      </c>
      <c r="T2201" s="7">
        <f t="shared" si="506"/>
        <v>0</v>
      </c>
      <c r="U2201" s="7">
        <f t="shared" si="506"/>
        <v>10556.7</v>
      </c>
      <c r="V2201" s="7">
        <f t="shared" si="506"/>
        <v>0</v>
      </c>
      <c r="W2201" s="7">
        <f t="shared" si="506"/>
        <v>0</v>
      </c>
      <c r="X2201" s="7">
        <f t="shared" si="506"/>
        <v>0</v>
      </c>
      <c r="Y2201" s="7">
        <f t="shared" si="506"/>
        <v>31670.2</v>
      </c>
      <c r="Z2201" s="7">
        <f t="shared" si="506"/>
        <v>0</v>
      </c>
      <c r="AA2201" s="7">
        <f t="shared" si="506"/>
        <v>0</v>
      </c>
      <c r="AB2201" s="7">
        <f t="shared" si="506"/>
        <v>0</v>
      </c>
    </row>
    <row r="2202" spans="1:28" ht="12.75">
      <c r="A2202" s="183"/>
      <c r="B2202" s="186"/>
      <c r="C2202" s="180"/>
      <c r="D2202" s="180"/>
      <c r="E2202" s="115"/>
      <c r="F2202" s="115" t="s">
        <v>24</v>
      </c>
      <c r="G2202" s="28">
        <f t="shared" si="505"/>
        <v>0</v>
      </c>
      <c r="H2202" s="28">
        <f t="shared" si="505"/>
        <v>0</v>
      </c>
      <c r="I2202" s="28">
        <v>0</v>
      </c>
      <c r="J2202" s="28">
        <v>0</v>
      </c>
      <c r="K2202" s="28">
        <v>0</v>
      </c>
      <c r="L2202" s="28">
        <v>0</v>
      </c>
      <c r="M2202" s="28">
        <v>0</v>
      </c>
      <c r="N2202" s="28">
        <v>0</v>
      </c>
      <c r="O2202" s="28">
        <v>0</v>
      </c>
      <c r="P2202" s="42">
        <v>0</v>
      </c>
      <c r="Q2202" s="194"/>
      <c r="R2202" s="195"/>
      <c r="S2202" s="7">
        <f t="shared" si="506"/>
        <v>0</v>
      </c>
      <c r="T2202" s="7">
        <f t="shared" si="506"/>
        <v>0</v>
      </c>
      <c r="U2202" s="7">
        <f t="shared" si="506"/>
        <v>0</v>
      </c>
      <c r="V2202" s="7">
        <f t="shared" si="506"/>
        <v>0</v>
      </c>
      <c r="W2202" s="7">
        <f t="shared" si="506"/>
        <v>0</v>
      </c>
      <c r="X2202" s="7">
        <f t="shared" si="506"/>
        <v>0</v>
      </c>
      <c r="Y2202" s="7">
        <f t="shared" si="506"/>
        <v>0</v>
      </c>
      <c r="Z2202" s="7">
        <f t="shared" si="506"/>
        <v>0</v>
      </c>
      <c r="AA2202" s="7">
        <f t="shared" si="506"/>
        <v>0</v>
      </c>
      <c r="AB2202" s="7">
        <f t="shared" si="506"/>
        <v>0</v>
      </c>
    </row>
    <row r="2203" spans="1:28" ht="12.75">
      <c r="A2203" s="183"/>
      <c r="B2203" s="186"/>
      <c r="C2203" s="180"/>
      <c r="D2203" s="180"/>
      <c r="E2203" s="115"/>
      <c r="F2203" s="115" t="s">
        <v>25</v>
      </c>
      <c r="G2203" s="28">
        <f t="shared" si="505"/>
        <v>0</v>
      </c>
      <c r="H2203" s="28">
        <f t="shared" si="505"/>
        <v>0</v>
      </c>
      <c r="I2203" s="28">
        <v>0</v>
      </c>
      <c r="J2203" s="28">
        <v>0</v>
      </c>
      <c r="K2203" s="28">
        <v>0</v>
      </c>
      <c r="L2203" s="28">
        <v>0</v>
      </c>
      <c r="M2203" s="28">
        <v>0</v>
      </c>
      <c r="N2203" s="28">
        <v>0</v>
      </c>
      <c r="O2203" s="28">
        <v>0</v>
      </c>
      <c r="P2203" s="42">
        <v>0</v>
      </c>
      <c r="Q2203" s="194"/>
      <c r="R2203" s="195"/>
      <c r="S2203" s="7">
        <f t="shared" si="506"/>
        <v>85000.7</v>
      </c>
      <c r="T2203" s="7">
        <f t="shared" si="506"/>
        <v>0</v>
      </c>
      <c r="U2203" s="7">
        <f t="shared" si="506"/>
        <v>84808.29999999999</v>
      </c>
      <c r="V2203" s="7">
        <f t="shared" si="506"/>
        <v>0</v>
      </c>
      <c r="W2203" s="7">
        <f t="shared" si="506"/>
        <v>0</v>
      </c>
      <c r="X2203" s="7">
        <f t="shared" si="506"/>
        <v>0</v>
      </c>
      <c r="Y2203" s="7">
        <f t="shared" si="506"/>
        <v>192.4</v>
      </c>
      <c r="Z2203" s="7">
        <f t="shared" si="506"/>
        <v>0</v>
      </c>
      <c r="AA2203" s="7">
        <f t="shared" si="506"/>
        <v>0</v>
      </c>
      <c r="AB2203" s="7">
        <f t="shared" si="506"/>
        <v>0</v>
      </c>
    </row>
    <row r="2204" spans="1:28" ht="12.75">
      <c r="A2204" s="183"/>
      <c r="B2204" s="186"/>
      <c r="C2204" s="180"/>
      <c r="D2204" s="180"/>
      <c r="E2204" s="115"/>
      <c r="F2204" s="115" t="s">
        <v>220</v>
      </c>
      <c r="G2204" s="28">
        <v>0</v>
      </c>
      <c r="H2204" s="28">
        <v>0</v>
      </c>
      <c r="I2204" s="28">
        <v>0</v>
      </c>
      <c r="J2204" s="28">
        <v>0</v>
      </c>
      <c r="K2204" s="28">
        <v>0</v>
      </c>
      <c r="L2204" s="28">
        <v>0</v>
      </c>
      <c r="M2204" s="28">
        <v>0</v>
      </c>
      <c r="N2204" s="28">
        <v>0</v>
      </c>
      <c r="O2204" s="28">
        <v>0</v>
      </c>
      <c r="P2204" s="42">
        <v>0</v>
      </c>
      <c r="Q2204" s="194"/>
      <c r="R2204" s="195"/>
      <c r="S2204" s="7">
        <f t="shared" si="506"/>
        <v>310179.6</v>
      </c>
      <c r="T2204" s="7">
        <f t="shared" si="506"/>
        <v>0</v>
      </c>
      <c r="U2204" s="7">
        <f t="shared" si="506"/>
        <v>310179.6</v>
      </c>
      <c r="V2204" s="7">
        <f t="shared" si="506"/>
        <v>0</v>
      </c>
      <c r="W2204" s="7">
        <f t="shared" si="506"/>
        <v>0</v>
      </c>
      <c r="X2204" s="7">
        <f t="shared" si="506"/>
        <v>0</v>
      </c>
      <c r="Y2204" s="7">
        <f t="shared" si="506"/>
        <v>0</v>
      </c>
      <c r="Z2204" s="7">
        <f t="shared" si="506"/>
        <v>0</v>
      </c>
      <c r="AA2204" s="7">
        <f t="shared" si="506"/>
        <v>0</v>
      </c>
      <c r="AB2204" s="7">
        <f t="shared" si="506"/>
        <v>0</v>
      </c>
    </row>
    <row r="2205" spans="1:28" ht="12.75">
      <c r="A2205" s="183"/>
      <c r="B2205" s="186"/>
      <c r="C2205" s="180"/>
      <c r="D2205" s="180"/>
      <c r="E2205" s="26"/>
      <c r="F2205" s="115" t="s">
        <v>226</v>
      </c>
      <c r="G2205" s="28">
        <f aca="true" t="shared" si="507" ref="G2205:H2209">I2205+K2205+M2205+O2205</f>
        <v>0</v>
      </c>
      <c r="H2205" s="28">
        <f t="shared" si="507"/>
        <v>0</v>
      </c>
      <c r="I2205" s="28">
        <v>0</v>
      </c>
      <c r="J2205" s="28">
        <v>0</v>
      </c>
      <c r="K2205" s="28">
        <v>0</v>
      </c>
      <c r="L2205" s="28">
        <v>0</v>
      </c>
      <c r="M2205" s="28">
        <v>0</v>
      </c>
      <c r="N2205" s="28">
        <v>0</v>
      </c>
      <c r="O2205" s="28">
        <v>0</v>
      </c>
      <c r="P2205" s="28">
        <v>0</v>
      </c>
      <c r="Q2205" s="194"/>
      <c r="R2205" s="195"/>
      <c r="S2205" s="7">
        <f t="shared" si="506"/>
        <v>0</v>
      </c>
      <c r="T2205" s="7">
        <f t="shared" si="506"/>
        <v>0</v>
      </c>
      <c r="U2205" s="7">
        <f t="shared" si="506"/>
        <v>0</v>
      </c>
      <c r="V2205" s="7">
        <f t="shared" si="506"/>
        <v>0</v>
      </c>
      <c r="W2205" s="7">
        <f t="shared" si="506"/>
        <v>0</v>
      </c>
      <c r="X2205" s="7">
        <f t="shared" si="506"/>
        <v>0</v>
      </c>
      <c r="Y2205" s="7">
        <f t="shared" si="506"/>
        <v>0</v>
      </c>
      <c r="Z2205" s="7">
        <f t="shared" si="506"/>
        <v>0</v>
      </c>
      <c r="AA2205" s="7">
        <f t="shared" si="506"/>
        <v>0</v>
      </c>
      <c r="AB2205" s="7">
        <f t="shared" si="506"/>
        <v>0</v>
      </c>
    </row>
    <row r="2206" spans="1:18" ht="12.75">
      <c r="A2206" s="183"/>
      <c r="B2206" s="186"/>
      <c r="C2206" s="180"/>
      <c r="D2206" s="180"/>
      <c r="E2206" s="26"/>
      <c r="F2206" s="115" t="s">
        <v>227</v>
      </c>
      <c r="G2206" s="28">
        <f t="shared" si="507"/>
        <v>0</v>
      </c>
      <c r="H2206" s="28">
        <f t="shared" si="507"/>
        <v>0</v>
      </c>
      <c r="I2206" s="28">
        <v>0</v>
      </c>
      <c r="J2206" s="28">
        <v>0</v>
      </c>
      <c r="K2206" s="28">
        <v>0</v>
      </c>
      <c r="L2206" s="28">
        <v>0</v>
      </c>
      <c r="M2206" s="28">
        <v>0</v>
      </c>
      <c r="N2206" s="28">
        <v>0</v>
      </c>
      <c r="O2206" s="28">
        <v>0</v>
      </c>
      <c r="P2206" s="28">
        <v>0</v>
      </c>
      <c r="Q2206" s="194"/>
      <c r="R2206" s="195"/>
    </row>
    <row r="2207" spans="1:18" ht="12.75">
      <c r="A2207" s="183"/>
      <c r="B2207" s="186"/>
      <c r="C2207" s="180"/>
      <c r="D2207" s="180"/>
      <c r="E2207" s="26"/>
      <c r="F2207" s="115" t="s">
        <v>228</v>
      </c>
      <c r="G2207" s="28">
        <f t="shared" si="507"/>
        <v>0</v>
      </c>
      <c r="H2207" s="28">
        <f t="shared" si="507"/>
        <v>0</v>
      </c>
      <c r="I2207" s="28">
        <v>0</v>
      </c>
      <c r="J2207" s="28">
        <v>0</v>
      </c>
      <c r="K2207" s="28">
        <v>0</v>
      </c>
      <c r="L2207" s="28">
        <v>0</v>
      </c>
      <c r="M2207" s="28">
        <v>0</v>
      </c>
      <c r="N2207" s="28">
        <v>0</v>
      </c>
      <c r="O2207" s="28">
        <v>0</v>
      </c>
      <c r="P2207" s="28">
        <v>0</v>
      </c>
      <c r="Q2207" s="194"/>
      <c r="R2207" s="195"/>
    </row>
    <row r="2208" spans="1:20" ht="12.75">
      <c r="A2208" s="183"/>
      <c r="B2208" s="186"/>
      <c r="C2208" s="180"/>
      <c r="D2208" s="180"/>
      <c r="E2208" s="26"/>
      <c r="F2208" s="115" t="s">
        <v>229</v>
      </c>
      <c r="G2208" s="28">
        <f t="shared" si="507"/>
        <v>0</v>
      </c>
      <c r="H2208" s="28">
        <f t="shared" si="507"/>
        <v>0</v>
      </c>
      <c r="I2208" s="28">
        <v>0</v>
      </c>
      <c r="J2208" s="28">
        <v>0</v>
      </c>
      <c r="K2208" s="28">
        <v>0</v>
      </c>
      <c r="L2208" s="28">
        <v>0</v>
      </c>
      <c r="M2208" s="28">
        <v>0</v>
      </c>
      <c r="N2208" s="28">
        <v>0</v>
      </c>
      <c r="O2208" s="28">
        <v>0</v>
      </c>
      <c r="P2208" s="28">
        <v>0</v>
      </c>
      <c r="Q2208" s="194"/>
      <c r="R2208" s="195"/>
      <c r="S2208" s="6"/>
      <c r="T2208" s="17"/>
    </row>
    <row r="2209" spans="1:20" ht="13.5" thickBot="1">
      <c r="A2209" s="184"/>
      <c r="B2209" s="187"/>
      <c r="C2209" s="181"/>
      <c r="D2209" s="181"/>
      <c r="E2209" s="43"/>
      <c r="F2209" s="116" t="s">
        <v>230</v>
      </c>
      <c r="G2209" s="36">
        <f t="shared" si="507"/>
        <v>0</v>
      </c>
      <c r="H2209" s="36">
        <f t="shared" si="507"/>
        <v>0</v>
      </c>
      <c r="I2209" s="36">
        <v>0</v>
      </c>
      <c r="J2209" s="36">
        <v>0</v>
      </c>
      <c r="K2209" s="36">
        <v>0</v>
      </c>
      <c r="L2209" s="36">
        <v>0</v>
      </c>
      <c r="M2209" s="36">
        <v>0</v>
      </c>
      <c r="N2209" s="36">
        <v>0</v>
      </c>
      <c r="O2209" s="36">
        <v>0</v>
      </c>
      <c r="P2209" s="36">
        <v>0</v>
      </c>
      <c r="Q2209" s="196"/>
      <c r="R2209" s="197"/>
      <c r="S2209" s="6"/>
      <c r="T2209" s="17"/>
    </row>
    <row r="2210" spans="1:18" ht="12.75" customHeight="1">
      <c r="A2210" s="182" t="s">
        <v>153</v>
      </c>
      <c r="B2210" s="185" t="s">
        <v>154</v>
      </c>
      <c r="C2210" s="179" t="s">
        <v>30</v>
      </c>
      <c r="D2210" s="327">
        <v>834001414</v>
      </c>
      <c r="E2210" s="114"/>
      <c r="F2210" s="129" t="s">
        <v>16</v>
      </c>
      <c r="G2210" s="23">
        <f>SUM(G2211:G2221)</f>
        <v>25104.6</v>
      </c>
      <c r="H2210" s="23">
        <f aca="true" t="shared" si="508" ref="H2210:P2210">SUM(H2211:H2221)</f>
        <v>1335</v>
      </c>
      <c r="I2210" s="23">
        <f t="shared" si="508"/>
        <v>25104.6</v>
      </c>
      <c r="J2210" s="23">
        <f t="shared" si="508"/>
        <v>1335</v>
      </c>
      <c r="K2210" s="23">
        <f t="shared" si="508"/>
        <v>0</v>
      </c>
      <c r="L2210" s="23">
        <f t="shared" si="508"/>
        <v>0</v>
      </c>
      <c r="M2210" s="23">
        <f t="shared" si="508"/>
        <v>0</v>
      </c>
      <c r="N2210" s="23">
        <f t="shared" si="508"/>
        <v>0</v>
      </c>
      <c r="O2210" s="23">
        <f t="shared" si="508"/>
        <v>0</v>
      </c>
      <c r="P2210" s="23">
        <f t="shared" si="508"/>
        <v>0</v>
      </c>
      <c r="Q2210" s="192" t="s">
        <v>17</v>
      </c>
      <c r="R2210" s="193"/>
    </row>
    <row r="2211" spans="1:18" ht="12.75">
      <c r="A2211" s="183"/>
      <c r="B2211" s="186"/>
      <c r="C2211" s="180"/>
      <c r="D2211" s="328"/>
      <c r="E2211" s="115" t="s">
        <v>21</v>
      </c>
      <c r="F2211" s="115" t="s">
        <v>19</v>
      </c>
      <c r="G2211" s="28">
        <f aca="true" t="shared" si="509" ref="G2211:H2215">I2211+K2211+M2211+O2211</f>
        <v>1335</v>
      </c>
      <c r="H2211" s="28">
        <f t="shared" si="509"/>
        <v>1335</v>
      </c>
      <c r="I2211" s="28">
        <v>1335</v>
      </c>
      <c r="J2211" s="28">
        <v>1335</v>
      </c>
      <c r="K2211" s="28">
        <v>0</v>
      </c>
      <c r="L2211" s="28">
        <v>0</v>
      </c>
      <c r="M2211" s="28">
        <v>0</v>
      </c>
      <c r="N2211" s="28">
        <v>0</v>
      </c>
      <c r="O2211" s="28">
        <v>0</v>
      </c>
      <c r="P2211" s="42">
        <v>0</v>
      </c>
      <c r="Q2211" s="194"/>
      <c r="R2211" s="195"/>
    </row>
    <row r="2212" spans="1:18" ht="12.75">
      <c r="A2212" s="183"/>
      <c r="B2212" s="186"/>
      <c r="C2212" s="180"/>
      <c r="D2212" s="328"/>
      <c r="E2212" s="115"/>
      <c r="F2212" s="115" t="s">
        <v>22</v>
      </c>
      <c r="G2212" s="28">
        <f t="shared" si="509"/>
        <v>0</v>
      </c>
      <c r="H2212" s="28">
        <f t="shared" si="509"/>
        <v>0</v>
      </c>
      <c r="I2212" s="28">
        <v>0</v>
      </c>
      <c r="J2212" s="28">
        <v>0</v>
      </c>
      <c r="K2212" s="28">
        <v>0</v>
      </c>
      <c r="L2212" s="28">
        <v>0</v>
      </c>
      <c r="M2212" s="28">
        <v>0</v>
      </c>
      <c r="N2212" s="28">
        <v>0</v>
      </c>
      <c r="O2212" s="28">
        <v>0</v>
      </c>
      <c r="P2212" s="42">
        <v>0</v>
      </c>
      <c r="Q2212" s="194"/>
      <c r="R2212" s="195"/>
    </row>
    <row r="2213" spans="1:18" ht="12.75">
      <c r="A2213" s="183"/>
      <c r="B2213" s="186"/>
      <c r="C2213" s="180"/>
      <c r="D2213" s="328"/>
      <c r="E2213" s="115"/>
      <c r="F2213" s="115" t="s">
        <v>23</v>
      </c>
      <c r="G2213" s="28">
        <f t="shared" si="509"/>
        <v>0</v>
      </c>
      <c r="H2213" s="28">
        <f t="shared" si="509"/>
        <v>0</v>
      </c>
      <c r="I2213" s="28">
        <v>0</v>
      </c>
      <c r="J2213" s="28">
        <v>0</v>
      </c>
      <c r="K2213" s="28">
        <v>0</v>
      </c>
      <c r="L2213" s="28">
        <v>0</v>
      </c>
      <c r="M2213" s="28">
        <v>0</v>
      </c>
      <c r="N2213" s="28">
        <v>0</v>
      </c>
      <c r="O2213" s="28">
        <v>0</v>
      </c>
      <c r="P2213" s="42">
        <v>0</v>
      </c>
      <c r="Q2213" s="194"/>
      <c r="R2213" s="195"/>
    </row>
    <row r="2214" spans="1:18" ht="12.75">
      <c r="A2214" s="183"/>
      <c r="B2214" s="186"/>
      <c r="C2214" s="180"/>
      <c r="D2214" s="328"/>
      <c r="E2214" s="115"/>
      <c r="F2214" s="115" t="s">
        <v>24</v>
      </c>
      <c r="G2214" s="28">
        <f t="shared" si="509"/>
        <v>0</v>
      </c>
      <c r="H2214" s="28">
        <f t="shared" si="509"/>
        <v>0</v>
      </c>
      <c r="I2214" s="28">
        <v>0</v>
      </c>
      <c r="J2214" s="28">
        <v>0</v>
      </c>
      <c r="K2214" s="28">
        <v>0</v>
      </c>
      <c r="L2214" s="28">
        <v>0</v>
      </c>
      <c r="M2214" s="28">
        <v>0</v>
      </c>
      <c r="N2214" s="28">
        <v>0</v>
      </c>
      <c r="O2214" s="28">
        <v>0</v>
      </c>
      <c r="P2214" s="42">
        <v>0</v>
      </c>
      <c r="Q2214" s="194"/>
      <c r="R2214" s="195"/>
    </row>
    <row r="2215" spans="1:18" ht="12.75">
      <c r="A2215" s="183"/>
      <c r="B2215" s="186"/>
      <c r="C2215" s="180"/>
      <c r="D2215" s="328"/>
      <c r="E2215" s="115"/>
      <c r="F2215" s="115" t="s">
        <v>25</v>
      </c>
      <c r="G2215" s="28">
        <f t="shared" si="509"/>
        <v>0</v>
      </c>
      <c r="H2215" s="28">
        <f t="shared" si="509"/>
        <v>0</v>
      </c>
      <c r="I2215" s="28">
        <v>0</v>
      </c>
      <c r="J2215" s="28">
        <v>0</v>
      </c>
      <c r="K2215" s="28">
        <v>0</v>
      </c>
      <c r="L2215" s="28">
        <v>0</v>
      </c>
      <c r="M2215" s="28">
        <v>0</v>
      </c>
      <c r="N2215" s="28">
        <v>0</v>
      </c>
      <c r="O2215" s="28">
        <v>0</v>
      </c>
      <c r="P2215" s="42">
        <v>0</v>
      </c>
      <c r="Q2215" s="194"/>
      <c r="R2215" s="195"/>
    </row>
    <row r="2216" spans="1:18" ht="12.75">
      <c r="A2216" s="183"/>
      <c r="B2216" s="186"/>
      <c r="C2216" s="180"/>
      <c r="D2216" s="328"/>
      <c r="E2216" s="115" t="s">
        <v>20</v>
      </c>
      <c r="F2216" s="115" t="s">
        <v>220</v>
      </c>
      <c r="G2216" s="28">
        <f aca="true" t="shared" si="510" ref="G2216:G2221">I2216+K2216+M2216+O2216</f>
        <v>23769.6</v>
      </c>
      <c r="H2216" s="28">
        <f aca="true" t="shared" si="511" ref="H2216:H2221">J2216+L2216+N2216+P2216</f>
        <v>0</v>
      </c>
      <c r="I2216" s="28">
        <v>23769.6</v>
      </c>
      <c r="J2216" s="28">
        <v>0</v>
      </c>
      <c r="K2216" s="28">
        <v>0</v>
      </c>
      <c r="L2216" s="28">
        <v>0</v>
      </c>
      <c r="M2216" s="28">
        <v>0</v>
      </c>
      <c r="N2216" s="28">
        <v>0</v>
      </c>
      <c r="O2216" s="28">
        <v>0</v>
      </c>
      <c r="P2216" s="42">
        <v>0</v>
      </c>
      <c r="Q2216" s="194"/>
      <c r="R2216" s="195"/>
    </row>
    <row r="2217" spans="1:20" ht="12.75">
      <c r="A2217" s="183"/>
      <c r="B2217" s="186"/>
      <c r="C2217" s="180"/>
      <c r="D2217" s="328"/>
      <c r="E2217" s="115"/>
      <c r="F2217" s="115" t="s">
        <v>226</v>
      </c>
      <c r="G2217" s="28">
        <f t="shared" si="510"/>
        <v>0</v>
      </c>
      <c r="H2217" s="28">
        <f t="shared" si="511"/>
        <v>0</v>
      </c>
      <c r="I2217" s="28">
        <v>0</v>
      </c>
      <c r="J2217" s="28">
        <v>0</v>
      </c>
      <c r="K2217" s="28">
        <v>0</v>
      </c>
      <c r="L2217" s="28">
        <v>0</v>
      </c>
      <c r="M2217" s="28">
        <v>0</v>
      </c>
      <c r="N2217" s="28">
        <v>0</v>
      </c>
      <c r="O2217" s="28">
        <v>0</v>
      </c>
      <c r="P2217" s="28">
        <v>0</v>
      </c>
      <c r="Q2217" s="194"/>
      <c r="R2217" s="195"/>
      <c r="S2217" s="6"/>
      <c r="T2217" s="17"/>
    </row>
    <row r="2218" spans="1:20" ht="12.75">
      <c r="A2218" s="183"/>
      <c r="B2218" s="186"/>
      <c r="C2218" s="180"/>
      <c r="D2218" s="328"/>
      <c r="E2218" s="26"/>
      <c r="F2218" s="115" t="s">
        <v>227</v>
      </c>
      <c r="G2218" s="28">
        <f t="shared" si="510"/>
        <v>0</v>
      </c>
      <c r="H2218" s="28">
        <f t="shared" si="511"/>
        <v>0</v>
      </c>
      <c r="I2218" s="28">
        <v>0</v>
      </c>
      <c r="J2218" s="28">
        <v>0</v>
      </c>
      <c r="K2218" s="28">
        <v>0</v>
      </c>
      <c r="L2218" s="28">
        <v>0</v>
      </c>
      <c r="M2218" s="28">
        <v>0</v>
      </c>
      <c r="N2218" s="28">
        <v>0</v>
      </c>
      <c r="O2218" s="28">
        <v>0</v>
      </c>
      <c r="P2218" s="28">
        <v>0</v>
      </c>
      <c r="Q2218" s="194"/>
      <c r="R2218" s="195"/>
      <c r="S2218" s="6"/>
      <c r="T2218" s="17"/>
    </row>
    <row r="2219" spans="1:20" ht="12.75">
      <c r="A2219" s="183"/>
      <c r="B2219" s="186"/>
      <c r="C2219" s="180"/>
      <c r="D2219" s="328"/>
      <c r="E2219" s="26"/>
      <c r="F2219" s="115" t="s">
        <v>228</v>
      </c>
      <c r="G2219" s="28">
        <f t="shared" si="510"/>
        <v>0</v>
      </c>
      <c r="H2219" s="28">
        <f t="shared" si="511"/>
        <v>0</v>
      </c>
      <c r="I2219" s="28">
        <v>0</v>
      </c>
      <c r="J2219" s="28">
        <v>0</v>
      </c>
      <c r="K2219" s="28">
        <v>0</v>
      </c>
      <c r="L2219" s="28">
        <v>0</v>
      </c>
      <c r="M2219" s="28">
        <v>0</v>
      </c>
      <c r="N2219" s="28">
        <v>0</v>
      </c>
      <c r="O2219" s="28">
        <v>0</v>
      </c>
      <c r="P2219" s="28">
        <v>0</v>
      </c>
      <c r="Q2219" s="194"/>
      <c r="R2219" s="195"/>
      <c r="S2219" s="6"/>
      <c r="T2219" s="17"/>
    </row>
    <row r="2220" spans="1:20" ht="12.75">
      <c r="A2220" s="183"/>
      <c r="B2220" s="186"/>
      <c r="C2220" s="180"/>
      <c r="D2220" s="328"/>
      <c r="E2220" s="26"/>
      <c r="F2220" s="115" t="s">
        <v>229</v>
      </c>
      <c r="G2220" s="28">
        <f t="shared" si="510"/>
        <v>0</v>
      </c>
      <c r="H2220" s="28">
        <f t="shared" si="511"/>
        <v>0</v>
      </c>
      <c r="I2220" s="28">
        <v>0</v>
      </c>
      <c r="J2220" s="28">
        <v>0</v>
      </c>
      <c r="K2220" s="28">
        <v>0</v>
      </c>
      <c r="L2220" s="28">
        <v>0</v>
      </c>
      <c r="M2220" s="28">
        <v>0</v>
      </c>
      <c r="N2220" s="28">
        <v>0</v>
      </c>
      <c r="O2220" s="28">
        <v>0</v>
      </c>
      <c r="P2220" s="28">
        <v>0</v>
      </c>
      <c r="Q2220" s="194"/>
      <c r="R2220" s="195"/>
      <c r="S2220" s="6"/>
      <c r="T2220" s="17"/>
    </row>
    <row r="2221" spans="1:20" ht="13.5" thickBot="1">
      <c r="A2221" s="184"/>
      <c r="B2221" s="187"/>
      <c r="C2221" s="181"/>
      <c r="D2221" s="329"/>
      <c r="E2221" s="43"/>
      <c r="F2221" s="116" t="s">
        <v>230</v>
      </c>
      <c r="G2221" s="28">
        <f t="shared" si="510"/>
        <v>0</v>
      </c>
      <c r="H2221" s="28">
        <f t="shared" si="511"/>
        <v>0</v>
      </c>
      <c r="I2221" s="36">
        <v>0</v>
      </c>
      <c r="J2221" s="36">
        <v>0</v>
      </c>
      <c r="K2221" s="36">
        <v>0</v>
      </c>
      <c r="L2221" s="36">
        <v>0</v>
      </c>
      <c r="M2221" s="36">
        <v>0</v>
      </c>
      <c r="N2221" s="36">
        <v>0</v>
      </c>
      <c r="O2221" s="36">
        <v>0</v>
      </c>
      <c r="P2221" s="36">
        <v>0</v>
      </c>
      <c r="Q2221" s="196"/>
      <c r="R2221" s="197"/>
      <c r="S2221" s="6"/>
      <c r="T2221" s="17"/>
    </row>
    <row r="2222" spans="1:18" ht="12.75" customHeight="1">
      <c r="A2222" s="182" t="s">
        <v>155</v>
      </c>
      <c r="B2222" s="185" t="s">
        <v>156</v>
      </c>
      <c r="C2222" s="179" t="s">
        <v>30</v>
      </c>
      <c r="D2222" s="21"/>
      <c r="E2222" s="114"/>
      <c r="F2222" s="129" t="s">
        <v>16</v>
      </c>
      <c r="G2222" s="23">
        <f>SUM(G2223:G2233)</f>
        <v>5293.8</v>
      </c>
      <c r="H2222" s="23">
        <f aca="true" t="shared" si="512" ref="H2222:P2222">SUM(H2223:H2233)</f>
        <v>0</v>
      </c>
      <c r="I2222" s="23">
        <f t="shared" si="512"/>
        <v>5293.8</v>
      </c>
      <c r="J2222" s="23">
        <f t="shared" si="512"/>
        <v>0</v>
      </c>
      <c r="K2222" s="23">
        <f t="shared" si="512"/>
        <v>0</v>
      </c>
      <c r="L2222" s="23">
        <f t="shared" si="512"/>
        <v>0</v>
      </c>
      <c r="M2222" s="23">
        <f t="shared" si="512"/>
        <v>0</v>
      </c>
      <c r="N2222" s="23">
        <f t="shared" si="512"/>
        <v>0</v>
      </c>
      <c r="O2222" s="23">
        <f t="shared" si="512"/>
        <v>0</v>
      </c>
      <c r="P2222" s="23">
        <f t="shared" si="512"/>
        <v>0</v>
      </c>
      <c r="Q2222" s="192" t="s">
        <v>17</v>
      </c>
      <c r="R2222" s="193"/>
    </row>
    <row r="2223" spans="1:18" ht="12.75">
      <c r="A2223" s="183"/>
      <c r="B2223" s="186"/>
      <c r="C2223" s="180"/>
      <c r="D2223" s="29"/>
      <c r="E2223" s="115"/>
      <c r="F2223" s="115" t="s">
        <v>19</v>
      </c>
      <c r="G2223" s="28">
        <f aca="true" t="shared" si="513" ref="G2223:H2227">I2223+K2223+M2223+O2223</f>
        <v>0</v>
      </c>
      <c r="H2223" s="28">
        <f t="shared" si="513"/>
        <v>0</v>
      </c>
      <c r="I2223" s="28">
        <v>0</v>
      </c>
      <c r="J2223" s="28">
        <v>0</v>
      </c>
      <c r="K2223" s="28">
        <v>0</v>
      </c>
      <c r="L2223" s="28">
        <v>0</v>
      </c>
      <c r="M2223" s="28">
        <v>0</v>
      </c>
      <c r="N2223" s="28">
        <v>0</v>
      </c>
      <c r="O2223" s="28">
        <v>0</v>
      </c>
      <c r="P2223" s="42">
        <v>0</v>
      </c>
      <c r="Q2223" s="194"/>
      <c r="R2223" s="195"/>
    </row>
    <row r="2224" spans="1:20" ht="12.75">
      <c r="A2224" s="183"/>
      <c r="B2224" s="186"/>
      <c r="C2224" s="180"/>
      <c r="D2224" s="29"/>
      <c r="E2224" s="115"/>
      <c r="F2224" s="115" t="s">
        <v>22</v>
      </c>
      <c r="G2224" s="28">
        <f t="shared" si="513"/>
        <v>0</v>
      </c>
      <c r="H2224" s="28">
        <f t="shared" si="513"/>
        <v>0</v>
      </c>
      <c r="I2224" s="28">
        <v>0</v>
      </c>
      <c r="J2224" s="28">
        <v>0</v>
      </c>
      <c r="K2224" s="28">
        <v>0</v>
      </c>
      <c r="L2224" s="28">
        <v>0</v>
      </c>
      <c r="M2224" s="28">
        <v>0</v>
      </c>
      <c r="N2224" s="28">
        <v>0</v>
      </c>
      <c r="O2224" s="28">
        <v>0</v>
      </c>
      <c r="P2224" s="42">
        <v>0</v>
      </c>
      <c r="Q2224" s="194"/>
      <c r="R2224" s="195"/>
      <c r="T2224" s="47"/>
    </row>
    <row r="2225" spans="1:18" ht="12.75">
      <c r="A2225" s="183"/>
      <c r="B2225" s="186"/>
      <c r="C2225" s="180"/>
      <c r="D2225" s="29"/>
      <c r="E2225" s="115"/>
      <c r="F2225" s="115" t="s">
        <v>23</v>
      </c>
      <c r="G2225" s="28">
        <f t="shared" si="513"/>
        <v>0</v>
      </c>
      <c r="H2225" s="28">
        <f t="shared" si="513"/>
        <v>0</v>
      </c>
      <c r="I2225" s="28">
        <v>0</v>
      </c>
      <c r="J2225" s="28">
        <v>0</v>
      </c>
      <c r="K2225" s="28">
        <v>0</v>
      </c>
      <c r="L2225" s="28">
        <v>0</v>
      </c>
      <c r="M2225" s="28">
        <v>0</v>
      </c>
      <c r="N2225" s="28">
        <v>0</v>
      </c>
      <c r="O2225" s="28">
        <v>0</v>
      </c>
      <c r="P2225" s="42">
        <v>0</v>
      </c>
      <c r="Q2225" s="194"/>
      <c r="R2225" s="195"/>
    </row>
    <row r="2226" spans="1:18" ht="12.75">
      <c r="A2226" s="183"/>
      <c r="B2226" s="186"/>
      <c r="C2226" s="180"/>
      <c r="D2226" s="29"/>
      <c r="E2226" s="115"/>
      <c r="F2226" s="115" t="s">
        <v>24</v>
      </c>
      <c r="G2226" s="28">
        <f t="shared" si="513"/>
        <v>0</v>
      </c>
      <c r="H2226" s="28">
        <f t="shared" si="513"/>
        <v>0</v>
      </c>
      <c r="I2226" s="28">
        <v>0</v>
      </c>
      <c r="J2226" s="28">
        <v>0</v>
      </c>
      <c r="K2226" s="28">
        <v>0</v>
      </c>
      <c r="L2226" s="28">
        <v>0</v>
      </c>
      <c r="M2226" s="28">
        <v>0</v>
      </c>
      <c r="N2226" s="28">
        <v>0</v>
      </c>
      <c r="O2226" s="28">
        <v>0</v>
      </c>
      <c r="P2226" s="42">
        <v>0</v>
      </c>
      <c r="Q2226" s="194"/>
      <c r="R2226" s="195"/>
    </row>
    <row r="2227" spans="1:18" ht="12.75">
      <c r="A2227" s="183"/>
      <c r="B2227" s="186"/>
      <c r="C2227" s="180"/>
      <c r="D2227" s="29"/>
      <c r="E2227" s="115"/>
      <c r="F2227" s="115" t="s">
        <v>25</v>
      </c>
      <c r="G2227" s="28">
        <f t="shared" si="513"/>
        <v>0</v>
      </c>
      <c r="H2227" s="28">
        <f t="shared" si="513"/>
        <v>0</v>
      </c>
      <c r="I2227" s="28">
        <v>0</v>
      </c>
      <c r="J2227" s="28">
        <v>0</v>
      </c>
      <c r="K2227" s="28">
        <v>0</v>
      </c>
      <c r="L2227" s="28">
        <v>0</v>
      </c>
      <c r="M2227" s="28">
        <v>0</v>
      </c>
      <c r="N2227" s="28">
        <v>0</v>
      </c>
      <c r="O2227" s="28">
        <v>0</v>
      </c>
      <c r="P2227" s="42">
        <v>0</v>
      </c>
      <c r="Q2227" s="194"/>
      <c r="R2227" s="195"/>
    </row>
    <row r="2228" spans="1:18" ht="12.75">
      <c r="A2228" s="183"/>
      <c r="B2228" s="186"/>
      <c r="C2228" s="180"/>
      <c r="D2228" s="29"/>
      <c r="E2228" s="115"/>
      <c r="F2228" s="115" t="s">
        <v>220</v>
      </c>
      <c r="G2228" s="28">
        <v>0</v>
      </c>
      <c r="H2228" s="28">
        <v>0</v>
      </c>
      <c r="I2228" s="28">
        <v>0</v>
      </c>
      <c r="J2228" s="28">
        <v>0</v>
      </c>
      <c r="K2228" s="28">
        <v>0</v>
      </c>
      <c r="L2228" s="28">
        <v>0</v>
      </c>
      <c r="M2228" s="28">
        <v>0</v>
      </c>
      <c r="N2228" s="28">
        <v>0</v>
      </c>
      <c r="O2228" s="28">
        <v>0</v>
      </c>
      <c r="P2228" s="42">
        <v>0</v>
      </c>
      <c r="Q2228" s="194"/>
      <c r="R2228" s="195"/>
    </row>
    <row r="2229" spans="1:20" ht="12.75">
      <c r="A2229" s="183"/>
      <c r="B2229" s="186"/>
      <c r="C2229" s="180"/>
      <c r="D2229" s="29"/>
      <c r="E2229" s="115"/>
      <c r="F2229" s="115" t="s">
        <v>226</v>
      </c>
      <c r="G2229" s="28">
        <f aca="true" t="shared" si="514" ref="G2229:H2233">I2229+K2229+M2229+O2229</f>
        <v>0</v>
      </c>
      <c r="H2229" s="28">
        <f t="shared" si="514"/>
        <v>0</v>
      </c>
      <c r="I2229" s="28">
        <v>0</v>
      </c>
      <c r="J2229" s="28">
        <v>0</v>
      </c>
      <c r="K2229" s="28">
        <v>0</v>
      </c>
      <c r="L2229" s="28">
        <v>0</v>
      </c>
      <c r="M2229" s="28">
        <v>0</v>
      </c>
      <c r="N2229" s="28">
        <v>0</v>
      </c>
      <c r="O2229" s="28">
        <v>0</v>
      </c>
      <c r="P2229" s="28">
        <v>0</v>
      </c>
      <c r="Q2229" s="194"/>
      <c r="R2229" s="195"/>
      <c r="S2229" s="6"/>
      <c r="T2229" s="17"/>
    </row>
    <row r="2230" spans="1:20" ht="12.75">
      <c r="A2230" s="183"/>
      <c r="B2230" s="186"/>
      <c r="C2230" s="180"/>
      <c r="D2230" s="29"/>
      <c r="E2230" s="115"/>
      <c r="F2230" s="115" t="s">
        <v>227</v>
      </c>
      <c r="G2230" s="28">
        <f t="shared" si="514"/>
        <v>0</v>
      </c>
      <c r="H2230" s="28">
        <f t="shared" si="514"/>
        <v>0</v>
      </c>
      <c r="I2230" s="28">
        <v>0</v>
      </c>
      <c r="J2230" s="28">
        <v>0</v>
      </c>
      <c r="K2230" s="28">
        <v>0</v>
      </c>
      <c r="L2230" s="28">
        <v>0</v>
      </c>
      <c r="M2230" s="28">
        <v>0</v>
      </c>
      <c r="N2230" s="28">
        <v>0</v>
      </c>
      <c r="O2230" s="28">
        <v>0</v>
      </c>
      <c r="P2230" s="28">
        <v>0</v>
      </c>
      <c r="Q2230" s="194"/>
      <c r="R2230" s="195"/>
      <c r="S2230" s="6"/>
      <c r="T2230" s="17"/>
    </row>
    <row r="2231" spans="1:20" ht="12.75">
      <c r="A2231" s="183"/>
      <c r="B2231" s="186"/>
      <c r="C2231" s="180"/>
      <c r="D2231" s="29"/>
      <c r="E2231" s="115" t="s">
        <v>21</v>
      </c>
      <c r="F2231" s="115" t="s">
        <v>228</v>
      </c>
      <c r="G2231" s="28">
        <f t="shared" si="514"/>
        <v>345</v>
      </c>
      <c r="H2231" s="28">
        <f t="shared" si="514"/>
        <v>0</v>
      </c>
      <c r="I2231" s="28">
        <v>345</v>
      </c>
      <c r="J2231" s="28">
        <v>0</v>
      </c>
      <c r="K2231" s="28">
        <v>0</v>
      </c>
      <c r="L2231" s="28">
        <v>0</v>
      </c>
      <c r="M2231" s="28">
        <v>0</v>
      </c>
      <c r="N2231" s="28">
        <v>0</v>
      </c>
      <c r="O2231" s="28">
        <v>0</v>
      </c>
      <c r="P2231" s="28">
        <v>0</v>
      </c>
      <c r="Q2231" s="194"/>
      <c r="R2231" s="195"/>
      <c r="S2231" s="6"/>
      <c r="T2231" s="17"/>
    </row>
    <row r="2232" spans="1:20" ht="12.75">
      <c r="A2232" s="183"/>
      <c r="B2232" s="186"/>
      <c r="C2232" s="180"/>
      <c r="D2232" s="29"/>
      <c r="E2232" s="115" t="s">
        <v>20</v>
      </c>
      <c r="F2232" s="115" t="s">
        <v>229</v>
      </c>
      <c r="G2232" s="28">
        <f t="shared" si="514"/>
        <v>4948.8</v>
      </c>
      <c r="H2232" s="28">
        <f t="shared" si="514"/>
        <v>0</v>
      </c>
      <c r="I2232" s="28">
        <v>4948.8</v>
      </c>
      <c r="J2232" s="28">
        <v>0</v>
      </c>
      <c r="K2232" s="28">
        <v>0</v>
      </c>
      <c r="L2232" s="28">
        <v>0</v>
      </c>
      <c r="M2232" s="28">
        <v>0</v>
      </c>
      <c r="N2232" s="28">
        <v>0</v>
      </c>
      <c r="O2232" s="28">
        <v>0</v>
      </c>
      <c r="P2232" s="28">
        <v>0</v>
      </c>
      <c r="Q2232" s="194"/>
      <c r="R2232" s="195"/>
      <c r="S2232" s="6"/>
      <c r="T2232" s="17"/>
    </row>
    <row r="2233" spans="1:20" ht="13.5" thickBot="1">
      <c r="A2233" s="184"/>
      <c r="B2233" s="187"/>
      <c r="C2233" s="181"/>
      <c r="D2233" s="33"/>
      <c r="E2233" s="43"/>
      <c r="F2233" s="116" t="s">
        <v>230</v>
      </c>
      <c r="G2233" s="36">
        <f t="shared" si="514"/>
        <v>0</v>
      </c>
      <c r="H2233" s="36">
        <f t="shared" si="514"/>
        <v>0</v>
      </c>
      <c r="I2233" s="36">
        <v>0</v>
      </c>
      <c r="J2233" s="36">
        <v>0</v>
      </c>
      <c r="K2233" s="36">
        <v>0</v>
      </c>
      <c r="L2233" s="36">
        <v>0</v>
      </c>
      <c r="M2233" s="36">
        <v>0</v>
      </c>
      <c r="N2233" s="36">
        <v>0</v>
      </c>
      <c r="O2233" s="36">
        <v>0</v>
      </c>
      <c r="P2233" s="36">
        <v>0</v>
      </c>
      <c r="Q2233" s="196"/>
      <c r="R2233" s="197"/>
      <c r="S2233" s="6"/>
      <c r="T2233" s="17"/>
    </row>
    <row r="2234" spans="1:18" ht="12.75" customHeight="1">
      <c r="A2234" s="182" t="s">
        <v>157</v>
      </c>
      <c r="B2234" s="185" t="s">
        <v>158</v>
      </c>
      <c r="C2234" s="179" t="s">
        <v>30</v>
      </c>
      <c r="D2234" s="21"/>
      <c r="E2234" s="114"/>
      <c r="F2234" s="129" t="s">
        <v>16</v>
      </c>
      <c r="G2234" s="23">
        <f>SUM(G2235:G2245)</f>
        <v>17105.7</v>
      </c>
      <c r="H2234" s="23">
        <f aca="true" t="shared" si="515" ref="H2234:P2234">SUM(H2235:H2245)</f>
        <v>0</v>
      </c>
      <c r="I2234" s="23">
        <f t="shared" si="515"/>
        <v>17105.7</v>
      </c>
      <c r="J2234" s="23">
        <f t="shared" si="515"/>
        <v>0</v>
      </c>
      <c r="K2234" s="23">
        <f t="shared" si="515"/>
        <v>0</v>
      </c>
      <c r="L2234" s="23">
        <f t="shared" si="515"/>
        <v>0</v>
      </c>
      <c r="M2234" s="23">
        <f t="shared" si="515"/>
        <v>0</v>
      </c>
      <c r="N2234" s="23">
        <f t="shared" si="515"/>
        <v>0</v>
      </c>
      <c r="O2234" s="23">
        <f t="shared" si="515"/>
        <v>0</v>
      </c>
      <c r="P2234" s="23">
        <f t="shared" si="515"/>
        <v>0</v>
      </c>
      <c r="Q2234" s="192" t="s">
        <v>17</v>
      </c>
      <c r="R2234" s="193"/>
    </row>
    <row r="2235" spans="1:20" ht="12.75">
      <c r="A2235" s="183"/>
      <c r="B2235" s="186"/>
      <c r="C2235" s="180"/>
      <c r="D2235" s="29"/>
      <c r="E2235" s="27"/>
      <c r="F2235" s="115" t="s">
        <v>19</v>
      </c>
      <c r="G2235" s="28">
        <f>I2235+K2235+M2235+O2235</f>
        <v>0</v>
      </c>
      <c r="H2235" s="28">
        <f aca="true" t="shared" si="516" ref="G2235:H2239">J2235+L2235+N2235+P2235</f>
        <v>0</v>
      </c>
      <c r="I2235" s="28">
        <v>0</v>
      </c>
      <c r="J2235" s="28">
        <v>0</v>
      </c>
      <c r="K2235" s="28">
        <v>0</v>
      </c>
      <c r="L2235" s="28">
        <v>0</v>
      </c>
      <c r="M2235" s="28">
        <v>0</v>
      </c>
      <c r="N2235" s="28">
        <v>0</v>
      </c>
      <c r="O2235" s="28">
        <v>0</v>
      </c>
      <c r="P2235" s="42">
        <v>0</v>
      </c>
      <c r="Q2235" s="194"/>
      <c r="R2235" s="195"/>
      <c r="T2235" s="47"/>
    </row>
    <row r="2236" spans="1:18" ht="12.75">
      <c r="A2236" s="183"/>
      <c r="B2236" s="186"/>
      <c r="C2236" s="180"/>
      <c r="D2236" s="29"/>
      <c r="E2236" s="115"/>
      <c r="F2236" s="115" t="s">
        <v>22</v>
      </c>
      <c r="G2236" s="28">
        <f>I2236+K2236+M2236+O2236</f>
        <v>0</v>
      </c>
      <c r="H2236" s="28">
        <f t="shared" si="516"/>
        <v>0</v>
      </c>
      <c r="I2236" s="28">
        <v>0</v>
      </c>
      <c r="J2236" s="28">
        <v>0</v>
      </c>
      <c r="K2236" s="28">
        <v>0</v>
      </c>
      <c r="L2236" s="28">
        <v>0</v>
      </c>
      <c r="M2236" s="28">
        <v>0</v>
      </c>
      <c r="N2236" s="28">
        <v>0</v>
      </c>
      <c r="O2236" s="28">
        <v>0</v>
      </c>
      <c r="P2236" s="42">
        <v>0</v>
      </c>
      <c r="Q2236" s="194"/>
      <c r="R2236" s="195"/>
    </row>
    <row r="2237" spans="1:18" ht="12.75">
      <c r="A2237" s="183"/>
      <c r="B2237" s="186"/>
      <c r="C2237" s="180"/>
      <c r="D2237" s="29"/>
      <c r="E2237" s="115"/>
      <c r="F2237" s="115" t="s">
        <v>23</v>
      </c>
      <c r="G2237" s="28">
        <f>I2237+K2237+M2237+O2237</f>
        <v>0</v>
      </c>
      <c r="H2237" s="28">
        <f t="shared" si="516"/>
        <v>0</v>
      </c>
      <c r="I2237" s="28">
        <v>0</v>
      </c>
      <c r="J2237" s="28">
        <v>0</v>
      </c>
      <c r="K2237" s="28">
        <v>0</v>
      </c>
      <c r="L2237" s="28">
        <v>0</v>
      </c>
      <c r="M2237" s="28">
        <v>0</v>
      </c>
      <c r="N2237" s="28">
        <v>0</v>
      </c>
      <c r="O2237" s="28">
        <v>0</v>
      </c>
      <c r="P2237" s="42">
        <v>0</v>
      </c>
      <c r="Q2237" s="194"/>
      <c r="R2237" s="195"/>
    </row>
    <row r="2238" spans="1:18" ht="12.75">
      <c r="A2238" s="183"/>
      <c r="B2238" s="186"/>
      <c r="C2238" s="180"/>
      <c r="D2238" s="29"/>
      <c r="E2238" s="115"/>
      <c r="F2238" s="115" t="s">
        <v>24</v>
      </c>
      <c r="G2238" s="28">
        <f t="shared" si="516"/>
        <v>0</v>
      </c>
      <c r="H2238" s="28">
        <f t="shared" si="516"/>
        <v>0</v>
      </c>
      <c r="I2238" s="28">
        <v>0</v>
      </c>
      <c r="J2238" s="28">
        <v>0</v>
      </c>
      <c r="K2238" s="28">
        <v>0</v>
      </c>
      <c r="L2238" s="28">
        <v>0</v>
      </c>
      <c r="M2238" s="28">
        <v>0</v>
      </c>
      <c r="N2238" s="28">
        <v>0</v>
      </c>
      <c r="O2238" s="28">
        <v>0</v>
      </c>
      <c r="P2238" s="42">
        <v>0</v>
      </c>
      <c r="Q2238" s="194"/>
      <c r="R2238" s="195"/>
    </row>
    <row r="2239" spans="1:18" ht="12.75">
      <c r="A2239" s="183"/>
      <c r="B2239" s="186"/>
      <c r="C2239" s="180"/>
      <c r="D2239" s="29"/>
      <c r="E2239" s="115"/>
      <c r="F2239" s="115" t="s">
        <v>25</v>
      </c>
      <c r="G2239" s="28">
        <f t="shared" si="516"/>
        <v>0</v>
      </c>
      <c r="H2239" s="28">
        <f t="shared" si="516"/>
        <v>0</v>
      </c>
      <c r="I2239" s="28">
        <v>0</v>
      </c>
      <c r="J2239" s="28">
        <v>0</v>
      </c>
      <c r="K2239" s="28">
        <v>0</v>
      </c>
      <c r="L2239" s="28">
        <v>0</v>
      </c>
      <c r="M2239" s="28">
        <v>0</v>
      </c>
      <c r="N2239" s="28">
        <v>0</v>
      </c>
      <c r="O2239" s="28">
        <v>0</v>
      </c>
      <c r="P2239" s="42">
        <v>0</v>
      </c>
      <c r="Q2239" s="194"/>
      <c r="R2239" s="195"/>
    </row>
    <row r="2240" spans="1:18" ht="12.75">
      <c r="A2240" s="183"/>
      <c r="B2240" s="186"/>
      <c r="C2240" s="180"/>
      <c r="D2240" s="29"/>
      <c r="E2240" s="115"/>
      <c r="F2240" s="115" t="s">
        <v>220</v>
      </c>
      <c r="G2240" s="28">
        <v>0</v>
      </c>
      <c r="H2240" s="28">
        <v>0</v>
      </c>
      <c r="I2240" s="28">
        <v>0</v>
      </c>
      <c r="J2240" s="28">
        <v>0</v>
      </c>
      <c r="K2240" s="28">
        <v>0</v>
      </c>
      <c r="L2240" s="28">
        <v>0</v>
      </c>
      <c r="M2240" s="28">
        <v>0</v>
      </c>
      <c r="N2240" s="28">
        <v>0</v>
      </c>
      <c r="O2240" s="28">
        <v>0</v>
      </c>
      <c r="P2240" s="42">
        <v>0</v>
      </c>
      <c r="Q2240" s="194"/>
      <c r="R2240" s="195"/>
    </row>
    <row r="2241" spans="1:20" ht="12.75">
      <c r="A2241" s="183"/>
      <c r="B2241" s="186"/>
      <c r="C2241" s="180"/>
      <c r="D2241" s="29"/>
      <c r="E2241" s="115"/>
      <c r="F2241" s="115" t="s">
        <v>226</v>
      </c>
      <c r="G2241" s="28">
        <f aca="true" t="shared" si="517" ref="G2241:H2245">I2241+K2241+M2241+O2241</f>
        <v>0</v>
      </c>
      <c r="H2241" s="28">
        <f t="shared" si="517"/>
        <v>0</v>
      </c>
      <c r="I2241" s="28">
        <v>0</v>
      </c>
      <c r="J2241" s="28">
        <v>0</v>
      </c>
      <c r="K2241" s="28">
        <v>0</v>
      </c>
      <c r="L2241" s="28">
        <v>0</v>
      </c>
      <c r="M2241" s="28">
        <v>0</v>
      </c>
      <c r="N2241" s="28">
        <v>0</v>
      </c>
      <c r="O2241" s="28">
        <v>0</v>
      </c>
      <c r="P2241" s="28">
        <v>0</v>
      </c>
      <c r="Q2241" s="194"/>
      <c r="R2241" s="195"/>
      <c r="S2241" s="6"/>
      <c r="T2241" s="17"/>
    </row>
    <row r="2242" spans="1:20" ht="12.75">
      <c r="A2242" s="183"/>
      <c r="B2242" s="186"/>
      <c r="C2242" s="180"/>
      <c r="D2242" s="29"/>
      <c r="E2242" s="115"/>
      <c r="F2242" s="115" t="s">
        <v>227</v>
      </c>
      <c r="G2242" s="28">
        <f t="shared" si="517"/>
        <v>0</v>
      </c>
      <c r="H2242" s="28">
        <f t="shared" si="517"/>
        <v>0</v>
      </c>
      <c r="I2242" s="28">
        <v>0</v>
      </c>
      <c r="J2242" s="28">
        <v>0</v>
      </c>
      <c r="K2242" s="28">
        <v>0</v>
      </c>
      <c r="L2242" s="28">
        <v>0</v>
      </c>
      <c r="M2242" s="28">
        <v>0</v>
      </c>
      <c r="N2242" s="28">
        <v>0</v>
      </c>
      <c r="O2242" s="28">
        <v>0</v>
      </c>
      <c r="P2242" s="28">
        <v>0</v>
      </c>
      <c r="Q2242" s="194"/>
      <c r="R2242" s="195"/>
      <c r="S2242" s="6"/>
      <c r="T2242" s="17"/>
    </row>
    <row r="2243" spans="1:20" ht="12.75">
      <c r="A2243" s="183"/>
      <c r="B2243" s="186"/>
      <c r="C2243" s="180"/>
      <c r="D2243" s="29"/>
      <c r="E2243" s="115" t="s">
        <v>21</v>
      </c>
      <c r="F2243" s="115" t="s">
        <v>228</v>
      </c>
      <c r="G2243" s="28">
        <f t="shared" si="517"/>
        <v>617.5</v>
      </c>
      <c r="H2243" s="28">
        <f t="shared" si="517"/>
        <v>0</v>
      </c>
      <c r="I2243" s="28">
        <v>617.5</v>
      </c>
      <c r="J2243" s="28">
        <v>0</v>
      </c>
      <c r="K2243" s="28">
        <v>0</v>
      </c>
      <c r="L2243" s="28">
        <v>0</v>
      </c>
      <c r="M2243" s="28">
        <v>0</v>
      </c>
      <c r="N2243" s="28">
        <v>0</v>
      </c>
      <c r="O2243" s="28">
        <v>0</v>
      </c>
      <c r="P2243" s="28">
        <v>0</v>
      </c>
      <c r="Q2243" s="194"/>
      <c r="R2243" s="195"/>
      <c r="S2243" s="6"/>
      <c r="T2243" s="17"/>
    </row>
    <row r="2244" spans="1:20" ht="12.75">
      <c r="A2244" s="183"/>
      <c r="B2244" s="186"/>
      <c r="C2244" s="180"/>
      <c r="D2244" s="29"/>
      <c r="E2244" s="115" t="s">
        <v>20</v>
      </c>
      <c r="F2244" s="115" t="s">
        <v>229</v>
      </c>
      <c r="G2244" s="28">
        <f t="shared" si="517"/>
        <v>16488.2</v>
      </c>
      <c r="H2244" s="28">
        <f t="shared" si="517"/>
        <v>0</v>
      </c>
      <c r="I2244" s="28">
        <v>16488.2</v>
      </c>
      <c r="J2244" s="28">
        <v>0</v>
      </c>
      <c r="K2244" s="28">
        <v>0</v>
      </c>
      <c r="L2244" s="28">
        <v>0</v>
      </c>
      <c r="M2244" s="28">
        <v>0</v>
      </c>
      <c r="N2244" s="28">
        <v>0</v>
      </c>
      <c r="O2244" s="28">
        <v>0</v>
      </c>
      <c r="P2244" s="28">
        <v>0</v>
      </c>
      <c r="Q2244" s="194"/>
      <c r="R2244" s="195"/>
      <c r="S2244" s="6"/>
      <c r="T2244" s="17"/>
    </row>
    <row r="2245" spans="1:20" ht="13.5" thickBot="1">
      <c r="A2245" s="184"/>
      <c r="B2245" s="187"/>
      <c r="C2245" s="181"/>
      <c r="D2245" s="33"/>
      <c r="E2245" s="43"/>
      <c r="F2245" s="116" t="s">
        <v>230</v>
      </c>
      <c r="G2245" s="36">
        <f t="shared" si="517"/>
        <v>0</v>
      </c>
      <c r="H2245" s="36">
        <f t="shared" si="517"/>
        <v>0</v>
      </c>
      <c r="I2245" s="36">
        <v>0</v>
      </c>
      <c r="J2245" s="36">
        <v>0</v>
      </c>
      <c r="K2245" s="36">
        <v>0</v>
      </c>
      <c r="L2245" s="36">
        <v>0</v>
      </c>
      <c r="M2245" s="36">
        <v>0</v>
      </c>
      <c r="N2245" s="36">
        <v>0</v>
      </c>
      <c r="O2245" s="36">
        <v>0</v>
      </c>
      <c r="P2245" s="36">
        <v>0</v>
      </c>
      <c r="Q2245" s="196"/>
      <c r="R2245" s="197"/>
      <c r="S2245" s="6"/>
      <c r="T2245" s="17"/>
    </row>
    <row r="2246" spans="1:18" ht="12.75" customHeight="1">
      <c r="A2246" s="182" t="s">
        <v>159</v>
      </c>
      <c r="B2246" s="185" t="s">
        <v>160</v>
      </c>
      <c r="C2246" s="179" t="s">
        <v>30</v>
      </c>
      <c r="D2246" s="21"/>
      <c r="E2246" s="114"/>
      <c r="F2246" s="129" t="s">
        <v>16</v>
      </c>
      <c r="G2246" s="23">
        <f>SUM(G2247:G2257)</f>
        <v>14707.8</v>
      </c>
      <c r="H2246" s="23">
        <f aca="true" t="shared" si="518" ref="H2246:P2246">SUM(H2247:H2257)</f>
        <v>0</v>
      </c>
      <c r="I2246" s="23">
        <f t="shared" si="518"/>
        <v>14707.8</v>
      </c>
      <c r="J2246" s="23">
        <f t="shared" si="518"/>
        <v>0</v>
      </c>
      <c r="K2246" s="23">
        <f t="shared" si="518"/>
        <v>0</v>
      </c>
      <c r="L2246" s="23">
        <f t="shared" si="518"/>
        <v>0</v>
      </c>
      <c r="M2246" s="23">
        <f t="shared" si="518"/>
        <v>0</v>
      </c>
      <c r="N2246" s="23">
        <f t="shared" si="518"/>
        <v>0</v>
      </c>
      <c r="O2246" s="23">
        <f t="shared" si="518"/>
        <v>0</v>
      </c>
      <c r="P2246" s="23">
        <f t="shared" si="518"/>
        <v>0</v>
      </c>
      <c r="Q2246" s="192" t="s">
        <v>17</v>
      </c>
      <c r="R2246" s="193"/>
    </row>
    <row r="2247" spans="1:20" ht="12.75">
      <c r="A2247" s="183"/>
      <c r="B2247" s="186"/>
      <c r="C2247" s="180"/>
      <c r="D2247" s="29"/>
      <c r="E2247" s="27"/>
      <c r="F2247" s="115" t="s">
        <v>19</v>
      </c>
      <c r="G2247" s="28">
        <f aca="true" t="shared" si="519" ref="G2247:H2251">I2247+K2247+M2247+O2247</f>
        <v>0</v>
      </c>
      <c r="H2247" s="28">
        <f t="shared" si="519"/>
        <v>0</v>
      </c>
      <c r="I2247" s="28">
        <v>0</v>
      </c>
      <c r="J2247" s="28">
        <v>0</v>
      </c>
      <c r="K2247" s="28">
        <v>0</v>
      </c>
      <c r="L2247" s="28">
        <v>0</v>
      </c>
      <c r="M2247" s="28">
        <v>0</v>
      </c>
      <c r="N2247" s="28">
        <v>0</v>
      </c>
      <c r="O2247" s="28">
        <v>0</v>
      </c>
      <c r="P2247" s="42">
        <v>0</v>
      </c>
      <c r="Q2247" s="194"/>
      <c r="R2247" s="195"/>
      <c r="T2247" s="47"/>
    </row>
    <row r="2248" spans="1:18" ht="12.75">
      <c r="A2248" s="183"/>
      <c r="B2248" s="186"/>
      <c r="C2248" s="180"/>
      <c r="D2248" s="29"/>
      <c r="E2248" s="115"/>
      <c r="F2248" s="115" t="s">
        <v>22</v>
      </c>
      <c r="G2248" s="28">
        <f t="shared" si="519"/>
        <v>0</v>
      </c>
      <c r="H2248" s="28">
        <f t="shared" si="519"/>
        <v>0</v>
      </c>
      <c r="I2248" s="28">
        <v>0</v>
      </c>
      <c r="J2248" s="28">
        <v>0</v>
      </c>
      <c r="K2248" s="28">
        <v>0</v>
      </c>
      <c r="L2248" s="28">
        <v>0</v>
      </c>
      <c r="M2248" s="28">
        <v>0</v>
      </c>
      <c r="N2248" s="28">
        <v>0</v>
      </c>
      <c r="O2248" s="28">
        <v>0</v>
      </c>
      <c r="P2248" s="42">
        <v>0</v>
      </c>
      <c r="Q2248" s="194"/>
      <c r="R2248" s="195"/>
    </row>
    <row r="2249" spans="1:18" ht="12.75">
      <c r="A2249" s="183"/>
      <c r="B2249" s="186"/>
      <c r="C2249" s="180"/>
      <c r="D2249" s="29"/>
      <c r="E2249" s="115"/>
      <c r="F2249" s="115" t="s">
        <v>23</v>
      </c>
      <c r="G2249" s="28">
        <f t="shared" si="519"/>
        <v>0</v>
      </c>
      <c r="H2249" s="28">
        <f t="shared" si="519"/>
        <v>0</v>
      </c>
      <c r="I2249" s="28">
        <v>0</v>
      </c>
      <c r="J2249" s="28">
        <v>0</v>
      </c>
      <c r="K2249" s="28">
        <v>0</v>
      </c>
      <c r="L2249" s="28">
        <v>0</v>
      </c>
      <c r="M2249" s="28">
        <v>0</v>
      </c>
      <c r="N2249" s="28">
        <v>0</v>
      </c>
      <c r="O2249" s="28">
        <v>0</v>
      </c>
      <c r="P2249" s="42">
        <v>0</v>
      </c>
      <c r="Q2249" s="194"/>
      <c r="R2249" s="195"/>
    </row>
    <row r="2250" spans="1:18" ht="12.75">
      <c r="A2250" s="183"/>
      <c r="B2250" s="186"/>
      <c r="C2250" s="180"/>
      <c r="D2250" s="29"/>
      <c r="E2250" s="115"/>
      <c r="F2250" s="115" t="s">
        <v>24</v>
      </c>
      <c r="G2250" s="28">
        <f t="shared" si="519"/>
        <v>0</v>
      </c>
      <c r="H2250" s="28">
        <f t="shared" si="519"/>
        <v>0</v>
      </c>
      <c r="I2250" s="28">
        <v>0</v>
      </c>
      <c r="J2250" s="28">
        <v>0</v>
      </c>
      <c r="K2250" s="28">
        <v>0</v>
      </c>
      <c r="L2250" s="28">
        <v>0</v>
      </c>
      <c r="M2250" s="28">
        <v>0</v>
      </c>
      <c r="N2250" s="28">
        <v>0</v>
      </c>
      <c r="O2250" s="28">
        <v>0</v>
      </c>
      <c r="P2250" s="42">
        <v>0</v>
      </c>
      <c r="Q2250" s="194"/>
      <c r="R2250" s="195"/>
    </row>
    <row r="2251" spans="1:18" ht="12.75">
      <c r="A2251" s="183"/>
      <c r="B2251" s="186"/>
      <c r="C2251" s="180"/>
      <c r="D2251" s="29"/>
      <c r="E2251" s="115"/>
      <c r="F2251" s="115" t="s">
        <v>25</v>
      </c>
      <c r="G2251" s="28">
        <f t="shared" si="519"/>
        <v>0</v>
      </c>
      <c r="H2251" s="28">
        <f t="shared" si="519"/>
        <v>0</v>
      </c>
      <c r="I2251" s="28">
        <v>0</v>
      </c>
      <c r="J2251" s="28">
        <v>0</v>
      </c>
      <c r="K2251" s="28">
        <v>0</v>
      </c>
      <c r="L2251" s="28">
        <v>0</v>
      </c>
      <c r="M2251" s="28">
        <v>0</v>
      </c>
      <c r="N2251" s="28">
        <v>0</v>
      </c>
      <c r="O2251" s="28">
        <v>0</v>
      </c>
      <c r="P2251" s="42">
        <v>0</v>
      </c>
      <c r="Q2251" s="194"/>
      <c r="R2251" s="195"/>
    </row>
    <row r="2252" spans="1:18" ht="12.75">
      <c r="A2252" s="183"/>
      <c r="B2252" s="186"/>
      <c r="C2252" s="180"/>
      <c r="D2252" s="29"/>
      <c r="E2252" s="115"/>
      <c r="F2252" s="115" t="s">
        <v>220</v>
      </c>
      <c r="G2252" s="28">
        <v>0</v>
      </c>
      <c r="H2252" s="28">
        <v>0</v>
      </c>
      <c r="I2252" s="28">
        <v>0</v>
      </c>
      <c r="J2252" s="28">
        <v>0</v>
      </c>
      <c r="K2252" s="28">
        <v>0</v>
      </c>
      <c r="L2252" s="28">
        <v>0</v>
      </c>
      <c r="M2252" s="28">
        <v>0</v>
      </c>
      <c r="N2252" s="28">
        <v>0</v>
      </c>
      <c r="O2252" s="28">
        <v>0</v>
      </c>
      <c r="P2252" s="42">
        <v>0</v>
      </c>
      <c r="Q2252" s="194"/>
      <c r="R2252" s="195"/>
    </row>
    <row r="2253" spans="1:20" ht="12.75">
      <c r="A2253" s="183"/>
      <c r="B2253" s="186"/>
      <c r="C2253" s="180"/>
      <c r="D2253" s="29"/>
      <c r="E2253" s="115"/>
      <c r="F2253" s="115" t="s">
        <v>226</v>
      </c>
      <c r="G2253" s="28">
        <f aca="true" t="shared" si="520" ref="G2253:H2257">I2253+K2253+M2253+O2253</f>
        <v>0</v>
      </c>
      <c r="H2253" s="28">
        <f t="shared" si="520"/>
        <v>0</v>
      </c>
      <c r="I2253" s="28">
        <v>0</v>
      </c>
      <c r="J2253" s="28">
        <v>0</v>
      </c>
      <c r="K2253" s="28">
        <v>0</v>
      </c>
      <c r="L2253" s="28">
        <v>0</v>
      </c>
      <c r="M2253" s="28">
        <v>0</v>
      </c>
      <c r="N2253" s="28">
        <v>0</v>
      </c>
      <c r="O2253" s="28">
        <v>0</v>
      </c>
      <c r="P2253" s="28">
        <v>0</v>
      </c>
      <c r="Q2253" s="194"/>
      <c r="R2253" s="195"/>
      <c r="S2253" s="6"/>
      <c r="T2253" s="17"/>
    </row>
    <row r="2254" spans="1:20" ht="12.75">
      <c r="A2254" s="183"/>
      <c r="B2254" s="186"/>
      <c r="C2254" s="180"/>
      <c r="D2254" s="29"/>
      <c r="E2254" s="115"/>
      <c r="F2254" s="115" t="s">
        <v>227</v>
      </c>
      <c r="G2254" s="28">
        <f t="shared" si="520"/>
        <v>0</v>
      </c>
      <c r="H2254" s="28">
        <f t="shared" si="520"/>
        <v>0</v>
      </c>
      <c r="I2254" s="28">
        <v>0</v>
      </c>
      <c r="J2254" s="28">
        <v>0</v>
      </c>
      <c r="K2254" s="28">
        <v>0</v>
      </c>
      <c r="L2254" s="28">
        <v>0</v>
      </c>
      <c r="M2254" s="28">
        <v>0</v>
      </c>
      <c r="N2254" s="28">
        <v>0</v>
      </c>
      <c r="O2254" s="28">
        <v>0</v>
      </c>
      <c r="P2254" s="28">
        <v>0</v>
      </c>
      <c r="Q2254" s="194"/>
      <c r="R2254" s="195"/>
      <c r="S2254" s="6"/>
      <c r="T2254" s="17"/>
    </row>
    <row r="2255" spans="1:20" ht="12.75">
      <c r="A2255" s="183"/>
      <c r="B2255" s="186"/>
      <c r="C2255" s="180"/>
      <c r="D2255" s="29"/>
      <c r="E2255" s="115" t="s">
        <v>21</v>
      </c>
      <c r="F2255" s="115" t="s">
        <v>228</v>
      </c>
      <c r="G2255" s="28">
        <f t="shared" si="520"/>
        <v>603.8</v>
      </c>
      <c r="H2255" s="28">
        <f t="shared" si="520"/>
        <v>0</v>
      </c>
      <c r="I2255" s="28">
        <v>603.8</v>
      </c>
      <c r="J2255" s="28">
        <v>0</v>
      </c>
      <c r="K2255" s="28">
        <v>0</v>
      </c>
      <c r="L2255" s="28">
        <v>0</v>
      </c>
      <c r="M2255" s="28">
        <v>0</v>
      </c>
      <c r="N2255" s="28">
        <v>0</v>
      </c>
      <c r="O2255" s="28">
        <v>0</v>
      </c>
      <c r="P2255" s="28">
        <v>0</v>
      </c>
      <c r="Q2255" s="194"/>
      <c r="R2255" s="195"/>
      <c r="S2255" s="6"/>
      <c r="T2255" s="17"/>
    </row>
    <row r="2256" spans="1:20" ht="12.75">
      <c r="A2256" s="183"/>
      <c r="B2256" s="186"/>
      <c r="C2256" s="180"/>
      <c r="D2256" s="29"/>
      <c r="E2256" s="115" t="s">
        <v>20</v>
      </c>
      <c r="F2256" s="115" t="s">
        <v>229</v>
      </c>
      <c r="G2256" s="28">
        <f t="shared" si="520"/>
        <v>14104</v>
      </c>
      <c r="H2256" s="28">
        <f t="shared" si="520"/>
        <v>0</v>
      </c>
      <c r="I2256" s="28">
        <v>14104</v>
      </c>
      <c r="J2256" s="28">
        <v>0</v>
      </c>
      <c r="K2256" s="28">
        <v>0</v>
      </c>
      <c r="L2256" s="28">
        <v>0</v>
      </c>
      <c r="M2256" s="28">
        <v>0</v>
      </c>
      <c r="N2256" s="28">
        <v>0</v>
      </c>
      <c r="O2256" s="28">
        <v>0</v>
      </c>
      <c r="P2256" s="28">
        <v>0</v>
      </c>
      <c r="Q2256" s="194"/>
      <c r="R2256" s="195"/>
      <c r="S2256" s="6"/>
      <c r="T2256" s="17"/>
    </row>
    <row r="2257" spans="1:20" ht="13.5" thickBot="1">
      <c r="A2257" s="184"/>
      <c r="B2257" s="187"/>
      <c r="C2257" s="181"/>
      <c r="D2257" s="33"/>
      <c r="E2257" s="43"/>
      <c r="F2257" s="116" t="s">
        <v>230</v>
      </c>
      <c r="G2257" s="36">
        <f t="shared" si="520"/>
        <v>0</v>
      </c>
      <c r="H2257" s="36">
        <f t="shared" si="520"/>
        <v>0</v>
      </c>
      <c r="I2257" s="36">
        <v>0</v>
      </c>
      <c r="J2257" s="36">
        <v>0</v>
      </c>
      <c r="K2257" s="36">
        <v>0</v>
      </c>
      <c r="L2257" s="36">
        <v>0</v>
      </c>
      <c r="M2257" s="36">
        <v>0</v>
      </c>
      <c r="N2257" s="36">
        <v>0</v>
      </c>
      <c r="O2257" s="36">
        <v>0</v>
      </c>
      <c r="P2257" s="36">
        <v>0</v>
      </c>
      <c r="Q2257" s="196"/>
      <c r="R2257" s="197"/>
      <c r="S2257" s="6"/>
      <c r="T2257" s="17"/>
    </row>
    <row r="2258" spans="1:18" ht="12.75" customHeight="1">
      <c r="A2258" s="182" t="s">
        <v>161</v>
      </c>
      <c r="B2258" s="185" t="s">
        <v>162</v>
      </c>
      <c r="C2258" s="179" t="s">
        <v>30</v>
      </c>
      <c r="D2258" s="21"/>
      <c r="E2258" s="114"/>
      <c r="F2258" s="129" t="s">
        <v>16</v>
      </c>
      <c r="G2258" s="23">
        <f>SUM(G2259:G2269)</f>
        <v>5293.8</v>
      </c>
      <c r="H2258" s="23">
        <f aca="true" t="shared" si="521" ref="H2258:P2258">SUM(H2259:H2269)</f>
        <v>0</v>
      </c>
      <c r="I2258" s="23">
        <f t="shared" si="521"/>
        <v>5293.8</v>
      </c>
      <c r="J2258" s="23">
        <f t="shared" si="521"/>
        <v>0</v>
      </c>
      <c r="K2258" s="23">
        <f t="shared" si="521"/>
        <v>0</v>
      </c>
      <c r="L2258" s="23">
        <f t="shared" si="521"/>
        <v>0</v>
      </c>
      <c r="M2258" s="23">
        <f t="shared" si="521"/>
        <v>0</v>
      </c>
      <c r="N2258" s="23">
        <f t="shared" si="521"/>
        <v>0</v>
      </c>
      <c r="O2258" s="23">
        <f t="shared" si="521"/>
        <v>0</v>
      </c>
      <c r="P2258" s="23">
        <f t="shared" si="521"/>
        <v>0</v>
      </c>
      <c r="Q2258" s="192" t="s">
        <v>17</v>
      </c>
      <c r="R2258" s="193"/>
    </row>
    <row r="2259" spans="1:20" ht="12.75">
      <c r="A2259" s="183"/>
      <c r="B2259" s="186"/>
      <c r="C2259" s="180"/>
      <c r="D2259" s="29"/>
      <c r="E2259" s="27"/>
      <c r="F2259" s="115" t="s">
        <v>19</v>
      </c>
      <c r="G2259" s="28">
        <f aca="true" t="shared" si="522" ref="G2259:H2263">I2259+K2259+M2259+O2259</f>
        <v>0</v>
      </c>
      <c r="H2259" s="28">
        <f t="shared" si="522"/>
        <v>0</v>
      </c>
      <c r="I2259" s="28">
        <v>0</v>
      </c>
      <c r="J2259" s="28">
        <v>0</v>
      </c>
      <c r="K2259" s="28">
        <v>0</v>
      </c>
      <c r="L2259" s="28">
        <v>0</v>
      </c>
      <c r="M2259" s="28">
        <v>0</v>
      </c>
      <c r="N2259" s="28">
        <v>0</v>
      </c>
      <c r="O2259" s="28">
        <v>0</v>
      </c>
      <c r="P2259" s="42">
        <v>0</v>
      </c>
      <c r="Q2259" s="194"/>
      <c r="R2259" s="195"/>
      <c r="T2259" s="47"/>
    </row>
    <row r="2260" spans="1:18" ht="12.75">
      <c r="A2260" s="183"/>
      <c r="B2260" s="186"/>
      <c r="C2260" s="180"/>
      <c r="D2260" s="29"/>
      <c r="E2260" s="115"/>
      <c r="F2260" s="115" t="s">
        <v>22</v>
      </c>
      <c r="G2260" s="28">
        <f t="shared" si="522"/>
        <v>0</v>
      </c>
      <c r="H2260" s="28">
        <f t="shared" si="522"/>
        <v>0</v>
      </c>
      <c r="I2260" s="28">
        <v>0</v>
      </c>
      <c r="J2260" s="28">
        <v>0</v>
      </c>
      <c r="K2260" s="28">
        <v>0</v>
      </c>
      <c r="L2260" s="28">
        <v>0</v>
      </c>
      <c r="M2260" s="28">
        <v>0</v>
      </c>
      <c r="N2260" s="28">
        <v>0</v>
      </c>
      <c r="O2260" s="28">
        <v>0</v>
      </c>
      <c r="P2260" s="42">
        <v>0</v>
      </c>
      <c r="Q2260" s="194"/>
      <c r="R2260" s="195"/>
    </row>
    <row r="2261" spans="1:18" ht="12.75">
      <c r="A2261" s="183"/>
      <c r="B2261" s="186"/>
      <c r="C2261" s="180"/>
      <c r="D2261" s="29"/>
      <c r="E2261" s="115"/>
      <c r="F2261" s="115" t="s">
        <v>23</v>
      </c>
      <c r="G2261" s="28">
        <f t="shared" si="522"/>
        <v>0</v>
      </c>
      <c r="H2261" s="28">
        <f t="shared" si="522"/>
        <v>0</v>
      </c>
      <c r="I2261" s="28">
        <v>0</v>
      </c>
      <c r="J2261" s="28">
        <v>0</v>
      </c>
      <c r="K2261" s="28">
        <v>0</v>
      </c>
      <c r="L2261" s="28">
        <v>0</v>
      </c>
      <c r="M2261" s="28">
        <v>0</v>
      </c>
      <c r="N2261" s="28">
        <v>0</v>
      </c>
      <c r="O2261" s="28">
        <v>0</v>
      </c>
      <c r="P2261" s="42">
        <v>0</v>
      </c>
      <c r="Q2261" s="194"/>
      <c r="R2261" s="195"/>
    </row>
    <row r="2262" spans="1:18" ht="12.75">
      <c r="A2262" s="183"/>
      <c r="B2262" s="186"/>
      <c r="C2262" s="180"/>
      <c r="D2262" s="29"/>
      <c r="E2262" s="115"/>
      <c r="F2262" s="115" t="s">
        <v>24</v>
      </c>
      <c r="G2262" s="28">
        <f t="shared" si="522"/>
        <v>0</v>
      </c>
      <c r="H2262" s="28">
        <f t="shared" si="522"/>
        <v>0</v>
      </c>
      <c r="I2262" s="28">
        <v>0</v>
      </c>
      <c r="J2262" s="28">
        <v>0</v>
      </c>
      <c r="K2262" s="28">
        <v>0</v>
      </c>
      <c r="L2262" s="28">
        <v>0</v>
      </c>
      <c r="M2262" s="28">
        <v>0</v>
      </c>
      <c r="N2262" s="28">
        <v>0</v>
      </c>
      <c r="O2262" s="28">
        <v>0</v>
      </c>
      <c r="P2262" s="42">
        <v>0</v>
      </c>
      <c r="Q2262" s="194"/>
      <c r="R2262" s="195"/>
    </row>
    <row r="2263" spans="1:18" ht="12.75">
      <c r="A2263" s="183"/>
      <c r="B2263" s="186"/>
      <c r="C2263" s="180"/>
      <c r="D2263" s="29"/>
      <c r="E2263" s="115"/>
      <c r="F2263" s="115" t="s">
        <v>25</v>
      </c>
      <c r="G2263" s="28">
        <f t="shared" si="522"/>
        <v>0</v>
      </c>
      <c r="H2263" s="28">
        <f t="shared" si="522"/>
        <v>0</v>
      </c>
      <c r="I2263" s="28">
        <v>0</v>
      </c>
      <c r="J2263" s="28">
        <v>0</v>
      </c>
      <c r="K2263" s="28">
        <v>0</v>
      </c>
      <c r="L2263" s="28">
        <v>0</v>
      </c>
      <c r="M2263" s="28">
        <v>0</v>
      </c>
      <c r="N2263" s="28">
        <v>0</v>
      </c>
      <c r="O2263" s="28">
        <v>0</v>
      </c>
      <c r="P2263" s="42">
        <v>0</v>
      </c>
      <c r="Q2263" s="194"/>
      <c r="R2263" s="195"/>
    </row>
    <row r="2264" spans="1:18" ht="12.75">
      <c r="A2264" s="183"/>
      <c r="B2264" s="186"/>
      <c r="C2264" s="180"/>
      <c r="D2264" s="29"/>
      <c r="E2264" s="115"/>
      <c r="F2264" s="115" t="s">
        <v>220</v>
      </c>
      <c r="G2264" s="28">
        <v>0</v>
      </c>
      <c r="H2264" s="28">
        <v>0</v>
      </c>
      <c r="I2264" s="28">
        <v>0</v>
      </c>
      <c r="J2264" s="28">
        <v>0</v>
      </c>
      <c r="K2264" s="28">
        <v>0</v>
      </c>
      <c r="L2264" s="28">
        <v>0</v>
      </c>
      <c r="M2264" s="28">
        <v>0</v>
      </c>
      <c r="N2264" s="28">
        <v>0</v>
      </c>
      <c r="O2264" s="28">
        <v>0</v>
      </c>
      <c r="P2264" s="42">
        <v>0</v>
      </c>
      <c r="Q2264" s="194"/>
      <c r="R2264" s="195"/>
    </row>
    <row r="2265" spans="1:20" ht="12.75">
      <c r="A2265" s="183"/>
      <c r="B2265" s="186"/>
      <c r="C2265" s="180"/>
      <c r="D2265" s="29"/>
      <c r="E2265" s="115"/>
      <c r="F2265" s="115" t="s">
        <v>226</v>
      </c>
      <c r="G2265" s="28">
        <f aca="true" t="shared" si="523" ref="G2265:H2269">I2265+K2265+M2265+O2265</f>
        <v>0</v>
      </c>
      <c r="H2265" s="28">
        <f t="shared" si="523"/>
        <v>0</v>
      </c>
      <c r="I2265" s="28">
        <v>0</v>
      </c>
      <c r="J2265" s="28">
        <v>0</v>
      </c>
      <c r="K2265" s="28">
        <v>0</v>
      </c>
      <c r="L2265" s="28">
        <v>0</v>
      </c>
      <c r="M2265" s="28">
        <v>0</v>
      </c>
      <c r="N2265" s="28">
        <v>0</v>
      </c>
      <c r="O2265" s="28">
        <v>0</v>
      </c>
      <c r="P2265" s="28">
        <v>0</v>
      </c>
      <c r="Q2265" s="194"/>
      <c r="R2265" s="195"/>
      <c r="S2265" s="6"/>
      <c r="T2265" s="17"/>
    </row>
    <row r="2266" spans="1:20" ht="12.75">
      <c r="A2266" s="183"/>
      <c r="B2266" s="186"/>
      <c r="C2266" s="180"/>
      <c r="D2266" s="29"/>
      <c r="E2266" s="115"/>
      <c r="F2266" s="115" t="s">
        <v>227</v>
      </c>
      <c r="G2266" s="28">
        <f t="shared" si="523"/>
        <v>0</v>
      </c>
      <c r="H2266" s="28">
        <f t="shared" si="523"/>
        <v>0</v>
      </c>
      <c r="I2266" s="28">
        <v>0</v>
      </c>
      <c r="J2266" s="28">
        <v>0</v>
      </c>
      <c r="K2266" s="28">
        <v>0</v>
      </c>
      <c r="L2266" s="28">
        <v>0</v>
      </c>
      <c r="M2266" s="28">
        <v>0</v>
      </c>
      <c r="N2266" s="28">
        <v>0</v>
      </c>
      <c r="O2266" s="28">
        <v>0</v>
      </c>
      <c r="P2266" s="28">
        <v>0</v>
      </c>
      <c r="Q2266" s="194"/>
      <c r="R2266" s="195"/>
      <c r="S2266" s="6"/>
      <c r="T2266" s="17"/>
    </row>
    <row r="2267" spans="1:20" ht="12.75">
      <c r="A2267" s="183"/>
      <c r="B2267" s="186"/>
      <c r="C2267" s="180"/>
      <c r="D2267" s="29"/>
      <c r="E2267" s="115" t="s">
        <v>21</v>
      </c>
      <c r="F2267" s="115" t="s">
        <v>228</v>
      </c>
      <c r="G2267" s="28">
        <f t="shared" si="523"/>
        <v>345</v>
      </c>
      <c r="H2267" s="28">
        <f t="shared" si="523"/>
        <v>0</v>
      </c>
      <c r="I2267" s="28">
        <v>345</v>
      </c>
      <c r="J2267" s="28">
        <v>0</v>
      </c>
      <c r="K2267" s="28">
        <v>0</v>
      </c>
      <c r="L2267" s="28">
        <v>0</v>
      </c>
      <c r="M2267" s="28">
        <v>0</v>
      </c>
      <c r="N2267" s="28">
        <v>0</v>
      </c>
      <c r="O2267" s="28">
        <v>0</v>
      </c>
      <c r="P2267" s="28">
        <v>0</v>
      </c>
      <c r="Q2267" s="194"/>
      <c r="R2267" s="195"/>
      <c r="S2267" s="6"/>
      <c r="T2267" s="17"/>
    </row>
    <row r="2268" spans="1:20" ht="12.75">
      <c r="A2268" s="183"/>
      <c r="B2268" s="186"/>
      <c r="C2268" s="180"/>
      <c r="D2268" s="29"/>
      <c r="E2268" s="115" t="s">
        <v>20</v>
      </c>
      <c r="F2268" s="115" t="s">
        <v>229</v>
      </c>
      <c r="G2268" s="28">
        <f t="shared" si="523"/>
        <v>4948.8</v>
      </c>
      <c r="H2268" s="28">
        <f t="shared" si="523"/>
        <v>0</v>
      </c>
      <c r="I2268" s="28">
        <v>4948.8</v>
      </c>
      <c r="J2268" s="28">
        <v>0</v>
      </c>
      <c r="K2268" s="28">
        <v>0</v>
      </c>
      <c r="L2268" s="28">
        <v>0</v>
      </c>
      <c r="M2268" s="28">
        <v>0</v>
      </c>
      <c r="N2268" s="28">
        <v>0</v>
      </c>
      <c r="O2268" s="28">
        <v>0</v>
      </c>
      <c r="P2268" s="28">
        <v>0</v>
      </c>
      <c r="Q2268" s="194"/>
      <c r="R2268" s="195"/>
      <c r="S2268" s="6"/>
      <c r="T2268" s="17"/>
    </row>
    <row r="2269" spans="1:20" ht="13.5" thickBot="1">
      <c r="A2269" s="184"/>
      <c r="B2269" s="187"/>
      <c r="C2269" s="181"/>
      <c r="D2269" s="33"/>
      <c r="E2269" s="43"/>
      <c r="F2269" s="116" t="s">
        <v>230</v>
      </c>
      <c r="G2269" s="36">
        <f t="shared" si="523"/>
        <v>0</v>
      </c>
      <c r="H2269" s="36">
        <f t="shared" si="523"/>
        <v>0</v>
      </c>
      <c r="I2269" s="36">
        <v>0</v>
      </c>
      <c r="J2269" s="36">
        <v>0</v>
      </c>
      <c r="K2269" s="36">
        <v>0</v>
      </c>
      <c r="L2269" s="36">
        <v>0</v>
      </c>
      <c r="M2269" s="36">
        <v>0</v>
      </c>
      <c r="N2269" s="36">
        <v>0</v>
      </c>
      <c r="O2269" s="36">
        <v>0</v>
      </c>
      <c r="P2269" s="36">
        <v>0</v>
      </c>
      <c r="Q2269" s="196"/>
      <c r="R2269" s="197"/>
      <c r="S2269" s="6"/>
      <c r="T2269" s="17"/>
    </row>
    <row r="2270" spans="1:18" ht="12.75" customHeight="1">
      <c r="A2270" s="182" t="s">
        <v>163</v>
      </c>
      <c r="B2270" s="185" t="s">
        <v>211</v>
      </c>
      <c r="C2270" s="179" t="s">
        <v>30</v>
      </c>
      <c r="D2270" s="21"/>
      <c r="E2270" s="22"/>
      <c r="F2270" s="129" t="s">
        <v>16</v>
      </c>
      <c r="G2270" s="23">
        <f>SUM(G2271:G2281)</f>
        <v>5636</v>
      </c>
      <c r="H2270" s="23">
        <f aca="true" t="shared" si="524" ref="H2270:P2270">SUM(H2271:H2281)</f>
        <v>0</v>
      </c>
      <c r="I2270" s="23">
        <f t="shared" si="524"/>
        <v>5636</v>
      </c>
      <c r="J2270" s="23">
        <f t="shared" si="524"/>
        <v>0</v>
      </c>
      <c r="K2270" s="23">
        <f t="shared" si="524"/>
        <v>0</v>
      </c>
      <c r="L2270" s="23">
        <f t="shared" si="524"/>
        <v>0</v>
      </c>
      <c r="M2270" s="23">
        <f t="shared" si="524"/>
        <v>0</v>
      </c>
      <c r="N2270" s="23">
        <f t="shared" si="524"/>
        <v>0</v>
      </c>
      <c r="O2270" s="23">
        <f t="shared" si="524"/>
        <v>0</v>
      </c>
      <c r="P2270" s="23">
        <f t="shared" si="524"/>
        <v>0</v>
      </c>
      <c r="Q2270" s="192" t="s">
        <v>200</v>
      </c>
      <c r="R2270" s="193"/>
    </row>
    <row r="2271" spans="1:20" ht="12.75">
      <c r="A2271" s="183"/>
      <c r="B2271" s="186"/>
      <c r="C2271" s="180"/>
      <c r="D2271" s="29"/>
      <c r="E2271" s="39"/>
      <c r="F2271" s="115" t="s">
        <v>19</v>
      </c>
      <c r="G2271" s="28">
        <f aca="true" t="shared" si="525" ref="G2271:H2275">I2271+K2271+M2271+O2271</f>
        <v>0</v>
      </c>
      <c r="H2271" s="28">
        <f t="shared" si="525"/>
        <v>0</v>
      </c>
      <c r="I2271" s="28">
        <v>0</v>
      </c>
      <c r="J2271" s="28">
        <v>0</v>
      </c>
      <c r="K2271" s="28">
        <v>0</v>
      </c>
      <c r="L2271" s="28">
        <v>0</v>
      </c>
      <c r="M2271" s="28">
        <v>0</v>
      </c>
      <c r="N2271" s="28">
        <v>0</v>
      </c>
      <c r="O2271" s="28">
        <v>0</v>
      </c>
      <c r="P2271" s="42">
        <v>0</v>
      </c>
      <c r="Q2271" s="194"/>
      <c r="R2271" s="195"/>
      <c r="T2271" s="47"/>
    </row>
    <row r="2272" spans="1:18" ht="12.75">
      <c r="A2272" s="183"/>
      <c r="B2272" s="186"/>
      <c r="C2272" s="180"/>
      <c r="D2272" s="29"/>
      <c r="E2272" s="26"/>
      <c r="F2272" s="115" t="s">
        <v>22</v>
      </c>
      <c r="G2272" s="28">
        <f t="shared" si="525"/>
        <v>0</v>
      </c>
      <c r="H2272" s="28">
        <f t="shared" si="525"/>
        <v>0</v>
      </c>
      <c r="I2272" s="28">
        <v>0</v>
      </c>
      <c r="J2272" s="28">
        <v>0</v>
      </c>
      <c r="K2272" s="28">
        <v>0</v>
      </c>
      <c r="L2272" s="28">
        <v>0</v>
      </c>
      <c r="M2272" s="28">
        <v>0</v>
      </c>
      <c r="N2272" s="28">
        <v>0</v>
      </c>
      <c r="O2272" s="28">
        <v>0</v>
      </c>
      <c r="P2272" s="42">
        <v>0</v>
      </c>
      <c r="Q2272" s="194"/>
      <c r="R2272" s="195"/>
    </row>
    <row r="2273" spans="1:18" ht="12.75">
      <c r="A2273" s="183"/>
      <c r="B2273" s="186"/>
      <c r="C2273" s="180"/>
      <c r="D2273" s="29"/>
      <c r="E2273" s="26"/>
      <c r="F2273" s="115" t="s">
        <v>23</v>
      </c>
      <c r="G2273" s="28">
        <f t="shared" si="525"/>
        <v>0</v>
      </c>
      <c r="H2273" s="28">
        <f t="shared" si="525"/>
        <v>0</v>
      </c>
      <c r="I2273" s="28">
        <v>0</v>
      </c>
      <c r="J2273" s="28">
        <v>0</v>
      </c>
      <c r="K2273" s="28">
        <v>0</v>
      </c>
      <c r="L2273" s="28">
        <v>0</v>
      </c>
      <c r="M2273" s="28">
        <v>0</v>
      </c>
      <c r="N2273" s="28">
        <v>0</v>
      </c>
      <c r="O2273" s="28">
        <v>0</v>
      </c>
      <c r="P2273" s="42">
        <v>0</v>
      </c>
      <c r="Q2273" s="194"/>
      <c r="R2273" s="195"/>
    </row>
    <row r="2274" spans="1:18" ht="12.75">
      <c r="A2274" s="183"/>
      <c r="B2274" s="186"/>
      <c r="C2274" s="180"/>
      <c r="D2274" s="29"/>
      <c r="E2274" s="26"/>
      <c r="F2274" s="115" t="s">
        <v>24</v>
      </c>
      <c r="G2274" s="28">
        <f t="shared" si="525"/>
        <v>0</v>
      </c>
      <c r="H2274" s="28">
        <f t="shared" si="525"/>
        <v>0</v>
      </c>
      <c r="I2274" s="28">
        <v>0</v>
      </c>
      <c r="J2274" s="28">
        <v>0</v>
      </c>
      <c r="K2274" s="28">
        <v>0</v>
      </c>
      <c r="L2274" s="28">
        <v>0</v>
      </c>
      <c r="M2274" s="28">
        <v>0</v>
      </c>
      <c r="N2274" s="28">
        <v>0</v>
      </c>
      <c r="O2274" s="28">
        <v>0</v>
      </c>
      <c r="P2274" s="42">
        <v>0</v>
      </c>
      <c r="Q2274" s="194"/>
      <c r="R2274" s="195"/>
    </row>
    <row r="2275" spans="1:18" ht="12.75">
      <c r="A2275" s="183"/>
      <c r="B2275" s="186"/>
      <c r="C2275" s="180"/>
      <c r="D2275" s="29"/>
      <c r="E2275" s="26"/>
      <c r="F2275" s="115" t="s">
        <v>25</v>
      </c>
      <c r="G2275" s="28">
        <f t="shared" si="525"/>
        <v>0</v>
      </c>
      <c r="H2275" s="28">
        <f t="shared" si="525"/>
        <v>0</v>
      </c>
      <c r="I2275" s="28">
        <v>0</v>
      </c>
      <c r="J2275" s="28">
        <v>0</v>
      </c>
      <c r="K2275" s="28">
        <v>0</v>
      </c>
      <c r="L2275" s="28">
        <v>0</v>
      </c>
      <c r="M2275" s="28">
        <v>0</v>
      </c>
      <c r="N2275" s="28">
        <v>0</v>
      </c>
      <c r="O2275" s="28">
        <v>0</v>
      </c>
      <c r="P2275" s="42">
        <v>0</v>
      </c>
      <c r="Q2275" s="194"/>
      <c r="R2275" s="195"/>
    </row>
    <row r="2276" spans="1:18" ht="12.75">
      <c r="A2276" s="183"/>
      <c r="B2276" s="186"/>
      <c r="C2276" s="180"/>
      <c r="D2276" s="29"/>
      <c r="E2276" s="51"/>
      <c r="F2276" s="115" t="s">
        <v>220</v>
      </c>
      <c r="G2276" s="28">
        <v>0</v>
      </c>
      <c r="H2276" s="28">
        <v>0</v>
      </c>
      <c r="I2276" s="28">
        <v>0</v>
      </c>
      <c r="J2276" s="28">
        <v>0</v>
      </c>
      <c r="K2276" s="28">
        <v>0</v>
      </c>
      <c r="L2276" s="28">
        <v>0</v>
      </c>
      <c r="M2276" s="28">
        <v>0</v>
      </c>
      <c r="N2276" s="28">
        <v>0</v>
      </c>
      <c r="O2276" s="28">
        <v>0</v>
      </c>
      <c r="P2276" s="42">
        <v>0</v>
      </c>
      <c r="Q2276" s="194"/>
      <c r="R2276" s="195"/>
    </row>
    <row r="2277" spans="1:20" ht="12.75">
      <c r="A2277" s="183"/>
      <c r="B2277" s="186"/>
      <c r="C2277" s="180"/>
      <c r="D2277" s="29"/>
      <c r="E2277" s="26"/>
      <c r="F2277" s="115" t="s">
        <v>226</v>
      </c>
      <c r="G2277" s="28">
        <f aca="true" t="shared" si="526" ref="G2277:H2281">I2277+K2277+M2277+O2277</f>
        <v>0</v>
      </c>
      <c r="H2277" s="28">
        <f t="shared" si="526"/>
        <v>0</v>
      </c>
      <c r="I2277" s="28">
        <v>0</v>
      </c>
      <c r="J2277" s="28">
        <v>0</v>
      </c>
      <c r="K2277" s="28">
        <v>0</v>
      </c>
      <c r="L2277" s="28">
        <v>0</v>
      </c>
      <c r="M2277" s="28">
        <v>0</v>
      </c>
      <c r="N2277" s="28">
        <v>0</v>
      </c>
      <c r="O2277" s="28">
        <v>0</v>
      </c>
      <c r="P2277" s="28">
        <v>0</v>
      </c>
      <c r="Q2277" s="194"/>
      <c r="R2277" s="195"/>
      <c r="S2277" s="6"/>
      <c r="T2277" s="17"/>
    </row>
    <row r="2278" spans="1:20" ht="12.75">
      <c r="A2278" s="183"/>
      <c r="B2278" s="186"/>
      <c r="C2278" s="180"/>
      <c r="D2278" s="29"/>
      <c r="E2278" s="26"/>
      <c r="F2278" s="115" t="s">
        <v>227</v>
      </c>
      <c r="G2278" s="28">
        <f t="shared" si="526"/>
        <v>0</v>
      </c>
      <c r="H2278" s="28">
        <f t="shared" si="526"/>
        <v>0</v>
      </c>
      <c r="I2278" s="28">
        <v>0</v>
      </c>
      <c r="J2278" s="28">
        <v>0</v>
      </c>
      <c r="K2278" s="28">
        <v>0</v>
      </c>
      <c r="L2278" s="28">
        <v>0</v>
      </c>
      <c r="M2278" s="28">
        <v>0</v>
      </c>
      <c r="N2278" s="28">
        <v>0</v>
      </c>
      <c r="O2278" s="28">
        <v>0</v>
      </c>
      <c r="P2278" s="28">
        <v>0</v>
      </c>
      <c r="Q2278" s="194"/>
      <c r="R2278" s="195"/>
      <c r="S2278" s="6"/>
      <c r="T2278" s="17"/>
    </row>
    <row r="2279" spans="1:20" ht="12.75">
      <c r="A2279" s="183"/>
      <c r="B2279" s="186"/>
      <c r="C2279" s="180"/>
      <c r="D2279" s="29"/>
      <c r="E2279" s="26" t="s">
        <v>181</v>
      </c>
      <c r="F2279" s="115" t="s">
        <v>228</v>
      </c>
      <c r="G2279" s="28">
        <f t="shared" si="526"/>
        <v>5636</v>
      </c>
      <c r="H2279" s="28">
        <f t="shared" si="526"/>
        <v>0</v>
      </c>
      <c r="I2279" s="28">
        <v>5636</v>
      </c>
      <c r="J2279" s="28">
        <v>0</v>
      </c>
      <c r="K2279" s="28">
        <v>0</v>
      </c>
      <c r="L2279" s="28">
        <v>0</v>
      </c>
      <c r="M2279" s="28">
        <v>0</v>
      </c>
      <c r="N2279" s="28">
        <v>0</v>
      </c>
      <c r="O2279" s="28">
        <v>0</v>
      </c>
      <c r="P2279" s="28">
        <v>0</v>
      </c>
      <c r="Q2279" s="194"/>
      <c r="R2279" s="195"/>
      <c r="S2279" s="6"/>
      <c r="T2279" s="17"/>
    </row>
    <row r="2280" spans="1:20" ht="12.75">
      <c r="A2280" s="183"/>
      <c r="B2280" s="186"/>
      <c r="C2280" s="180"/>
      <c r="D2280" s="29"/>
      <c r="E2280" s="26"/>
      <c r="F2280" s="115" t="s">
        <v>229</v>
      </c>
      <c r="G2280" s="28">
        <f t="shared" si="526"/>
        <v>0</v>
      </c>
      <c r="H2280" s="28">
        <f t="shared" si="526"/>
        <v>0</v>
      </c>
      <c r="I2280" s="28">
        <v>0</v>
      </c>
      <c r="J2280" s="28">
        <v>0</v>
      </c>
      <c r="K2280" s="28">
        <v>0</v>
      </c>
      <c r="L2280" s="28">
        <v>0</v>
      </c>
      <c r="M2280" s="28">
        <v>0</v>
      </c>
      <c r="N2280" s="28">
        <v>0</v>
      </c>
      <c r="O2280" s="28">
        <v>0</v>
      </c>
      <c r="P2280" s="28">
        <v>0</v>
      </c>
      <c r="Q2280" s="194"/>
      <c r="R2280" s="195"/>
      <c r="S2280" s="6"/>
      <c r="T2280" s="17"/>
    </row>
    <row r="2281" spans="1:20" ht="13.5" thickBot="1">
      <c r="A2281" s="184"/>
      <c r="B2281" s="187"/>
      <c r="C2281" s="181"/>
      <c r="D2281" s="33"/>
      <c r="E2281" s="43"/>
      <c r="F2281" s="116" t="s">
        <v>230</v>
      </c>
      <c r="G2281" s="36">
        <f t="shared" si="526"/>
        <v>0</v>
      </c>
      <c r="H2281" s="36">
        <f t="shared" si="526"/>
        <v>0</v>
      </c>
      <c r="I2281" s="36">
        <v>0</v>
      </c>
      <c r="J2281" s="36">
        <v>0</v>
      </c>
      <c r="K2281" s="36">
        <v>0</v>
      </c>
      <c r="L2281" s="36">
        <v>0</v>
      </c>
      <c r="M2281" s="36">
        <v>0</v>
      </c>
      <c r="N2281" s="36">
        <v>0</v>
      </c>
      <c r="O2281" s="36">
        <v>0</v>
      </c>
      <c r="P2281" s="36">
        <v>0</v>
      </c>
      <c r="Q2281" s="196"/>
      <c r="R2281" s="197"/>
      <c r="S2281" s="6"/>
      <c r="T2281" s="17"/>
    </row>
    <row r="2282" spans="1:18" ht="12.75" customHeight="1">
      <c r="A2282" s="182" t="s">
        <v>164</v>
      </c>
      <c r="B2282" s="185" t="s">
        <v>165</v>
      </c>
      <c r="C2282" s="179" t="s">
        <v>30</v>
      </c>
      <c r="D2282" s="21"/>
      <c r="E2282" s="132"/>
      <c r="F2282" s="129" t="s">
        <v>16</v>
      </c>
      <c r="G2282" s="23">
        <f>SUM(G2283:G2293)</f>
        <v>13551</v>
      </c>
      <c r="H2282" s="23">
        <f aca="true" t="shared" si="527" ref="H2282:P2282">SUM(H2283:H2293)</f>
        <v>0</v>
      </c>
      <c r="I2282" s="23">
        <f t="shared" si="527"/>
        <v>13551</v>
      </c>
      <c r="J2282" s="23">
        <f t="shared" si="527"/>
        <v>0</v>
      </c>
      <c r="K2282" s="23">
        <f t="shared" si="527"/>
        <v>0</v>
      </c>
      <c r="L2282" s="23">
        <f t="shared" si="527"/>
        <v>0</v>
      </c>
      <c r="M2282" s="23">
        <f t="shared" si="527"/>
        <v>0</v>
      </c>
      <c r="N2282" s="23">
        <f t="shared" si="527"/>
        <v>0</v>
      </c>
      <c r="O2282" s="23">
        <f t="shared" si="527"/>
        <v>0</v>
      </c>
      <c r="P2282" s="23">
        <f t="shared" si="527"/>
        <v>0</v>
      </c>
      <c r="Q2282" s="192" t="s">
        <v>17</v>
      </c>
      <c r="R2282" s="193"/>
    </row>
    <row r="2283" spans="1:18" ht="12.75">
      <c r="A2283" s="183"/>
      <c r="B2283" s="186"/>
      <c r="C2283" s="180"/>
      <c r="D2283" s="29"/>
      <c r="E2283" s="51"/>
      <c r="F2283" s="115" t="s">
        <v>19</v>
      </c>
      <c r="G2283" s="28">
        <f aca="true" t="shared" si="528" ref="G2283:H2287">I2283+K2283+M2283+O2283</f>
        <v>0</v>
      </c>
      <c r="H2283" s="28">
        <f t="shared" si="528"/>
        <v>0</v>
      </c>
      <c r="I2283" s="28">
        <v>0</v>
      </c>
      <c r="J2283" s="28">
        <v>0</v>
      </c>
      <c r="K2283" s="28">
        <v>0</v>
      </c>
      <c r="L2283" s="28">
        <v>0</v>
      </c>
      <c r="M2283" s="28">
        <v>0</v>
      </c>
      <c r="N2283" s="28">
        <v>0</v>
      </c>
      <c r="O2283" s="28">
        <v>0</v>
      </c>
      <c r="P2283" s="42">
        <v>0</v>
      </c>
      <c r="Q2283" s="194"/>
      <c r="R2283" s="195"/>
    </row>
    <row r="2284" spans="1:20" ht="12.75">
      <c r="A2284" s="183"/>
      <c r="B2284" s="186"/>
      <c r="C2284" s="180"/>
      <c r="D2284" s="29"/>
      <c r="E2284" s="51"/>
      <c r="F2284" s="115" t="s">
        <v>22</v>
      </c>
      <c r="G2284" s="28">
        <f t="shared" si="528"/>
        <v>0</v>
      </c>
      <c r="H2284" s="28">
        <f t="shared" si="528"/>
        <v>0</v>
      </c>
      <c r="I2284" s="28">
        <v>0</v>
      </c>
      <c r="J2284" s="28">
        <v>0</v>
      </c>
      <c r="K2284" s="28">
        <v>0</v>
      </c>
      <c r="L2284" s="28">
        <v>0</v>
      </c>
      <c r="M2284" s="28">
        <v>0</v>
      </c>
      <c r="N2284" s="28">
        <v>0</v>
      </c>
      <c r="O2284" s="28">
        <v>0</v>
      </c>
      <c r="P2284" s="42">
        <v>0</v>
      </c>
      <c r="Q2284" s="194"/>
      <c r="R2284" s="195"/>
      <c r="T2284" s="47"/>
    </row>
    <row r="2285" spans="1:18" ht="12.75">
      <c r="A2285" s="183"/>
      <c r="B2285" s="186"/>
      <c r="C2285" s="180"/>
      <c r="D2285" s="29"/>
      <c r="E2285" s="51"/>
      <c r="F2285" s="115" t="s">
        <v>23</v>
      </c>
      <c r="G2285" s="28">
        <f t="shared" si="528"/>
        <v>0</v>
      </c>
      <c r="H2285" s="28">
        <f t="shared" si="528"/>
        <v>0</v>
      </c>
      <c r="I2285" s="28">
        <v>0</v>
      </c>
      <c r="J2285" s="28">
        <v>0</v>
      </c>
      <c r="K2285" s="28">
        <v>0</v>
      </c>
      <c r="L2285" s="28">
        <v>0</v>
      </c>
      <c r="M2285" s="28">
        <v>0</v>
      </c>
      <c r="N2285" s="28">
        <v>0</v>
      </c>
      <c r="O2285" s="28">
        <v>0</v>
      </c>
      <c r="P2285" s="42">
        <v>0</v>
      </c>
      <c r="Q2285" s="194"/>
      <c r="R2285" s="195"/>
    </row>
    <row r="2286" spans="1:18" ht="12.75">
      <c r="A2286" s="183"/>
      <c r="B2286" s="186"/>
      <c r="C2286" s="180"/>
      <c r="D2286" s="29"/>
      <c r="E2286" s="51"/>
      <c r="F2286" s="115" t="s">
        <v>24</v>
      </c>
      <c r="G2286" s="28">
        <f t="shared" si="528"/>
        <v>0</v>
      </c>
      <c r="H2286" s="28">
        <f t="shared" si="528"/>
        <v>0</v>
      </c>
      <c r="I2286" s="28">
        <v>0</v>
      </c>
      <c r="J2286" s="28">
        <v>0</v>
      </c>
      <c r="K2286" s="28">
        <v>0</v>
      </c>
      <c r="L2286" s="28">
        <v>0</v>
      </c>
      <c r="M2286" s="28">
        <v>0</v>
      </c>
      <c r="N2286" s="28">
        <v>0</v>
      </c>
      <c r="O2286" s="28">
        <v>0</v>
      </c>
      <c r="P2286" s="42">
        <v>0</v>
      </c>
      <c r="Q2286" s="194"/>
      <c r="R2286" s="195"/>
    </row>
    <row r="2287" spans="1:18" ht="12.75">
      <c r="A2287" s="183"/>
      <c r="B2287" s="186"/>
      <c r="C2287" s="180"/>
      <c r="D2287" s="29"/>
      <c r="E2287" s="51"/>
      <c r="F2287" s="115" t="s">
        <v>25</v>
      </c>
      <c r="G2287" s="28">
        <f t="shared" si="528"/>
        <v>0</v>
      </c>
      <c r="H2287" s="28">
        <f t="shared" si="528"/>
        <v>0</v>
      </c>
      <c r="I2287" s="28">
        <v>0</v>
      </c>
      <c r="J2287" s="28">
        <v>0</v>
      </c>
      <c r="K2287" s="28">
        <v>0</v>
      </c>
      <c r="L2287" s="28">
        <v>0</v>
      </c>
      <c r="M2287" s="28">
        <v>0</v>
      </c>
      <c r="N2287" s="28">
        <v>0</v>
      </c>
      <c r="O2287" s="28">
        <v>0</v>
      </c>
      <c r="P2287" s="42">
        <v>0</v>
      </c>
      <c r="Q2287" s="194"/>
      <c r="R2287" s="195"/>
    </row>
    <row r="2288" spans="1:18" ht="12.75">
      <c r="A2288" s="183"/>
      <c r="B2288" s="186"/>
      <c r="C2288" s="180"/>
      <c r="D2288" s="29"/>
      <c r="E2288" s="51"/>
      <c r="F2288" s="115" t="s">
        <v>220</v>
      </c>
      <c r="G2288" s="28">
        <v>0</v>
      </c>
      <c r="H2288" s="28">
        <v>0</v>
      </c>
      <c r="I2288" s="28">
        <v>0</v>
      </c>
      <c r="J2288" s="28">
        <v>0</v>
      </c>
      <c r="K2288" s="28">
        <v>0</v>
      </c>
      <c r="L2288" s="28">
        <v>0</v>
      </c>
      <c r="M2288" s="28">
        <v>0</v>
      </c>
      <c r="N2288" s="28">
        <v>0</v>
      </c>
      <c r="O2288" s="28">
        <v>0</v>
      </c>
      <c r="P2288" s="42">
        <v>0</v>
      </c>
      <c r="Q2288" s="194"/>
      <c r="R2288" s="195"/>
    </row>
    <row r="2289" spans="1:20" ht="12.75">
      <c r="A2289" s="183"/>
      <c r="B2289" s="186"/>
      <c r="C2289" s="180"/>
      <c r="D2289" s="29"/>
      <c r="E2289" s="51"/>
      <c r="F2289" s="115" t="s">
        <v>226</v>
      </c>
      <c r="G2289" s="28">
        <f aca="true" t="shared" si="529" ref="G2289:H2293">I2289+K2289+M2289+O2289</f>
        <v>0</v>
      </c>
      <c r="H2289" s="28">
        <f t="shared" si="529"/>
        <v>0</v>
      </c>
      <c r="I2289" s="28">
        <v>0</v>
      </c>
      <c r="J2289" s="28">
        <v>0</v>
      </c>
      <c r="K2289" s="28">
        <v>0</v>
      </c>
      <c r="L2289" s="28">
        <v>0</v>
      </c>
      <c r="M2289" s="28">
        <v>0</v>
      </c>
      <c r="N2289" s="28">
        <v>0</v>
      </c>
      <c r="O2289" s="28">
        <v>0</v>
      </c>
      <c r="P2289" s="28">
        <v>0</v>
      </c>
      <c r="Q2289" s="194"/>
      <c r="R2289" s="195"/>
      <c r="S2289" s="6"/>
      <c r="T2289" s="17"/>
    </row>
    <row r="2290" spans="1:20" ht="12.75">
      <c r="A2290" s="183"/>
      <c r="B2290" s="186"/>
      <c r="C2290" s="180"/>
      <c r="D2290" s="29"/>
      <c r="E2290" s="51"/>
      <c r="F2290" s="115" t="s">
        <v>227</v>
      </c>
      <c r="G2290" s="28">
        <f t="shared" si="529"/>
        <v>0</v>
      </c>
      <c r="H2290" s="28">
        <f t="shared" si="529"/>
        <v>0</v>
      </c>
      <c r="I2290" s="28">
        <v>0</v>
      </c>
      <c r="J2290" s="28">
        <v>0</v>
      </c>
      <c r="K2290" s="28">
        <v>0</v>
      </c>
      <c r="L2290" s="28">
        <v>0</v>
      </c>
      <c r="M2290" s="28">
        <v>0</v>
      </c>
      <c r="N2290" s="28">
        <v>0</v>
      </c>
      <c r="O2290" s="28">
        <v>0</v>
      </c>
      <c r="P2290" s="28">
        <v>0</v>
      </c>
      <c r="Q2290" s="194"/>
      <c r="R2290" s="195"/>
      <c r="S2290" s="6"/>
      <c r="T2290" s="17"/>
    </row>
    <row r="2291" spans="1:20" ht="12.75">
      <c r="A2291" s="183"/>
      <c r="B2291" s="186"/>
      <c r="C2291" s="180"/>
      <c r="D2291" s="29"/>
      <c r="E2291" s="51" t="s">
        <v>21</v>
      </c>
      <c r="F2291" s="115" t="s">
        <v>228</v>
      </c>
      <c r="G2291" s="28">
        <f t="shared" si="529"/>
        <v>580.1</v>
      </c>
      <c r="H2291" s="28">
        <f t="shared" si="529"/>
        <v>0</v>
      </c>
      <c r="I2291" s="28">
        <v>580.1</v>
      </c>
      <c r="J2291" s="28">
        <v>0</v>
      </c>
      <c r="K2291" s="28">
        <v>0</v>
      </c>
      <c r="L2291" s="28">
        <v>0</v>
      </c>
      <c r="M2291" s="28">
        <v>0</v>
      </c>
      <c r="N2291" s="28">
        <v>0</v>
      </c>
      <c r="O2291" s="28">
        <v>0</v>
      </c>
      <c r="P2291" s="28">
        <v>0</v>
      </c>
      <c r="Q2291" s="194"/>
      <c r="R2291" s="195"/>
      <c r="S2291" s="6"/>
      <c r="T2291" s="17"/>
    </row>
    <row r="2292" spans="1:20" ht="12.75">
      <c r="A2292" s="183"/>
      <c r="B2292" s="186"/>
      <c r="C2292" s="180"/>
      <c r="D2292" s="29"/>
      <c r="E2292" s="51" t="s">
        <v>20</v>
      </c>
      <c r="F2292" s="115" t="s">
        <v>229</v>
      </c>
      <c r="G2292" s="28">
        <f t="shared" si="529"/>
        <v>12970.9</v>
      </c>
      <c r="H2292" s="28">
        <f t="shared" si="529"/>
        <v>0</v>
      </c>
      <c r="I2292" s="28">
        <v>12970.9</v>
      </c>
      <c r="J2292" s="28">
        <v>0</v>
      </c>
      <c r="K2292" s="28">
        <v>0</v>
      </c>
      <c r="L2292" s="28">
        <v>0</v>
      </c>
      <c r="M2292" s="28">
        <v>0</v>
      </c>
      <c r="N2292" s="28">
        <v>0</v>
      </c>
      <c r="O2292" s="28">
        <v>0</v>
      </c>
      <c r="P2292" s="28">
        <v>0</v>
      </c>
      <c r="Q2292" s="194"/>
      <c r="R2292" s="195"/>
      <c r="S2292" s="6"/>
      <c r="T2292" s="17"/>
    </row>
    <row r="2293" spans="1:20" ht="13.5" thickBot="1">
      <c r="A2293" s="184"/>
      <c r="B2293" s="187"/>
      <c r="C2293" s="181"/>
      <c r="D2293" s="33"/>
      <c r="E2293" s="43"/>
      <c r="F2293" s="116" t="s">
        <v>230</v>
      </c>
      <c r="G2293" s="36">
        <f t="shared" si="529"/>
        <v>0</v>
      </c>
      <c r="H2293" s="36">
        <f t="shared" si="529"/>
        <v>0</v>
      </c>
      <c r="I2293" s="36">
        <v>0</v>
      </c>
      <c r="J2293" s="36">
        <v>0</v>
      </c>
      <c r="K2293" s="36">
        <v>0</v>
      </c>
      <c r="L2293" s="36">
        <v>0</v>
      </c>
      <c r="M2293" s="36">
        <v>0</v>
      </c>
      <c r="N2293" s="36">
        <v>0</v>
      </c>
      <c r="O2293" s="36">
        <v>0</v>
      </c>
      <c r="P2293" s="36">
        <v>0</v>
      </c>
      <c r="Q2293" s="196"/>
      <c r="R2293" s="197"/>
      <c r="S2293" s="6"/>
      <c r="T2293" s="17"/>
    </row>
    <row r="2294" spans="1:18" ht="12.75" customHeight="1">
      <c r="A2294" s="182" t="s">
        <v>166</v>
      </c>
      <c r="B2294" s="185" t="s">
        <v>167</v>
      </c>
      <c r="C2294" s="179" t="s">
        <v>30</v>
      </c>
      <c r="D2294" s="21"/>
      <c r="E2294" s="132"/>
      <c r="F2294" s="129" t="s">
        <v>16</v>
      </c>
      <c r="G2294" s="23">
        <f>SUM(G2295:G2305)</f>
        <v>5737.5</v>
      </c>
      <c r="H2294" s="23">
        <f>SUM(H2295:H2305)</f>
        <v>0</v>
      </c>
      <c r="I2294" s="23">
        <f aca="true" t="shared" si="530" ref="I2294:P2294">SUM(I2295:I2305)</f>
        <v>5737.5</v>
      </c>
      <c r="J2294" s="23">
        <f t="shared" si="530"/>
        <v>0</v>
      </c>
      <c r="K2294" s="23">
        <f t="shared" si="530"/>
        <v>0</v>
      </c>
      <c r="L2294" s="23">
        <f t="shared" si="530"/>
        <v>0</v>
      </c>
      <c r="M2294" s="23">
        <f t="shared" si="530"/>
        <v>0</v>
      </c>
      <c r="N2294" s="23">
        <f t="shared" si="530"/>
        <v>0</v>
      </c>
      <c r="O2294" s="23">
        <f t="shared" si="530"/>
        <v>0</v>
      </c>
      <c r="P2294" s="23">
        <f t="shared" si="530"/>
        <v>0</v>
      </c>
      <c r="Q2294" s="192" t="s">
        <v>17</v>
      </c>
      <c r="R2294" s="193"/>
    </row>
    <row r="2295" spans="1:18" ht="12.75">
      <c r="A2295" s="183"/>
      <c r="B2295" s="186"/>
      <c r="C2295" s="180"/>
      <c r="D2295" s="29"/>
      <c r="E2295" s="51"/>
      <c r="F2295" s="115" t="s">
        <v>19</v>
      </c>
      <c r="G2295" s="28">
        <f aca="true" t="shared" si="531" ref="G2295:H2299">I2295+K2295+M2295+O2295</f>
        <v>0</v>
      </c>
      <c r="H2295" s="28">
        <f t="shared" si="531"/>
        <v>0</v>
      </c>
      <c r="I2295" s="28">
        <v>0</v>
      </c>
      <c r="J2295" s="28">
        <v>0</v>
      </c>
      <c r="K2295" s="28">
        <v>0</v>
      </c>
      <c r="L2295" s="28">
        <v>0</v>
      </c>
      <c r="M2295" s="28">
        <v>0</v>
      </c>
      <c r="N2295" s="28">
        <v>0</v>
      </c>
      <c r="O2295" s="28">
        <v>0</v>
      </c>
      <c r="P2295" s="42">
        <v>0</v>
      </c>
      <c r="Q2295" s="194"/>
      <c r="R2295" s="195"/>
    </row>
    <row r="2296" spans="1:20" ht="12.75">
      <c r="A2296" s="183"/>
      <c r="B2296" s="186"/>
      <c r="C2296" s="180"/>
      <c r="D2296" s="29"/>
      <c r="E2296" s="51"/>
      <c r="F2296" s="115" t="s">
        <v>22</v>
      </c>
      <c r="G2296" s="28">
        <f t="shared" si="531"/>
        <v>0</v>
      </c>
      <c r="H2296" s="28">
        <f t="shared" si="531"/>
        <v>0</v>
      </c>
      <c r="I2296" s="28">
        <v>0</v>
      </c>
      <c r="J2296" s="28">
        <v>0</v>
      </c>
      <c r="K2296" s="28">
        <v>0</v>
      </c>
      <c r="L2296" s="28">
        <v>0</v>
      </c>
      <c r="M2296" s="28">
        <v>0</v>
      </c>
      <c r="N2296" s="28">
        <v>0</v>
      </c>
      <c r="O2296" s="28">
        <v>0</v>
      </c>
      <c r="P2296" s="42">
        <v>0</v>
      </c>
      <c r="Q2296" s="194"/>
      <c r="R2296" s="195"/>
      <c r="T2296" s="47"/>
    </row>
    <row r="2297" spans="1:18" ht="12.75">
      <c r="A2297" s="183"/>
      <c r="B2297" s="186"/>
      <c r="C2297" s="180"/>
      <c r="D2297" s="29"/>
      <c r="E2297" s="51"/>
      <c r="F2297" s="115" t="s">
        <v>23</v>
      </c>
      <c r="G2297" s="28">
        <f t="shared" si="531"/>
        <v>0</v>
      </c>
      <c r="H2297" s="28">
        <f t="shared" si="531"/>
        <v>0</v>
      </c>
      <c r="I2297" s="28">
        <v>0</v>
      </c>
      <c r="J2297" s="28">
        <v>0</v>
      </c>
      <c r="K2297" s="28">
        <v>0</v>
      </c>
      <c r="L2297" s="28">
        <v>0</v>
      </c>
      <c r="M2297" s="28">
        <v>0</v>
      </c>
      <c r="N2297" s="28">
        <v>0</v>
      </c>
      <c r="O2297" s="28">
        <v>0</v>
      </c>
      <c r="P2297" s="42">
        <v>0</v>
      </c>
      <c r="Q2297" s="194"/>
      <c r="R2297" s="195"/>
    </row>
    <row r="2298" spans="1:18" ht="12.75">
      <c r="A2298" s="183"/>
      <c r="B2298" s="186"/>
      <c r="C2298" s="180"/>
      <c r="D2298" s="29"/>
      <c r="E2298" s="51"/>
      <c r="F2298" s="115" t="s">
        <v>24</v>
      </c>
      <c r="G2298" s="28">
        <f t="shared" si="531"/>
        <v>0</v>
      </c>
      <c r="H2298" s="28">
        <f t="shared" si="531"/>
        <v>0</v>
      </c>
      <c r="I2298" s="28">
        <v>0</v>
      </c>
      <c r="J2298" s="28">
        <v>0</v>
      </c>
      <c r="K2298" s="28">
        <v>0</v>
      </c>
      <c r="L2298" s="28">
        <v>0</v>
      </c>
      <c r="M2298" s="28">
        <v>0</v>
      </c>
      <c r="N2298" s="28">
        <v>0</v>
      </c>
      <c r="O2298" s="28">
        <v>0</v>
      </c>
      <c r="P2298" s="42">
        <v>0</v>
      </c>
      <c r="Q2298" s="194"/>
      <c r="R2298" s="195"/>
    </row>
    <row r="2299" spans="1:18" ht="12.75">
      <c r="A2299" s="183"/>
      <c r="B2299" s="186"/>
      <c r="C2299" s="180"/>
      <c r="D2299" s="29"/>
      <c r="E2299" s="51"/>
      <c r="F2299" s="115" t="s">
        <v>25</v>
      </c>
      <c r="G2299" s="28">
        <f t="shared" si="531"/>
        <v>0</v>
      </c>
      <c r="H2299" s="28">
        <f t="shared" si="531"/>
        <v>0</v>
      </c>
      <c r="I2299" s="28">
        <v>0</v>
      </c>
      <c r="J2299" s="28">
        <v>0</v>
      </c>
      <c r="K2299" s="28">
        <v>0</v>
      </c>
      <c r="L2299" s="28">
        <v>0</v>
      </c>
      <c r="M2299" s="28">
        <v>0</v>
      </c>
      <c r="N2299" s="28">
        <v>0</v>
      </c>
      <c r="O2299" s="28">
        <v>0</v>
      </c>
      <c r="P2299" s="42">
        <v>0</v>
      </c>
      <c r="Q2299" s="194"/>
      <c r="R2299" s="195"/>
    </row>
    <row r="2300" spans="1:18" ht="12.75">
      <c r="A2300" s="183"/>
      <c r="B2300" s="186"/>
      <c r="C2300" s="180"/>
      <c r="D2300" s="29"/>
      <c r="E2300" s="51"/>
      <c r="F2300" s="115" t="s">
        <v>220</v>
      </c>
      <c r="G2300" s="28">
        <v>0</v>
      </c>
      <c r="H2300" s="28">
        <v>0</v>
      </c>
      <c r="I2300" s="28">
        <v>0</v>
      </c>
      <c r="J2300" s="28">
        <v>0</v>
      </c>
      <c r="K2300" s="28">
        <v>0</v>
      </c>
      <c r="L2300" s="28">
        <v>0</v>
      </c>
      <c r="M2300" s="28">
        <v>0</v>
      </c>
      <c r="N2300" s="28">
        <v>0</v>
      </c>
      <c r="O2300" s="28">
        <v>0</v>
      </c>
      <c r="P2300" s="42">
        <v>0</v>
      </c>
      <c r="Q2300" s="194"/>
      <c r="R2300" s="195"/>
    </row>
    <row r="2301" spans="1:20" ht="12.75">
      <c r="A2301" s="183"/>
      <c r="B2301" s="186"/>
      <c r="C2301" s="180"/>
      <c r="D2301" s="29"/>
      <c r="E2301" s="51"/>
      <c r="F2301" s="115" t="s">
        <v>226</v>
      </c>
      <c r="G2301" s="28">
        <f aca="true" t="shared" si="532" ref="G2301:H2305">I2301+K2301+M2301+O2301</f>
        <v>0</v>
      </c>
      <c r="H2301" s="28">
        <f t="shared" si="532"/>
        <v>0</v>
      </c>
      <c r="I2301" s="28">
        <v>0</v>
      </c>
      <c r="J2301" s="28">
        <v>0</v>
      </c>
      <c r="K2301" s="28">
        <v>0</v>
      </c>
      <c r="L2301" s="28">
        <v>0</v>
      </c>
      <c r="M2301" s="28">
        <v>0</v>
      </c>
      <c r="N2301" s="28">
        <v>0</v>
      </c>
      <c r="O2301" s="28">
        <v>0</v>
      </c>
      <c r="P2301" s="28">
        <v>0</v>
      </c>
      <c r="Q2301" s="194"/>
      <c r="R2301" s="195"/>
      <c r="S2301" s="6"/>
      <c r="T2301" s="17"/>
    </row>
    <row r="2302" spans="1:20" ht="12.75">
      <c r="A2302" s="183"/>
      <c r="B2302" s="186"/>
      <c r="C2302" s="180"/>
      <c r="D2302" s="29"/>
      <c r="E2302" s="51"/>
      <c r="F2302" s="115" t="s">
        <v>227</v>
      </c>
      <c r="G2302" s="28">
        <f t="shared" si="532"/>
        <v>0</v>
      </c>
      <c r="H2302" s="28">
        <f t="shared" si="532"/>
        <v>0</v>
      </c>
      <c r="I2302" s="28">
        <v>0</v>
      </c>
      <c r="J2302" s="28">
        <v>0</v>
      </c>
      <c r="K2302" s="28">
        <v>0</v>
      </c>
      <c r="L2302" s="28">
        <v>0</v>
      </c>
      <c r="M2302" s="28">
        <v>0</v>
      </c>
      <c r="N2302" s="28">
        <v>0</v>
      </c>
      <c r="O2302" s="28">
        <v>0</v>
      </c>
      <c r="P2302" s="28">
        <v>0</v>
      </c>
      <c r="Q2302" s="194"/>
      <c r="R2302" s="195"/>
      <c r="S2302" s="6"/>
      <c r="T2302" s="17"/>
    </row>
    <row r="2303" spans="1:20" ht="12.75">
      <c r="A2303" s="183"/>
      <c r="B2303" s="186"/>
      <c r="C2303" s="180"/>
      <c r="D2303" s="29"/>
      <c r="E2303" s="51" t="s">
        <v>21</v>
      </c>
      <c r="F2303" s="115" t="s">
        <v>228</v>
      </c>
      <c r="G2303" s="28">
        <f t="shared" si="532"/>
        <v>278.6</v>
      </c>
      <c r="H2303" s="28">
        <f t="shared" si="532"/>
        <v>0</v>
      </c>
      <c r="I2303" s="28">
        <v>278.6</v>
      </c>
      <c r="J2303" s="28">
        <v>0</v>
      </c>
      <c r="K2303" s="28">
        <v>0</v>
      </c>
      <c r="L2303" s="28">
        <v>0</v>
      </c>
      <c r="M2303" s="28">
        <v>0</v>
      </c>
      <c r="N2303" s="28">
        <v>0</v>
      </c>
      <c r="O2303" s="28">
        <v>0</v>
      </c>
      <c r="P2303" s="28">
        <v>0</v>
      </c>
      <c r="Q2303" s="194"/>
      <c r="R2303" s="195"/>
      <c r="S2303" s="6"/>
      <c r="T2303" s="17"/>
    </row>
    <row r="2304" spans="1:20" ht="12.75">
      <c r="A2304" s="183"/>
      <c r="B2304" s="186"/>
      <c r="C2304" s="180"/>
      <c r="D2304" s="29"/>
      <c r="E2304" s="51" t="s">
        <v>20</v>
      </c>
      <c r="F2304" s="115" t="s">
        <v>229</v>
      </c>
      <c r="G2304" s="28">
        <f t="shared" si="532"/>
        <v>5458.9</v>
      </c>
      <c r="H2304" s="28">
        <f t="shared" si="532"/>
        <v>0</v>
      </c>
      <c r="I2304" s="28">
        <v>5458.9</v>
      </c>
      <c r="J2304" s="28">
        <v>0</v>
      </c>
      <c r="K2304" s="28">
        <v>0</v>
      </c>
      <c r="L2304" s="28">
        <v>0</v>
      </c>
      <c r="M2304" s="28">
        <v>0</v>
      </c>
      <c r="N2304" s="28">
        <v>0</v>
      </c>
      <c r="O2304" s="28">
        <v>0</v>
      </c>
      <c r="P2304" s="28">
        <v>0</v>
      </c>
      <c r="Q2304" s="194"/>
      <c r="R2304" s="195"/>
      <c r="S2304" s="6"/>
      <c r="T2304" s="17"/>
    </row>
    <row r="2305" spans="1:20" ht="13.5" thickBot="1">
      <c r="A2305" s="184"/>
      <c r="B2305" s="187"/>
      <c r="C2305" s="181"/>
      <c r="D2305" s="33"/>
      <c r="E2305" s="43"/>
      <c r="F2305" s="116" t="s">
        <v>230</v>
      </c>
      <c r="G2305" s="36">
        <f t="shared" si="532"/>
        <v>0</v>
      </c>
      <c r="H2305" s="36">
        <f t="shared" si="532"/>
        <v>0</v>
      </c>
      <c r="I2305" s="36">
        <v>0</v>
      </c>
      <c r="J2305" s="36">
        <v>0</v>
      </c>
      <c r="K2305" s="36">
        <v>0</v>
      </c>
      <c r="L2305" s="36">
        <v>0</v>
      </c>
      <c r="M2305" s="36">
        <v>0</v>
      </c>
      <c r="N2305" s="36">
        <v>0</v>
      </c>
      <c r="O2305" s="36">
        <v>0</v>
      </c>
      <c r="P2305" s="36">
        <v>0</v>
      </c>
      <c r="Q2305" s="196"/>
      <c r="R2305" s="197"/>
      <c r="S2305" s="6"/>
      <c r="T2305" s="17"/>
    </row>
    <row r="2306" spans="1:18" ht="12.75" customHeight="1">
      <c r="A2306" s="182" t="s">
        <v>168</v>
      </c>
      <c r="B2306" s="185" t="s">
        <v>169</v>
      </c>
      <c r="C2306" s="179" t="s">
        <v>170</v>
      </c>
      <c r="D2306" s="21"/>
      <c r="E2306" s="99"/>
      <c r="F2306" s="129" t="s">
        <v>16</v>
      </c>
      <c r="G2306" s="23">
        <f>SUM(G2307:G2317)</f>
        <v>296960</v>
      </c>
      <c r="H2306" s="23">
        <f aca="true" t="shared" si="533" ref="H2306:P2306">SUM(H2307:H2317)</f>
        <v>0</v>
      </c>
      <c r="I2306" s="23">
        <f t="shared" si="533"/>
        <v>296960</v>
      </c>
      <c r="J2306" s="23">
        <f t="shared" si="533"/>
        <v>0</v>
      </c>
      <c r="K2306" s="23">
        <f t="shared" si="533"/>
        <v>0</v>
      </c>
      <c r="L2306" s="23">
        <f t="shared" si="533"/>
        <v>0</v>
      </c>
      <c r="M2306" s="23">
        <f t="shared" si="533"/>
        <v>0</v>
      </c>
      <c r="N2306" s="23">
        <f t="shared" si="533"/>
        <v>0</v>
      </c>
      <c r="O2306" s="23">
        <f t="shared" si="533"/>
        <v>0</v>
      </c>
      <c r="P2306" s="23">
        <f t="shared" si="533"/>
        <v>0</v>
      </c>
      <c r="Q2306" s="192" t="s">
        <v>17</v>
      </c>
      <c r="R2306" s="193"/>
    </row>
    <row r="2307" spans="1:18" ht="12.75">
      <c r="A2307" s="183"/>
      <c r="B2307" s="186"/>
      <c r="C2307" s="180"/>
      <c r="D2307" s="29"/>
      <c r="E2307" s="51"/>
      <c r="F2307" s="115" t="s">
        <v>19</v>
      </c>
      <c r="G2307" s="28">
        <f aca="true" t="shared" si="534" ref="G2307:H2311">I2307+K2307+M2307+O2307</f>
        <v>0</v>
      </c>
      <c r="H2307" s="28">
        <f t="shared" si="534"/>
        <v>0</v>
      </c>
      <c r="I2307" s="28">
        <v>0</v>
      </c>
      <c r="J2307" s="28">
        <v>0</v>
      </c>
      <c r="K2307" s="28">
        <v>0</v>
      </c>
      <c r="L2307" s="28">
        <v>0</v>
      </c>
      <c r="M2307" s="28">
        <v>0</v>
      </c>
      <c r="N2307" s="28">
        <v>0</v>
      </c>
      <c r="O2307" s="28">
        <v>0</v>
      </c>
      <c r="P2307" s="42">
        <v>0</v>
      </c>
      <c r="Q2307" s="194"/>
      <c r="R2307" s="195"/>
    </row>
    <row r="2308" spans="1:18" ht="12.75">
      <c r="A2308" s="183"/>
      <c r="B2308" s="186"/>
      <c r="C2308" s="180"/>
      <c r="D2308" s="29"/>
      <c r="E2308" s="51"/>
      <c r="F2308" s="128" t="s">
        <v>22</v>
      </c>
      <c r="G2308" s="28">
        <f t="shared" si="534"/>
        <v>0</v>
      </c>
      <c r="H2308" s="28">
        <f t="shared" si="534"/>
        <v>0</v>
      </c>
      <c r="I2308" s="28">
        <v>0</v>
      </c>
      <c r="J2308" s="28">
        <v>0</v>
      </c>
      <c r="K2308" s="28">
        <v>0</v>
      </c>
      <c r="L2308" s="28">
        <v>0</v>
      </c>
      <c r="M2308" s="28">
        <v>0</v>
      </c>
      <c r="N2308" s="28">
        <v>0</v>
      </c>
      <c r="O2308" s="28">
        <v>0</v>
      </c>
      <c r="P2308" s="28">
        <v>0</v>
      </c>
      <c r="Q2308" s="194"/>
      <c r="R2308" s="195"/>
    </row>
    <row r="2309" spans="1:18" ht="12.75">
      <c r="A2309" s="183"/>
      <c r="B2309" s="186"/>
      <c r="C2309" s="180"/>
      <c r="D2309" s="29"/>
      <c r="E2309" s="51"/>
      <c r="F2309" s="115" t="s">
        <v>23</v>
      </c>
      <c r="G2309" s="28">
        <f t="shared" si="534"/>
        <v>0</v>
      </c>
      <c r="H2309" s="28">
        <f t="shared" si="534"/>
        <v>0</v>
      </c>
      <c r="I2309" s="28">
        <v>0</v>
      </c>
      <c r="J2309" s="28">
        <v>0</v>
      </c>
      <c r="K2309" s="28">
        <v>0</v>
      </c>
      <c r="L2309" s="28">
        <v>0</v>
      </c>
      <c r="M2309" s="28">
        <v>0</v>
      </c>
      <c r="N2309" s="28">
        <v>0</v>
      </c>
      <c r="O2309" s="28">
        <v>0</v>
      </c>
      <c r="P2309" s="42">
        <v>0</v>
      </c>
      <c r="Q2309" s="194"/>
      <c r="R2309" s="195"/>
    </row>
    <row r="2310" spans="1:18" ht="12.75">
      <c r="A2310" s="183"/>
      <c r="B2310" s="186"/>
      <c r="C2310" s="180"/>
      <c r="D2310" s="29"/>
      <c r="E2310" s="51"/>
      <c r="F2310" s="115" t="s">
        <v>24</v>
      </c>
      <c r="G2310" s="28">
        <f t="shared" si="534"/>
        <v>0</v>
      </c>
      <c r="H2310" s="28">
        <f t="shared" si="534"/>
        <v>0</v>
      </c>
      <c r="I2310" s="28">
        <v>0</v>
      </c>
      <c r="J2310" s="28">
        <v>0</v>
      </c>
      <c r="K2310" s="28">
        <v>0</v>
      </c>
      <c r="L2310" s="28">
        <v>0</v>
      </c>
      <c r="M2310" s="28">
        <v>0</v>
      </c>
      <c r="N2310" s="28">
        <v>0</v>
      </c>
      <c r="O2310" s="28">
        <v>0</v>
      </c>
      <c r="P2310" s="42">
        <v>0</v>
      </c>
      <c r="Q2310" s="194"/>
      <c r="R2310" s="195"/>
    </row>
    <row r="2311" spans="1:18" ht="12.75">
      <c r="A2311" s="183"/>
      <c r="B2311" s="186"/>
      <c r="C2311" s="180"/>
      <c r="D2311" s="29"/>
      <c r="E2311" s="51"/>
      <c r="F2311" s="115" t="s">
        <v>25</v>
      </c>
      <c r="G2311" s="28">
        <f t="shared" si="534"/>
        <v>0</v>
      </c>
      <c r="H2311" s="28">
        <f t="shared" si="534"/>
        <v>0</v>
      </c>
      <c r="I2311" s="28">
        <v>0</v>
      </c>
      <c r="J2311" s="28">
        <v>0</v>
      </c>
      <c r="K2311" s="28">
        <v>0</v>
      </c>
      <c r="L2311" s="28">
        <v>0</v>
      </c>
      <c r="M2311" s="28">
        <v>0</v>
      </c>
      <c r="N2311" s="28">
        <v>0</v>
      </c>
      <c r="O2311" s="28">
        <v>0</v>
      </c>
      <c r="P2311" s="42">
        <v>0</v>
      </c>
      <c r="Q2311" s="194"/>
      <c r="R2311" s="195"/>
    </row>
    <row r="2312" spans="1:18" ht="12.75">
      <c r="A2312" s="183"/>
      <c r="B2312" s="186"/>
      <c r="C2312" s="180"/>
      <c r="D2312" s="29"/>
      <c r="E2312" s="51"/>
      <c r="F2312" s="115" t="s">
        <v>220</v>
      </c>
      <c r="G2312" s="28">
        <v>0</v>
      </c>
      <c r="H2312" s="28">
        <v>0</v>
      </c>
      <c r="I2312" s="28">
        <v>0</v>
      </c>
      <c r="J2312" s="28">
        <v>0</v>
      </c>
      <c r="K2312" s="28">
        <v>0</v>
      </c>
      <c r="L2312" s="28">
        <v>0</v>
      </c>
      <c r="M2312" s="28">
        <v>0</v>
      </c>
      <c r="N2312" s="28">
        <v>0</v>
      </c>
      <c r="O2312" s="28">
        <v>0</v>
      </c>
      <c r="P2312" s="42">
        <v>0</v>
      </c>
      <c r="Q2312" s="194"/>
      <c r="R2312" s="195"/>
    </row>
    <row r="2313" spans="1:20" ht="12.75">
      <c r="A2313" s="183"/>
      <c r="B2313" s="186"/>
      <c r="C2313" s="180"/>
      <c r="D2313" s="29"/>
      <c r="E2313" s="51"/>
      <c r="F2313" s="115" t="s">
        <v>226</v>
      </c>
      <c r="G2313" s="28">
        <f aca="true" t="shared" si="535" ref="G2313:H2317">I2313+K2313+M2313+O2313</f>
        <v>0</v>
      </c>
      <c r="H2313" s="28">
        <f t="shared" si="535"/>
        <v>0</v>
      </c>
      <c r="I2313" s="28">
        <v>0</v>
      </c>
      <c r="J2313" s="28">
        <v>0</v>
      </c>
      <c r="K2313" s="28">
        <v>0</v>
      </c>
      <c r="L2313" s="28">
        <v>0</v>
      </c>
      <c r="M2313" s="28">
        <v>0</v>
      </c>
      <c r="N2313" s="28">
        <v>0</v>
      </c>
      <c r="O2313" s="28">
        <v>0</v>
      </c>
      <c r="P2313" s="28">
        <v>0</v>
      </c>
      <c r="Q2313" s="194"/>
      <c r="R2313" s="195"/>
      <c r="S2313" s="6"/>
      <c r="T2313" s="17"/>
    </row>
    <row r="2314" spans="1:20" ht="12.75">
      <c r="A2314" s="183"/>
      <c r="B2314" s="186"/>
      <c r="C2314" s="180"/>
      <c r="D2314" s="29"/>
      <c r="E2314" s="51"/>
      <c r="F2314" s="115" t="s">
        <v>227</v>
      </c>
      <c r="G2314" s="28">
        <f t="shared" si="535"/>
        <v>0</v>
      </c>
      <c r="H2314" s="28">
        <f t="shared" si="535"/>
        <v>0</v>
      </c>
      <c r="I2314" s="28">
        <v>0</v>
      </c>
      <c r="J2314" s="28">
        <v>0</v>
      </c>
      <c r="K2314" s="28">
        <v>0</v>
      </c>
      <c r="L2314" s="28">
        <v>0</v>
      </c>
      <c r="M2314" s="28">
        <v>0</v>
      </c>
      <c r="N2314" s="28">
        <v>0</v>
      </c>
      <c r="O2314" s="28">
        <v>0</v>
      </c>
      <c r="P2314" s="28">
        <v>0</v>
      </c>
      <c r="Q2314" s="194"/>
      <c r="R2314" s="195"/>
      <c r="S2314" s="6"/>
      <c r="T2314" s="17"/>
    </row>
    <row r="2315" spans="1:20" ht="12.75">
      <c r="A2315" s="183"/>
      <c r="B2315" s="186"/>
      <c r="C2315" s="180"/>
      <c r="D2315" s="29"/>
      <c r="E2315" s="51" t="s">
        <v>21</v>
      </c>
      <c r="F2315" s="115" t="s">
        <v>228</v>
      </c>
      <c r="G2315" s="28">
        <f t="shared" si="535"/>
        <v>75000</v>
      </c>
      <c r="H2315" s="28">
        <f t="shared" si="535"/>
        <v>0</v>
      </c>
      <c r="I2315" s="28">
        <v>75000</v>
      </c>
      <c r="J2315" s="28">
        <v>0</v>
      </c>
      <c r="K2315" s="28">
        <v>0</v>
      </c>
      <c r="L2315" s="28">
        <v>0</v>
      </c>
      <c r="M2315" s="28">
        <v>0</v>
      </c>
      <c r="N2315" s="28">
        <v>0</v>
      </c>
      <c r="O2315" s="28">
        <v>0</v>
      </c>
      <c r="P2315" s="28">
        <v>0</v>
      </c>
      <c r="Q2315" s="194"/>
      <c r="R2315" s="195"/>
      <c r="S2315" s="6"/>
      <c r="T2315" s="17"/>
    </row>
    <row r="2316" spans="1:20" ht="12.75">
      <c r="A2316" s="183"/>
      <c r="B2316" s="186"/>
      <c r="C2316" s="180"/>
      <c r="D2316" s="29"/>
      <c r="E2316" s="51" t="s">
        <v>20</v>
      </c>
      <c r="F2316" s="115" t="s">
        <v>229</v>
      </c>
      <c r="G2316" s="28">
        <f t="shared" si="535"/>
        <v>221960</v>
      </c>
      <c r="H2316" s="28">
        <f t="shared" si="535"/>
        <v>0</v>
      </c>
      <c r="I2316" s="28">
        <v>221960</v>
      </c>
      <c r="J2316" s="28">
        <v>0</v>
      </c>
      <c r="K2316" s="28">
        <v>0</v>
      </c>
      <c r="L2316" s="28">
        <v>0</v>
      </c>
      <c r="M2316" s="28">
        <v>0</v>
      </c>
      <c r="N2316" s="28">
        <v>0</v>
      </c>
      <c r="O2316" s="28">
        <v>0</v>
      </c>
      <c r="P2316" s="28">
        <v>0</v>
      </c>
      <c r="Q2316" s="194"/>
      <c r="R2316" s="195"/>
      <c r="S2316" s="6"/>
      <c r="T2316" s="17"/>
    </row>
    <row r="2317" spans="1:20" ht="13.5" thickBot="1">
      <c r="A2317" s="184"/>
      <c r="B2317" s="187"/>
      <c r="C2317" s="181"/>
      <c r="D2317" s="33"/>
      <c r="E2317" s="43"/>
      <c r="F2317" s="116" t="s">
        <v>230</v>
      </c>
      <c r="G2317" s="36">
        <f t="shared" si="535"/>
        <v>0</v>
      </c>
      <c r="H2317" s="36">
        <f t="shared" si="535"/>
        <v>0</v>
      </c>
      <c r="I2317" s="36">
        <v>0</v>
      </c>
      <c r="J2317" s="36">
        <v>0</v>
      </c>
      <c r="K2317" s="36">
        <v>0</v>
      </c>
      <c r="L2317" s="36">
        <v>0</v>
      </c>
      <c r="M2317" s="36">
        <v>0</v>
      </c>
      <c r="N2317" s="36">
        <v>0</v>
      </c>
      <c r="O2317" s="36">
        <v>0</v>
      </c>
      <c r="P2317" s="36">
        <v>0</v>
      </c>
      <c r="Q2317" s="196"/>
      <c r="R2317" s="197"/>
      <c r="S2317" s="6"/>
      <c r="T2317" s="17"/>
    </row>
    <row r="2318" spans="1:18" ht="12.75" customHeight="1">
      <c r="A2318" s="182" t="s">
        <v>171</v>
      </c>
      <c r="B2318" s="185" t="s">
        <v>542</v>
      </c>
      <c r="C2318" s="179" t="s">
        <v>172</v>
      </c>
      <c r="D2318" s="21"/>
      <c r="E2318" s="132"/>
      <c r="F2318" s="129" t="s">
        <v>16</v>
      </c>
      <c r="G2318" s="23">
        <f>SUM(G2319:G2330)</f>
        <v>26188.7</v>
      </c>
      <c r="H2318" s="23">
        <f aca="true" t="shared" si="536" ref="H2318:P2318">SUM(H2319:H2330)</f>
        <v>9.237055564881302E-14</v>
      </c>
      <c r="I2318" s="23">
        <f t="shared" si="536"/>
        <v>26188.7</v>
      </c>
      <c r="J2318" s="23">
        <f t="shared" si="536"/>
        <v>9.237055564881302E-14</v>
      </c>
      <c r="K2318" s="23">
        <f t="shared" si="536"/>
        <v>0</v>
      </c>
      <c r="L2318" s="23">
        <f t="shared" si="536"/>
        <v>0</v>
      </c>
      <c r="M2318" s="23">
        <f t="shared" si="536"/>
        <v>0</v>
      </c>
      <c r="N2318" s="23">
        <f t="shared" si="536"/>
        <v>0</v>
      </c>
      <c r="O2318" s="23">
        <f t="shared" si="536"/>
        <v>0</v>
      </c>
      <c r="P2318" s="23">
        <f t="shared" si="536"/>
        <v>0</v>
      </c>
      <c r="Q2318" s="192" t="s">
        <v>147</v>
      </c>
      <c r="R2318" s="193"/>
    </row>
    <row r="2319" spans="1:18" ht="12.75">
      <c r="A2319" s="183"/>
      <c r="B2319" s="186"/>
      <c r="C2319" s="180"/>
      <c r="D2319" s="29"/>
      <c r="E2319" s="51"/>
      <c r="F2319" s="128" t="s">
        <v>19</v>
      </c>
      <c r="G2319" s="28">
        <f>I2319+K2319+M2319+O2319</f>
        <v>0</v>
      </c>
      <c r="H2319" s="28">
        <f aca="true" t="shared" si="537" ref="G2319:H2324">J2319+L2319+N2319+P2319</f>
        <v>9.237055564881302E-14</v>
      </c>
      <c r="I2319" s="28">
        <v>0</v>
      </c>
      <c r="J2319" s="28">
        <f>2300-2250.6-49.4</f>
        <v>9.237055564881302E-14</v>
      </c>
      <c r="K2319" s="28">
        <v>0</v>
      </c>
      <c r="L2319" s="28">
        <v>0</v>
      </c>
      <c r="M2319" s="28">
        <v>0</v>
      </c>
      <c r="N2319" s="28">
        <v>0</v>
      </c>
      <c r="O2319" s="28">
        <v>0</v>
      </c>
      <c r="P2319" s="42">
        <v>0</v>
      </c>
      <c r="Q2319" s="194"/>
      <c r="R2319" s="195"/>
    </row>
    <row r="2320" spans="1:18" ht="12.75">
      <c r="A2320" s="183"/>
      <c r="B2320" s="186"/>
      <c r="C2320" s="180"/>
      <c r="D2320" s="29"/>
      <c r="E2320" s="51"/>
      <c r="F2320" s="115" t="s">
        <v>22</v>
      </c>
      <c r="G2320" s="28">
        <f t="shared" si="537"/>
        <v>0</v>
      </c>
      <c r="H2320" s="28">
        <f t="shared" si="537"/>
        <v>0</v>
      </c>
      <c r="I2320" s="28">
        <v>0</v>
      </c>
      <c r="J2320" s="28">
        <v>0</v>
      </c>
      <c r="K2320" s="28">
        <v>0</v>
      </c>
      <c r="L2320" s="28">
        <v>0</v>
      </c>
      <c r="M2320" s="28">
        <v>0</v>
      </c>
      <c r="N2320" s="28">
        <v>0</v>
      </c>
      <c r="O2320" s="28">
        <v>0</v>
      </c>
      <c r="P2320" s="42">
        <v>0</v>
      </c>
      <c r="Q2320" s="194"/>
      <c r="R2320" s="195"/>
    </row>
    <row r="2321" spans="1:18" ht="12.75">
      <c r="A2321" s="183"/>
      <c r="B2321" s="186"/>
      <c r="C2321" s="180"/>
      <c r="D2321" s="29"/>
      <c r="E2321" s="51"/>
      <c r="F2321" s="115" t="s">
        <v>23</v>
      </c>
      <c r="G2321" s="28">
        <f t="shared" si="537"/>
        <v>0</v>
      </c>
      <c r="H2321" s="28">
        <f t="shared" si="537"/>
        <v>0</v>
      </c>
      <c r="I2321" s="28">
        <v>0</v>
      </c>
      <c r="J2321" s="28">
        <v>0</v>
      </c>
      <c r="K2321" s="28">
        <v>0</v>
      </c>
      <c r="L2321" s="28">
        <v>0</v>
      </c>
      <c r="M2321" s="28">
        <v>0</v>
      </c>
      <c r="N2321" s="28">
        <v>0</v>
      </c>
      <c r="O2321" s="28">
        <v>0</v>
      </c>
      <c r="P2321" s="42">
        <v>0</v>
      </c>
      <c r="Q2321" s="194"/>
      <c r="R2321" s="195"/>
    </row>
    <row r="2322" spans="1:18" ht="12.75">
      <c r="A2322" s="183"/>
      <c r="B2322" s="186"/>
      <c r="C2322" s="180"/>
      <c r="D2322" s="29"/>
      <c r="E2322" s="51"/>
      <c r="F2322" s="115" t="s">
        <v>24</v>
      </c>
      <c r="G2322" s="28">
        <f>I2322+K2322+M2322+O2322</f>
        <v>0</v>
      </c>
      <c r="H2322" s="28">
        <f>J2322+L2322+N2322+P2322</f>
        <v>0</v>
      </c>
      <c r="I2322" s="28">
        <v>0</v>
      </c>
      <c r="J2322" s="28">
        <v>0</v>
      </c>
      <c r="K2322" s="28">
        <v>0</v>
      </c>
      <c r="L2322" s="28">
        <v>0</v>
      </c>
      <c r="M2322" s="28">
        <v>0</v>
      </c>
      <c r="N2322" s="28">
        <v>0</v>
      </c>
      <c r="O2322" s="28">
        <v>0</v>
      </c>
      <c r="P2322" s="42">
        <v>0</v>
      </c>
      <c r="Q2322" s="194"/>
      <c r="R2322" s="195"/>
    </row>
    <row r="2323" spans="1:18" ht="12.75">
      <c r="A2323" s="183"/>
      <c r="B2323" s="186"/>
      <c r="C2323" s="180"/>
      <c r="D2323" s="29"/>
      <c r="E2323" s="51"/>
      <c r="F2323" s="115" t="s">
        <v>24</v>
      </c>
      <c r="G2323" s="28">
        <f t="shared" si="537"/>
        <v>0</v>
      </c>
      <c r="H2323" s="28">
        <f t="shared" si="537"/>
        <v>0</v>
      </c>
      <c r="I2323" s="28">
        <v>0</v>
      </c>
      <c r="J2323" s="28">
        <v>0</v>
      </c>
      <c r="K2323" s="28">
        <v>0</v>
      </c>
      <c r="L2323" s="28">
        <v>0</v>
      </c>
      <c r="M2323" s="28">
        <v>0</v>
      </c>
      <c r="N2323" s="28">
        <v>0</v>
      </c>
      <c r="O2323" s="28">
        <v>0</v>
      </c>
      <c r="P2323" s="42">
        <v>0</v>
      </c>
      <c r="Q2323" s="194"/>
      <c r="R2323" s="195"/>
    </row>
    <row r="2324" spans="1:18" ht="12.75">
      <c r="A2324" s="183"/>
      <c r="B2324" s="186"/>
      <c r="C2324" s="180"/>
      <c r="D2324" s="29"/>
      <c r="E2324" s="51"/>
      <c r="F2324" s="115" t="s">
        <v>25</v>
      </c>
      <c r="G2324" s="28">
        <f t="shared" si="537"/>
        <v>0</v>
      </c>
      <c r="H2324" s="28">
        <f t="shared" si="537"/>
        <v>0</v>
      </c>
      <c r="I2324" s="28">
        <v>0</v>
      </c>
      <c r="J2324" s="28">
        <v>0</v>
      </c>
      <c r="K2324" s="28">
        <v>0</v>
      </c>
      <c r="L2324" s="28">
        <v>0</v>
      </c>
      <c r="M2324" s="28">
        <v>0</v>
      </c>
      <c r="N2324" s="28">
        <v>0</v>
      </c>
      <c r="O2324" s="28">
        <v>0</v>
      </c>
      <c r="P2324" s="42">
        <v>0</v>
      </c>
      <c r="Q2324" s="194"/>
      <c r="R2324" s="195"/>
    </row>
    <row r="2325" spans="1:18" ht="25.5">
      <c r="A2325" s="183"/>
      <c r="B2325" s="186"/>
      <c r="C2325" s="180"/>
      <c r="D2325" s="29"/>
      <c r="E2325" s="51" t="s">
        <v>388</v>
      </c>
      <c r="F2325" s="115" t="s">
        <v>220</v>
      </c>
      <c r="G2325" s="28">
        <f aca="true" t="shared" si="538" ref="G2325:H2330">I2325+K2325+M2325+O2325</f>
        <v>26188.7</v>
      </c>
      <c r="H2325" s="28">
        <f t="shared" si="538"/>
        <v>0</v>
      </c>
      <c r="I2325" s="28">
        <v>26188.7</v>
      </c>
      <c r="J2325" s="28">
        <v>0</v>
      </c>
      <c r="K2325" s="28">
        <v>0</v>
      </c>
      <c r="L2325" s="28">
        <v>0</v>
      </c>
      <c r="M2325" s="28">
        <v>0</v>
      </c>
      <c r="N2325" s="28">
        <v>0</v>
      </c>
      <c r="O2325" s="28">
        <v>0</v>
      </c>
      <c r="P2325" s="42">
        <v>0</v>
      </c>
      <c r="Q2325" s="194"/>
      <c r="R2325" s="195"/>
    </row>
    <row r="2326" spans="1:20" ht="12.75">
      <c r="A2326" s="183"/>
      <c r="B2326" s="186"/>
      <c r="C2326" s="180"/>
      <c r="D2326" s="29"/>
      <c r="E2326" s="26"/>
      <c r="F2326" s="115" t="s">
        <v>226</v>
      </c>
      <c r="G2326" s="28">
        <f t="shared" si="538"/>
        <v>0</v>
      </c>
      <c r="H2326" s="28">
        <f t="shared" si="538"/>
        <v>0</v>
      </c>
      <c r="I2326" s="28">
        <v>0</v>
      </c>
      <c r="J2326" s="28">
        <v>0</v>
      </c>
      <c r="K2326" s="28">
        <v>0</v>
      </c>
      <c r="L2326" s="28">
        <v>0</v>
      </c>
      <c r="M2326" s="28">
        <v>0</v>
      </c>
      <c r="N2326" s="28">
        <v>0</v>
      </c>
      <c r="O2326" s="28">
        <v>0</v>
      </c>
      <c r="P2326" s="28">
        <v>0</v>
      </c>
      <c r="Q2326" s="194"/>
      <c r="R2326" s="195"/>
      <c r="S2326" s="6"/>
      <c r="T2326" s="17"/>
    </row>
    <row r="2327" spans="1:20" ht="12.75">
      <c r="A2327" s="183"/>
      <c r="B2327" s="186"/>
      <c r="C2327" s="180"/>
      <c r="D2327" s="29"/>
      <c r="E2327" s="26"/>
      <c r="F2327" s="115" t="s">
        <v>227</v>
      </c>
      <c r="G2327" s="28">
        <f t="shared" si="538"/>
        <v>0</v>
      </c>
      <c r="H2327" s="28">
        <f t="shared" si="538"/>
        <v>0</v>
      </c>
      <c r="I2327" s="28">
        <v>0</v>
      </c>
      <c r="J2327" s="28">
        <v>0</v>
      </c>
      <c r="K2327" s="28">
        <v>0</v>
      </c>
      <c r="L2327" s="28">
        <v>0</v>
      </c>
      <c r="M2327" s="28">
        <v>0</v>
      </c>
      <c r="N2327" s="28">
        <v>0</v>
      </c>
      <c r="O2327" s="28">
        <v>0</v>
      </c>
      <c r="P2327" s="28">
        <v>0</v>
      </c>
      <c r="Q2327" s="194"/>
      <c r="R2327" s="195"/>
      <c r="S2327" s="6"/>
      <c r="T2327" s="17"/>
    </row>
    <row r="2328" spans="1:20" ht="12.75">
      <c r="A2328" s="183"/>
      <c r="B2328" s="186"/>
      <c r="C2328" s="180"/>
      <c r="D2328" s="29"/>
      <c r="E2328" s="26"/>
      <c r="F2328" s="115" t="s">
        <v>228</v>
      </c>
      <c r="G2328" s="28">
        <f t="shared" si="538"/>
        <v>0</v>
      </c>
      <c r="H2328" s="28">
        <f t="shared" si="538"/>
        <v>0</v>
      </c>
      <c r="I2328" s="28">
        <v>0</v>
      </c>
      <c r="J2328" s="28">
        <v>0</v>
      </c>
      <c r="K2328" s="28">
        <v>0</v>
      </c>
      <c r="L2328" s="28">
        <v>0</v>
      </c>
      <c r="M2328" s="28">
        <v>0</v>
      </c>
      <c r="N2328" s="28">
        <v>0</v>
      </c>
      <c r="O2328" s="28">
        <v>0</v>
      </c>
      <c r="P2328" s="28">
        <v>0</v>
      </c>
      <c r="Q2328" s="194"/>
      <c r="R2328" s="195"/>
      <c r="S2328" s="6"/>
      <c r="T2328" s="17"/>
    </row>
    <row r="2329" spans="1:20" ht="12.75">
      <c r="A2329" s="183"/>
      <c r="B2329" s="186"/>
      <c r="C2329" s="180"/>
      <c r="D2329" s="29"/>
      <c r="E2329" s="26"/>
      <c r="F2329" s="115" t="s">
        <v>229</v>
      </c>
      <c r="G2329" s="28">
        <f t="shared" si="538"/>
        <v>0</v>
      </c>
      <c r="H2329" s="28">
        <f t="shared" si="538"/>
        <v>0</v>
      </c>
      <c r="I2329" s="28">
        <v>0</v>
      </c>
      <c r="J2329" s="28">
        <v>0</v>
      </c>
      <c r="K2329" s="28">
        <v>0</v>
      </c>
      <c r="L2329" s="28">
        <v>0</v>
      </c>
      <c r="M2329" s="28">
        <v>0</v>
      </c>
      <c r="N2329" s="28">
        <v>0</v>
      </c>
      <c r="O2329" s="28">
        <v>0</v>
      </c>
      <c r="P2329" s="28">
        <v>0</v>
      </c>
      <c r="Q2329" s="194"/>
      <c r="R2329" s="195"/>
      <c r="S2329" s="6"/>
      <c r="T2329" s="17"/>
    </row>
    <row r="2330" spans="1:20" ht="13.5" thickBot="1">
      <c r="A2330" s="184"/>
      <c r="B2330" s="187"/>
      <c r="C2330" s="181"/>
      <c r="D2330" s="33"/>
      <c r="E2330" s="43"/>
      <c r="F2330" s="116" t="s">
        <v>230</v>
      </c>
      <c r="G2330" s="36">
        <f t="shared" si="538"/>
        <v>0</v>
      </c>
      <c r="H2330" s="36">
        <f t="shared" si="538"/>
        <v>0</v>
      </c>
      <c r="I2330" s="36">
        <v>0</v>
      </c>
      <c r="J2330" s="36">
        <v>0</v>
      </c>
      <c r="K2330" s="36">
        <v>0</v>
      </c>
      <c r="L2330" s="36">
        <v>0</v>
      </c>
      <c r="M2330" s="36">
        <v>0</v>
      </c>
      <c r="N2330" s="36">
        <v>0</v>
      </c>
      <c r="O2330" s="36">
        <v>0</v>
      </c>
      <c r="P2330" s="36">
        <v>0</v>
      </c>
      <c r="Q2330" s="196"/>
      <c r="R2330" s="197"/>
      <c r="S2330" s="6"/>
      <c r="T2330" s="17"/>
    </row>
    <row r="2331" spans="1:18" ht="12.75" customHeight="1">
      <c r="A2331" s="182" t="s">
        <v>173</v>
      </c>
      <c r="B2331" s="185" t="s">
        <v>221</v>
      </c>
      <c r="C2331" s="192" t="s">
        <v>30</v>
      </c>
      <c r="D2331" s="114"/>
      <c r="E2331" s="132"/>
      <c r="F2331" s="129" t="s">
        <v>16</v>
      </c>
      <c r="G2331" s="23">
        <f>SUM(G2332:G2342)</f>
        <v>636.3</v>
      </c>
      <c r="H2331" s="23">
        <f aca="true" t="shared" si="539" ref="H2331:P2331">SUM(H2332:H2342)</f>
        <v>636.3</v>
      </c>
      <c r="I2331" s="23">
        <f t="shared" si="539"/>
        <v>636.3</v>
      </c>
      <c r="J2331" s="23">
        <f t="shared" si="539"/>
        <v>636.3</v>
      </c>
      <c r="K2331" s="23">
        <f t="shared" si="539"/>
        <v>0</v>
      </c>
      <c r="L2331" s="23">
        <f t="shared" si="539"/>
        <v>0</v>
      </c>
      <c r="M2331" s="23">
        <f t="shared" si="539"/>
        <v>0</v>
      </c>
      <c r="N2331" s="23">
        <f t="shared" si="539"/>
        <v>0</v>
      </c>
      <c r="O2331" s="23">
        <f t="shared" si="539"/>
        <v>0</v>
      </c>
      <c r="P2331" s="23">
        <f t="shared" si="539"/>
        <v>0</v>
      </c>
      <c r="Q2331" s="192" t="s">
        <v>17</v>
      </c>
      <c r="R2331" s="193"/>
    </row>
    <row r="2332" spans="1:18" ht="12.75">
      <c r="A2332" s="183"/>
      <c r="B2332" s="186"/>
      <c r="C2332" s="194"/>
      <c r="D2332" s="115"/>
      <c r="E2332" s="26"/>
      <c r="F2332" s="115" t="s">
        <v>19</v>
      </c>
      <c r="G2332" s="28">
        <f aca="true" t="shared" si="540" ref="G2332:H2336">I2332+K2332+M2332+O2332</f>
        <v>0</v>
      </c>
      <c r="H2332" s="28">
        <f t="shared" si="540"/>
        <v>0</v>
      </c>
      <c r="I2332" s="28">
        <v>0</v>
      </c>
      <c r="J2332" s="28">
        <v>0</v>
      </c>
      <c r="K2332" s="28">
        <v>0</v>
      </c>
      <c r="L2332" s="28">
        <v>0</v>
      </c>
      <c r="M2332" s="28">
        <v>0</v>
      </c>
      <c r="N2332" s="28">
        <v>0</v>
      </c>
      <c r="O2332" s="28">
        <v>0</v>
      </c>
      <c r="P2332" s="42">
        <v>0</v>
      </c>
      <c r="Q2332" s="194"/>
      <c r="R2332" s="195"/>
    </row>
    <row r="2333" spans="1:18" ht="12.75">
      <c r="A2333" s="183"/>
      <c r="B2333" s="186"/>
      <c r="C2333" s="194"/>
      <c r="D2333" s="115" t="s">
        <v>204</v>
      </c>
      <c r="E2333" s="51" t="s">
        <v>174</v>
      </c>
      <c r="F2333" s="115" t="s">
        <v>22</v>
      </c>
      <c r="G2333" s="28">
        <f t="shared" si="540"/>
        <v>521.3</v>
      </c>
      <c r="H2333" s="28">
        <f t="shared" si="540"/>
        <v>521.3</v>
      </c>
      <c r="I2333" s="28">
        <v>521.3</v>
      </c>
      <c r="J2333" s="28">
        <v>521.3</v>
      </c>
      <c r="K2333" s="28">
        <v>0</v>
      </c>
      <c r="L2333" s="28">
        <v>0</v>
      </c>
      <c r="M2333" s="28">
        <v>0</v>
      </c>
      <c r="N2333" s="28">
        <v>0</v>
      </c>
      <c r="O2333" s="28">
        <v>0</v>
      </c>
      <c r="P2333" s="42">
        <v>0</v>
      </c>
      <c r="Q2333" s="194"/>
      <c r="R2333" s="195"/>
    </row>
    <row r="2334" spans="1:18" ht="12.75">
      <c r="A2334" s="183"/>
      <c r="B2334" s="186"/>
      <c r="C2334" s="194"/>
      <c r="D2334" s="115" t="s">
        <v>204</v>
      </c>
      <c r="E2334" s="51" t="s">
        <v>20</v>
      </c>
      <c r="F2334" s="115" t="s">
        <v>23</v>
      </c>
      <c r="G2334" s="28">
        <f>I2334+K2334+M2334+O2334</f>
        <v>115</v>
      </c>
      <c r="H2334" s="28">
        <f>J2334+L2334+N2334+P2334</f>
        <v>115</v>
      </c>
      <c r="I2334" s="28">
        <f>500-385</f>
        <v>115</v>
      </c>
      <c r="J2334" s="28">
        <f>500-385</f>
        <v>115</v>
      </c>
      <c r="K2334" s="28">
        <v>0</v>
      </c>
      <c r="L2334" s="28">
        <v>0</v>
      </c>
      <c r="M2334" s="28">
        <v>0</v>
      </c>
      <c r="N2334" s="28">
        <v>0</v>
      </c>
      <c r="O2334" s="28">
        <v>0</v>
      </c>
      <c r="P2334" s="28">
        <v>0</v>
      </c>
      <c r="Q2334" s="194"/>
      <c r="R2334" s="195"/>
    </row>
    <row r="2335" spans="1:18" ht="12.75">
      <c r="A2335" s="183"/>
      <c r="B2335" s="186"/>
      <c r="C2335" s="194"/>
      <c r="D2335" s="115"/>
      <c r="E2335" s="51"/>
      <c r="F2335" s="115" t="s">
        <v>24</v>
      </c>
      <c r="G2335" s="28">
        <f t="shared" si="540"/>
        <v>0</v>
      </c>
      <c r="H2335" s="28">
        <f t="shared" si="540"/>
        <v>0</v>
      </c>
      <c r="I2335" s="28">
        <v>0</v>
      </c>
      <c r="J2335" s="28">
        <v>0</v>
      </c>
      <c r="K2335" s="28">
        <v>0</v>
      </c>
      <c r="L2335" s="28">
        <v>0</v>
      </c>
      <c r="M2335" s="28">
        <v>0</v>
      </c>
      <c r="N2335" s="28">
        <v>0</v>
      </c>
      <c r="O2335" s="28">
        <v>0</v>
      </c>
      <c r="P2335" s="42">
        <v>0</v>
      </c>
      <c r="Q2335" s="194"/>
      <c r="R2335" s="195"/>
    </row>
    <row r="2336" spans="1:18" ht="12.75">
      <c r="A2336" s="183"/>
      <c r="B2336" s="186"/>
      <c r="C2336" s="194"/>
      <c r="D2336" s="115"/>
      <c r="E2336" s="51"/>
      <c r="F2336" s="115" t="s">
        <v>25</v>
      </c>
      <c r="G2336" s="28">
        <f t="shared" si="540"/>
        <v>0</v>
      </c>
      <c r="H2336" s="28">
        <f t="shared" si="540"/>
        <v>0</v>
      </c>
      <c r="I2336" s="28">
        <v>0</v>
      </c>
      <c r="J2336" s="28">
        <v>0</v>
      </c>
      <c r="K2336" s="28">
        <v>0</v>
      </c>
      <c r="L2336" s="28">
        <v>0</v>
      </c>
      <c r="M2336" s="28">
        <v>0</v>
      </c>
      <c r="N2336" s="28">
        <v>0</v>
      </c>
      <c r="O2336" s="28">
        <v>0</v>
      </c>
      <c r="P2336" s="42">
        <v>0</v>
      </c>
      <c r="Q2336" s="194"/>
      <c r="R2336" s="195"/>
    </row>
    <row r="2337" spans="1:18" ht="12.75">
      <c r="A2337" s="183"/>
      <c r="B2337" s="186"/>
      <c r="C2337" s="194"/>
      <c r="D2337" s="115"/>
      <c r="E2337" s="51"/>
      <c r="F2337" s="115" t="s">
        <v>220</v>
      </c>
      <c r="G2337" s="28">
        <v>0</v>
      </c>
      <c r="H2337" s="28">
        <v>0</v>
      </c>
      <c r="I2337" s="28">
        <v>0</v>
      </c>
      <c r="J2337" s="28">
        <v>0</v>
      </c>
      <c r="K2337" s="28">
        <v>0</v>
      </c>
      <c r="L2337" s="28">
        <v>0</v>
      </c>
      <c r="M2337" s="28">
        <v>0</v>
      </c>
      <c r="N2337" s="28">
        <v>0</v>
      </c>
      <c r="O2337" s="28">
        <v>0</v>
      </c>
      <c r="P2337" s="42">
        <v>0</v>
      </c>
      <c r="Q2337" s="194"/>
      <c r="R2337" s="195"/>
    </row>
    <row r="2338" spans="1:20" ht="12.75">
      <c r="A2338" s="183"/>
      <c r="B2338" s="186"/>
      <c r="C2338" s="194"/>
      <c r="D2338" s="115"/>
      <c r="E2338" s="26"/>
      <c r="F2338" s="115" t="s">
        <v>226</v>
      </c>
      <c r="G2338" s="28">
        <f aca="true" t="shared" si="541" ref="G2338:H2342">I2338+K2338+M2338+O2338</f>
        <v>0</v>
      </c>
      <c r="H2338" s="28">
        <f t="shared" si="541"/>
        <v>0</v>
      </c>
      <c r="I2338" s="28">
        <v>0</v>
      </c>
      <c r="J2338" s="28">
        <v>0</v>
      </c>
      <c r="K2338" s="28">
        <v>0</v>
      </c>
      <c r="L2338" s="28">
        <v>0</v>
      </c>
      <c r="M2338" s="28">
        <v>0</v>
      </c>
      <c r="N2338" s="28">
        <v>0</v>
      </c>
      <c r="O2338" s="28">
        <v>0</v>
      </c>
      <c r="P2338" s="28">
        <v>0</v>
      </c>
      <c r="Q2338" s="194"/>
      <c r="R2338" s="195"/>
      <c r="S2338" s="6"/>
      <c r="T2338" s="17"/>
    </row>
    <row r="2339" spans="1:20" ht="12.75">
      <c r="A2339" s="183"/>
      <c r="B2339" s="186"/>
      <c r="C2339" s="194"/>
      <c r="D2339" s="115"/>
      <c r="E2339" s="26"/>
      <c r="F2339" s="115" t="s">
        <v>227</v>
      </c>
      <c r="G2339" s="28">
        <f t="shared" si="541"/>
        <v>0</v>
      </c>
      <c r="H2339" s="28">
        <f t="shared" si="541"/>
        <v>0</v>
      </c>
      <c r="I2339" s="28">
        <v>0</v>
      </c>
      <c r="J2339" s="28">
        <v>0</v>
      </c>
      <c r="K2339" s="28">
        <v>0</v>
      </c>
      <c r="L2339" s="28">
        <v>0</v>
      </c>
      <c r="M2339" s="28">
        <v>0</v>
      </c>
      <c r="N2339" s="28">
        <v>0</v>
      </c>
      <c r="O2339" s="28">
        <v>0</v>
      </c>
      <c r="P2339" s="28">
        <v>0</v>
      </c>
      <c r="Q2339" s="194"/>
      <c r="R2339" s="195"/>
      <c r="S2339" s="6"/>
      <c r="T2339" s="17"/>
    </row>
    <row r="2340" spans="1:20" ht="12.75">
      <c r="A2340" s="183"/>
      <c r="B2340" s="186"/>
      <c r="C2340" s="194"/>
      <c r="D2340" s="115"/>
      <c r="E2340" s="26"/>
      <c r="F2340" s="115" t="s">
        <v>228</v>
      </c>
      <c r="G2340" s="28">
        <f t="shared" si="541"/>
        <v>0</v>
      </c>
      <c r="H2340" s="28">
        <f t="shared" si="541"/>
        <v>0</v>
      </c>
      <c r="I2340" s="28">
        <v>0</v>
      </c>
      <c r="J2340" s="28">
        <v>0</v>
      </c>
      <c r="K2340" s="28">
        <v>0</v>
      </c>
      <c r="L2340" s="28">
        <v>0</v>
      </c>
      <c r="M2340" s="28">
        <v>0</v>
      </c>
      <c r="N2340" s="28">
        <v>0</v>
      </c>
      <c r="O2340" s="28">
        <v>0</v>
      </c>
      <c r="P2340" s="28">
        <v>0</v>
      </c>
      <c r="Q2340" s="194"/>
      <c r="R2340" s="195"/>
      <c r="S2340" s="6"/>
      <c r="T2340" s="17"/>
    </row>
    <row r="2341" spans="1:20" ht="12.75">
      <c r="A2341" s="183"/>
      <c r="B2341" s="186"/>
      <c r="C2341" s="194"/>
      <c r="D2341" s="115"/>
      <c r="E2341" s="26"/>
      <c r="F2341" s="115" t="s">
        <v>229</v>
      </c>
      <c r="G2341" s="28">
        <f t="shared" si="541"/>
        <v>0</v>
      </c>
      <c r="H2341" s="28">
        <f t="shared" si="541"/>
        <v>0</v>
      </c>
      <c r="I2341" s="28">
        <v>0</v>
      </c>
      <c r="J2341" s="28">
        <v>0</v>
      </c>
      <c r="K2341" s="28">
        <v>0</v>
      </c>
      <c r="L2341" s="28">
        <v>0</v>
      </c>
      <c r="M2341" s="28">
        <v>0</v>
      </c>
      <c r="N2341" s="28">
        <v>0</v>
      </c>
      <c r="O2341" s="28">
        <v>0</v>
      </c>
      <c r="P2341" s="28">
        <v>0</v>
      </c>
      <c r="Q2341" s="194"/>
      <c r="R2341" s="195"/>
      <c r="S2341" s="6"/>
      <c r="T2341" s="17"/>
    </row>
    <row r="2342" spans="1:20" ht="13.5" thickBot="1">
      <c r="A2342" s="184"/>
      <c r="B2342" s="187"/>
      <c r="C2342" s="196"/>
      <c r="D2342" s="116"/>
      <c r="E2342" s="43"/>
      <c r="F2342" s="116" t="s">
        <v>230</v>
      </c>
      <c r="G2342" s="36">
        <f t="shared" si="541"/>
        <v>0</v>
      </c>
      <c r="H2342" s="36">
        <f t="shared" si="541"/>
        <v>0</v>
      </c>
      <c r="I2342" s="36">
        <v>0</v>
      </c>
      <c r="J2342" s="36">
        <v>0</v>
      </c>
      <c r="K2342" s="36">
        <v>0</v>
      </c>
      <c r="L2342" s="36">
        <v>0</v>
      </c>
      <c r="M2342" s="36">
        <v>0</v>
      </c>
      <c r="N2342" s="36">
        <v>0</v>
      </c>
      <c r="O2342" s="36">
        <v>0</v>
      </c>
      <c r="P2342" s="36">
        <v>0</v>
      </c>
      <c r="Q2342" s="196"/>
      <c r="R2342" s="197"/>
      <c r="S2342" s="6"/>
      <c r="T2342" s="17"/>
    </row>
    <row r="2343" spans="1:18" ht="12.75" customHeight="1">
      <c r="A2343" s="182" t="s">
        <v>175</v>
      </c>
      <c r="B2343" s="185" t="s">
        <v>176</v>
      </c>
      <c r="C2343" s="179" t="s">
        <v>369</v>
      </c>
      <c r="D2343" s="21"/>
      <c r="E2343" s="114"/>
      <c r="F2343" s="129" t="s">
        <v>16</v>
      </c>
      <c r="G2343" s="23">
        <f>SUM(G2344:G2354)</f>
        <v>43001.9</v>
      </c>
      <c r="H2343" s="23">
        <f aca="true" t="shared" si="542" ref="H2343:P2343">SUM(H2344:H2354)</f>
        <v>775</v>
      </c>
      <c r="I2343" s="23">
        <f t="shared" si="542"/>
        <v>11331.7</v>
      </c>
      <c r="J2343" s="23">
        <f t="shared" si="542"/>
        <v>775</v>
      </c>
      <c r="K2343" s="23">
        <f t="shared" si="542"/>
        <v>0</v>
      </c>
      <c r="L2343" s="23">
        <f t="shared" si="542"/>
        <v>0</v>
      </c>
      <c r="M2343" s="23">
        <f t="shared" si="542"/>
        <v>31670.2</v>
      </c>
      <c r="N2343" s="23">
        <f t="shared" si="542"/>
        <v>0</v>
      </c>
      <c r="O2343" s="23">
        <f t="shared" si="542"/>
        <v>0</v>
      </c>
      <c r="P2343" s="23">
        <f t="shared" si="542"/>
        <v>0</v>
      </c>
      <c r="Q2343" s="192" t="s">
        <v>17</v>
      </c>
      <c r="R2343" s="193"/>
    </row>
    <row r="2344" spans="1:18" ht="12.75">
      <c r="A2344" s="183"/>
      <c r="B2344" s="186"/>
      <c r="C2344" s="180"/>
      <c r="D2344" s="29"/>
      <c r="E2344" s="115"/>
      <c r="F2344" s="128" t="s">
        <v>19</v>
      </c>
      <c r="G2344" s="28">
        <f aca="true" t="shared" si="543" ref="G2344:H2348">I2344+K2344+M2344+O2344</f>
        <v>0</v>
      </c>
      <c r="H2344" s="28">
        <f t="shared" si="543"/>
        <v>0</v>
      </c>
      <c r="I2344" s="28">
        <v>0</v>
      </c>
      <c r="J2344" s="28">
        <v>0</v>
      </c>
      <c r="K2344" s="28">
        <v>0</v>
      </c>
      <c r="L2344" s="28">
        <v>0</v>
      </c>
      <c r="M2344" s="28">
        <v>0</v>
      </c>
      <c r="N2344" s="28">
        <v>0</v>
      </c>
      <c r="O2344" s="28">
        <v>0</v>
      </c>
      <c r="P2344" s="42">
        <v>0</v>
      </c>
      <c r="Q2344" s="194"/>
      <c r="R2344" s="195"/>
    </row>
    <row r="2345" spans="1:18" ht="12.75">
      <c r="A2345" s="183"/>
      <c r="B2345" s="186"/>
      <c r="C2345" s="180"/>
      <c r="D2345" s="46"/>
      <c r="E2345" s="46"/>
      <c r="F2345" s="115" t="s">
        <v>22</v>
      </c>
      <c r="G2345" s="28">
        <f t="shared" si="543"/>
        <v>0</v>
      </c>
      <c r="H2345" s="28">
        <f t="shared" si="543"/>
        <v>0</v>
      </c>
      <c r="I2345" s="28">
        <v>0</v>
      </c>
      <c r="J2345" s="28">
        <v>0</v>
      </c>
      <c r="K2345" s="28">
        <v>0</v>
      </c>
      <c r="L2345" s="28">
        <v>0</v>
      </c>
      <c r="M2345" s="28">
        <v>0</v>
      </c>
      <c r="N2345" s="28">
        <v>0</v>
      </c>
      <c r="O2345" s="28">
        <v>0</v>
      </c>
      <c r="P2345" s="42">
        <v>0</v>
      </c>
      <c r="Q2345" s="194"/>
      <c r="R2345" s="195"/>
    </row>
    <row r="2346" spans="1:18" ht="12.75">
      <c r="A2346" s="183"/>
      <c r="B2346" s="186"/>
      <c r="C2346" s="180"/>
      <c r="D2346" s="115" t="s">
        <v>204</v>
      </c>
      <c r="E2346" s="115" t="s">
        <v>18</v>
      </c>
      <c r="F2346" s="115" t="s">
        <v>23</v>
      </c>
      <c r="G2346" s="28">
        <f t="shared" si="543"/>
        <v>775</v>
      </c>
      <c r="H2346" s="28">
        <f t="shared" si="543"/>
        <v>775</v>
      </c>
      <c r="I2346" s="28">
        <v>775</v>
      </c>
      <c r="J2346" s="28">
        <v>775</v>
      </c>
      <c r="K2346" s="28">
        <v>0</v>
      </c>
      <c r="L2346" s="28">
        <v>0</v>
      </c>
      <c r="M2346" s="28">
        <v>0</v>
      </c>
      <c r="N2346" s="28">
        <v>0</v>
      </c>
      <c r="O2346" s="28">
        <v>0</v>
      </c>
      <c r="P2346" s="42">
        <v>0</v>
      </c>
      <c r="Q2346" s="194"/>
      <c r="R2346" s="195"/>
    </row>
    <row r="2347" spans="1:18" ht="12.75">
      <c r="A2347" s="183"/>
      <c r="B2347" s="186"/>
      <c r="C2347" s="180"/>
      <c r="D2347" s="29"/>
      <c r="E2347" s="115"/>
      <c r="F2347" s="115" t="s">
        <v>24</v>
      </c>
      <c r="G2347" s="28">
        <f t="shared" si="543"/>
        <v>0</v>
      </c>
      <c r="H2347" s="28">
        <f t="shared" si="543"/>
        <v>0</v>
      </c>
      <c r="I2347" s="28">
        <v>0</v>
      </c>
      <c r="J2347" s="28">
        <v>0</v>
      </c>
      <c r="K2347" s="28">
        <v>0</v>
      </c>
      <c r="L2347" s="28">
        <v>0</v>
      </c>
      <c r="M2347" s="28">
        <v>0</v>
      </c>
      <c r="N2347" s="28">
        <v>0</v>
      </c>
      <c r="O2347" s="28">
        <v>0</v>
      </c>
      <c r="P2347" s="42">
        <v>0</v>
      </c>
      <c r="Q2347" s="194"/>
      <c r="R2347" s="195"/>
    </row>
    <row r="2348" spans="1:18" ht="12.75">
      <c r="A2348" s="183"/>
      <c r="B2348" s="186"/>
      <c r="C2348" s="180"/>
      <c r="D2348" s="29"/>
      <c r="E2348" s="51"/>
      <c r="F2348" s="115" t="s">
        <v>25</v>
      </c>
      <c r="G2348" s="28">
        <f t="shared" si="543"/>
        <v>0</v>
      </c>
      <c r="H2348" s="28">
        <f t="shared" si="543"/>
        <v>0</v>
      </c>
      <c r="I2348" s="28">
        <v>0</v>
      </c>
      <c r="J2348" s="28">
        <v>0</v>
      </c>
      <c r="K2348" s="28">
        <v>0</v>
      </c>
      <c r="L2348" s="28">
        <v>0</v>
      </c>
      <c r="M2348" s="28">
        <v>0</v>
      </c>
      <c r="N2348" s="28">
        <v>0</v>
      </c>
      <c r="O2348" s="28">
        <v>0</v>
      </c>
      <c r="P2348" s="42">
        <v>0</v>
      </c>
      <c r="Q2348" s="194"/>
      <c r="R2348" s="195"/>
    </row>
    <row r="2349" spans="1:18" ht="12.75">
      <c r="A2349" s="183"/>
      <c r="B2349" s="186"/>
      <c r="C2349" s="180"/>
      <c r="D2349" s="29"/>
      <c r="E2349" s="51"/>
      <c r="F2349" s="115" t="s">
        <v>220</v>
      </c>
      <c r="G2349" s="28">
        <f aca="true" t="shared" si="544" ref="G2349:G2354">I2349+K2349+M2349+O2349</f>
        <v>0</v>
      </c>
      <c r="H2349" s="28">
        <f aca="true" t="shared" si="545" ref="H2349:H2354">J2349+L2349+N2349+P2349</f>
        <v>0</v>
      </c>
      <c r="I2349" s="28">
        <v>0</v>
      </c>
      <c r="J2349" s="28">
        <v>0</v>
      </c>
      <c r="K2349" s="28">
        <v>0</v>
      </c>
      <c r="L2349" s="28">
        <v>0</v>
      </c>
      <c r="M2349" s="28">
        <v>0</v>
      </c>
      <c r="N2349" s="28">
        <v>0</v>
      </c>
      <c r="O2349" s="28">
        <v>0</v>
      </c>
      <c r="P2349" s="42">
        <v>0</v>
      </c>
      <c r="Q2349" s="194"/>
      <c r="R2349" s="195"/>
    </row>
    <row r="2350" spans="1:20" ht="12.75">
      <c r="A2350" s="183"/>
      <c r="B2350" s="186"/>
      <c r="C2350" s="180"/>
      <c r="D2350" s="115"/>
      <c r="E2350" s="51" t="s">
        <v>20</v>
      </c>
      <c r="F2350" s="115" t="s">
        <v>226</v>
      </c>
      <c r="G2350" s="28">
        <f t="shared" si="544"/>
        <v>42226.9</v>
      </c>
      <c r="H2350" s="28">
        <f t="shared" si="545"/>
        <v>0</v>
      </c>
      <c r="I2350" s="28">
        <v>10556.7</v>
      </c>
      <c r="J2350" s="28">
        <v>0</v>
      </c>
      <c r="K2350" s="28">
        <v>0</v>
      </c>
      <c r="L2350" s="28">
        <v>0</v>
      </c>
      <c r="M2350" s="28">
        <v>31670.2</v>
      </c>
      <c r="N2350" s="28">
        <v>0</v>
      </c>
      <c r="O2350" s="28">
        <v>0</v>
      </c>
      <c r="P2350" s="28">
        <v>0</v>
      </c>
      <c r="Q2350" s="194"/>
      <c r="R2350" s="195"/>
      <c r="S2350" s="6"/>
      <c r="T2350" s="17"/>
    </row>
    <row r="2351" spans="1:20" ht="12.75">
      <c r="A2351" s="183"/>
      <c r="B2351" s="186"/>
      <c r="C2351" s="180"/>
      <c r="D2351" s="115"/>
      <c r="E2351" s="26"/>
      <c r="F2351" s="115" t="s">
        <v>227</v>
      </c>
      <c r="G2351" s="28">
        <f t="shared" si="544"/>
        <v>0</v>
      </c>
      <c r="H2351" s="28">
        <f t="shared" si="545"/>
        <v>0</v>
      </c>
      <c r="I2351" s="28">
        <v>0</v>
      </c>
      <c r="J2351" s="28">
        <v>0</v>
      </c>
      <c r="K2351" s="28">
        <v>0</v>
      </c>
      <c r="L2351" s="28">
        <v>0</v>
      </c>
      <c r="M2351" s="28">
        <v>0</v>
      </c>
      <c r="N2351" s="28">
        <v>0</v>
      </c>
      <c r="O2351" s="28">
        <v>0</v>
      </c>
      <c r="P2351" s="28">
        <v>0</v>
      </c>
      <c r="Q2351" s="194"/>
      <c r="R2351" s="195"/>
      <c r="S2351" s="6"/>
      <c r="T2351" s="17"/>
    </row>
    <row r="2352" spans="1:20" ht="12.75">
      <c r="A2352" s="183"/>
      <c r="B2352" s="186"/>
      <c r="C2352" s="180"/>
      <c r="D2352" s="115"/>
      <c r="E2352" s="26"/>
      <c r="F2352" s="115" t="s">
        <v>228</v>
      </c>
      <c r="G2352" s="28">
        <f t="shared" si="544"/>
        <v>0</v>
      </c>
      <c r="H2352" s="28">
        <f t="shared" si="545"/>
        <v>0</v>
      </c>
      <c r="I2352" s="28">
        <v>0</v>
      </c>
      <c r="J2352" s="28">
        <v>0</v>
      </c>
      <c r="K2352" s="28">
        <v>0</v>
      </c>
      <c r="L2352" s="28">
        <v>0</v>
      </c>
      <c r="M2352" s="28">
        <v>0</v>
      </c>
      <c r="N2352" s="28">
        <v>0</v>
      </c>
      <c r="O2352" s="28">
        <v>0</v>
      </c>
      <c r="P2352" s="28">
        <v>0</v>
      </c>
      <c r="Q2352" s="194"/>
      <c r="R2352" s="195"/>
      <c r="S2352" s="6"/>
      <c r="T2352" s="17"/>
    </row>
    <row r="2353" spans="1:20" ht="12.75">
      <c r="A2353" s="183"/>
      <c r="B2353" s="186"/>
      <c r="C2353" s="180"/>
      <c r="D2353" s="115"/>
      <c r="E2353" s="26"/>
      <c r="F2353" s="115" t="s">
        <v>229</v>
      </c>
      <c r="G2353" s="28">
        <f t="shared" si="544"/>
        <v>0</v>
      </c>
      <c r="H2353" s="28">
        <f t="shared" si="545"/>
        <v>0</v>
      </c>
      <c r="I2353" s="28">
        <v>0</v>
      </c>
      <c r="J2353" s="28">
        <v>0</v>
      </c>
      <c r="K2353" s="28">
        <v>0</v>
      </c>
      <c r="L2353" s="28">
        <v>0</v>
      </c>
      <c r="M2353" s="28">
        <v>0</v>
      </c>
      <c r="N2353" s="28">
        <v>0</v>
      </c>
      <c r="O2353" s="28">
        <v>0</v>
      </c>
      <c r="P2353" s="28">
        <v>0</v>
      </c>
      <c r="Q2353" s="194"/>
      <c r="R2353" s="195"/>
      <c r="S2353" s="6"/>
      <c r="T2353" s="17"/>
    </row>
    <row r="2354" spans="1:20" ht="13.5" thickBot="1">
      <c r="A2354" s="184"/>
      <c r="B2354" s="187"/>
      <c r="C2354" s="181"/>
      <c r="D2354" s="116"/>
      <c r="E2354" s="43"/>
      <c r="F2354" s="116" t="s">
        <v>230</v>
      </c>
      <c r="G2354" s="36">
        <f t="shared" si="544"/>
        <v>0</v>
      </c>
      <c r="H2354" s="36">
        <f t="shared" si="545"/>
        <v>0</v>
      </c>
      <c r="I2354" s="36">
        <v>0</v>
      </c>
      <c r="J2354" s="36">
        <v>0</v>
      </c>
      <c r="K2354" s="36">
        <v>0</v>
      </c>
      <c r="L2354" s="36">
        <v>0</v>
      </c>
      <c r="M2354" s="36">
        <v>0</v>
      </c>
      <c r="N2354" s="36">
        <v>0</v>
      </c>
      <c r="O2354" s="36">
        <v>0</v>
      </c>
      <c r="P2354" s="36">
        <v>0</v>
      </c>
      <c r="Q2354" s="196"/>
      <c r="R2354" s="197"/>
      <c r="S2354" s="6"/>
      <c r="T2354" s="17"/>
    </row>
    <row r="2355" spans="1:18" ht="12.75" customHeight="1">
      <c r="A2355" s="182" t="s">
        <v>177</v>
      </c>
      <c r="B2355" s="185" t="s">
        <v>178</v>
      </c>
      <c r="C2355" s="179" t="s">
        <v>368</v>
      </c>
      <c r="D2355" s="114"/>
      <c r="E2355" s="132"/>
      <c r="F2355" s="129" t="s">
        <v>16</v>
      </c>
      <c r="G2355" s="23">
        <f>SUM(G2356:G2367)</f>
        <v>2800</v>
      </c>
      <c r="H2355" s="23">
        <f aca="true" t="shared" si="546" ref="H2355:P2355">SUM(H2356:H2367)</f>
        <v>2800</v>
      </c>
      <c r="I2355" s="23">
        <f t="shared" si="546"/>
        <v>2800</v>
      </c>
      <c r="J2355" s="23">
        <f t="shared" si="546"/>
        <v>2800</v>
      </c>
      <c r="K2355" s="23">
        <f t="shared" si="546"/>
        <v>0</v>
      </c>
      <c r="L2355" s="23">
        <f t="shared" si="546"/>
        <v>0</v>
      </c>
      <c r="M2355" s="23">
        <f t="shared" si="546"/>
        <v>0</v>
      </c>
      <c r="N2355" s="23">
        <f t="shared" si="546"/>
        <v>0</v>
      </c>
      <c r="O2355" s="23">
        <f t="shared" si="546"/>
        <v>0</v>
      </c>
      <c r="P2355" s="23">
        <f t="shared" si="546"/>
        <v>0</v>
      </c>
      <c r="Q2355" s="192" t="s">
        <v>17</v>
      </c>
      <c r="R2355" s="193"/>
    </row>
    <row r="2356" spans="1:18" ht="12.75">
      <c r="A2356" s="183"/>
      <c r="B2356" s="186"/>
      <c r="C2356" s="180"/>
      <c r="D2356" s="115"/>
      <c r="E2356" s="51"/>
      <c r="F2356" s="115" t="s">
        <v>19</v>
      </c>
      <c r="G2356" s="28">
        <f aca="true" t="shared" si="547" ref="G2356:H2361">I2356+K2356+M2356+O2356</f>
        <v>0</v>
      </c>
      <c r="H2356" s="28">
        <f t="shared" si="547"/>
        <v>0</v>
      </c>
      <c r="I2356" s="28">
        <v>0</v>
      </c>
      <c r="J2356" s="28">
        <v>0</v>
      </c>
      <c r="K2356" s="28">
        <v>0</v>
      </c>
      <c r="L2356" s="28">
        <v>0</v>
      </c>
      <c r="M2356" s="28">
        <v>0</v>
      </c>
      <c r="N2356" s="28">
        <v>0</v>
      </c>
      <c r="O2356" s="28">
        <v>0</v>
      </c>
      <c r="P2356" s="42">
        <v>0</v>
      </c>
      <c r="Q2356" s="194"/>
      <c r="R2356" s="195"/>
    </row>
    <row r="2357" spans="1:18" ht="12.75">
      <c r="A2357" s="183"/>
      <c r="B2357" s="186"/>
      <c r="C2357" s="180"/>
      <c r="D2357" s="115"/>
      <c r="E2357" s="51"/>
      <c r="F2357" s="115" t="s">
        <v>22</v>
      </c>
      <c r="G2357" s="28">
        <f t="shared" si="547"/>
        <v>0</v>
      </c>
      <c r="H2357" s="28">
        <v>0</v>
      </c>
      <c r="I2357" s="28">
        <v>0</v>
      </c>
      <c r="J2357" s="28">
        <v>0</v>
      </c>
      <c r="K2357" s="28">
        <v>0</v>
      </c>
      <c r="L2357" s="28">
        <v>0</v>
      </c>
      <c r="M2357" s="28">
        <v>0</v>
      </c>
      <c r="N2357" s="28">
        <v>0</v>
      </c>
      <c r="O2357" s="28">
        <v>0</v>
      </c>
      <c r="P2357" s="42">
        <v>0</v>
      </c>
      <c r="Q2357" s="194"/>
      <c r="R2357" s="195"/>
    </row>
    <row r="2358" spans="1:18" ht="12.75">
      <c r="A2358" s="183"/>
      <c r="B2358" s="186"/>
      <c r="C2358" s="180"/>
      <c r="D2358" s="115" t="s">
        <v>204</v>
      </c>
      <c r="E2358" s="26" t="s">
        <v>18</v>
      </c>
      <c r="F2358" s="115" t="s">
        <v>22</v>
      </c>
      <c r="G2358" s="28">
        <f>I2358+K2358+M2358+O2358</f>
        <v>2800</v>
      </c>
      <c r="H2358" s="28">
        <f>J2358+L2358+N2358+P2358</f>
        <v>2800</v>
      </c>
      <c r="I2358" s="28">
        <v>2800</v>
      </c>
      <c r="J2358" s="28">
        <v>2800</v>
      </c>
      <c r="K2358" s="28">
        <v>0</v>
      </c>
      <c r="L2358" s="28">
        <v>0</v>
      </c>
      <c r="M2358" s="28">
        <v>0</v>
      </c>
      <c r="N2358" s="28">
        <v>0</v>
      </c>
      <c r="O2358" s="28">
        <v>0</v>
      </c>
      <c r="P2358" s="42">
        <v>0</v>
      </c>
      <c r="Q2358" s="194"/>
      <c r="R2358" s="195"/>
    </row>
    <row r="2359" spans="1:18" ht="12.75">
      <c r="A2359" s="183"/>
      <c r="B2359" s="186"/>
      <c r="C2359" s="180"/>
      <c r="D2359" s="115"/>
      <c r="E2359" s="51"/>
      <c r="F2359" s="115" t="s">
        <v>23</v>
      </c>
      <c r="G2359" s="28">
        <f t="shared" si="547"/>
        <v>0</v>
      </c>
      <c r="H2359" s="28">
        <f t="shared" si="547"/>
        <v>0</v>
      </c>
      <c r="I2359" s="28">
        <v>0</v>
      </c>
      <c r="J2359" s="28">
        <v>0</v>
      </c>
      <c r="K2359" s="28">
        <v>0</v>
      </c>
      <c r="L2359" s="28">
        <v>0</v>
      </c>
      <c r="M2359" s="28">
        <v>0</v>
      </c>
      <c r="N2359" s="28">
        <v>0</v>
      </c>
      <c r="O2359" s="28">
        <v>0</v>
      </c>
      <c r="P2359" s="42">
        <v>0</v>
      </c>
      <c r="Q2359" s="194"/>
      <c r="R2359" s="195"/>
    </row>
    <row r="2360" spans="1:18" ht="12.75">
      <c r="A2360" s="183"/>
      <c r="B2360" s="186"/>
      <c r="C2360" s="180"/>
      <c r="D2360" s="115"/>
      <c r="E2360" s="51"/>
      <c r="F2360" s="115" t="s">
        <v>24</v>
      </c>
      <c r="G2360" s="28">
        <f t="shared" si="547"/>
        <v>0</v>
      </c>
      <c r="H2360" s="28">
        <f t="shared" si="547"/>
        <v>0</v>
      </c>
      <c r="I2360" s="28">
        <v>0</v>
      </c>
      <c r="J2360" s="28">
        <v>0</v>
      </c>
      <c r="K2360" s="28">
        <v>0</v>
      </c>
      <c r="L2360" s="28">
        <v>0</v>
      </c>
      <c r="M2360" s="28">
        <v>0</v>
      </c>
      <c r="N2360" s="28">
        <v>0</v>
      </c>
      <c r="O2360" s="28">
        <v>0</v>
      </c>
      <c r="P2360" s="42">
        <v>0</v>
      </c>
      <c r="Q2360" s="194"/>
      <c r="R2360" s="195"/>
    </row>
    <row r="2361" spans="1:18" ht="12.75">
      <c r="A2361" s="183"/>
      <c r="B2361" s="186"/>
      <c r="C2361" s="180"/>
      <c r="D2361" s="115"/>
      <c r="E2361" s="51"/>
      <c r="F2361" s="115" t="s">
        <v>25</v>
      </c>
      <c r="G2361" s="28">
        <f t="shared" si="547"/>
        <v>0</v>
      </c>
      <c r="H2361" s="28">
        <f t="shared" si="547"/>
        <v>0</v>
      </c>
      <c r="I2361" s="28">
        <v>0</v>
      </c>
      <c r="J2361" s="28">
        <v>0</v>
      </c>
      <c r="K2361" s="28">
        <v>0</v>
      </c>
      <c r="L2361" s="28">
        <v>0</v>
      </c>
      <c r="M2361" s="28">
        <v>0</v>
      </c>
      <c r="N2361" s="28">
        <v>0</v>
      </c>
      <c r="O2361" s="28">
        <v>0</v>
      </c>
      <c r="P2361" s="42">
        <v>0</v>
      </c>
      <c r="Q2361" s="194"/>
      <c r="R2361" s="195"/>
    </row>
    <row r="2362" spans="1:18" ht="12.75">
      <c r="A2362" s="183"/>
      <c r="B2362" s="186"/>
      <c r="C2362" s="180"/>
      <c r="D2362" s="115"/>
      <c r="E2362" s="51"/>
      <c r="F2362" s="115" t="s">
        <v>220</v>
      </c>
      <c r="G2362" s="28">
        <v>0</v>
      </c>
      <c r="H2362" s="28">
        <v>0</v>
      </c>
      <c r="I2362" s="28">
        <v>0</v>
      </c>
      <c r="J2362" s="28">
        <v>0</v>
      </c>
      <c r="K2362" s="28">
        <v>0</v>
      </c>
      <c r="L2362" s="28">
        <v>0</v>
      </c>
      <c r="M2362" s="28">
        <v>0</v>
      </c>
      <c r="N2362" s="28">
        <v>0</v>
      </c>
      <c r="O2362" s="28">
        <v>0</v>
      </c>
      <c r="P2362" s="42">
        <v>0</v>
      </c>
      <c r="Q2362" s="194"/>
      <c r="R2362" s="195"/>
    </row>
    <row r="2363" spans="1:20" ht="12.75">
      <c r="A2363" s="183"/>
      <c r="B2363" s="186"/>
      <c r="C2363" s="180"/>
      <c r="D2363" s="115"/>
      <c r="E2363" s="26"/>
      <c r="F2363" s="115" t="s">
        <v>226</v>
      </c>
      <c r="G2363" s="28">
        <f aca="true" t="shared" si="548" ref="G2363:H2367">I2363+K2363+M2363+O2363</f>
        <v>0</v>
      </c>
      <c r="H2363" s="28">
        <f t="shared" si="548"/>
        <v>0</v>
      </c>
      <c r="I2363" s="28">
        <v>0</v>
      </c>
      <c r="J2363" s="28">
        <v>0</v>
      </c>
      <c r="K2363" s="28">
        <v>0</v>
      </c>
      <c r="L2363" s="28">
        <v>0</v>
      </c>
      <c r="M2363" s="28">
        <v>0</v>
      </c>
      <c r="N2363" s="28">
        <v>0</v>
      </c>
      <c r="O2363" s="28">
        <v>0</v>
      </c>
      <c r="P2363" s="28">
        <v>0</v>
      </c>
      <c r="Q2363" s="194"/>
      <c r="R2363" s="195"/>
      <c r="S2363" s="6"/>
      <c r="T2363" s="17"/>
    </row>
    <row r="2364" spans="1:20" ht="12.75">
      <c r="A2364" s="183"/>
      <c r="B2364" s="186"/>
      <c r="C2364" s="180"/>
      <c r="D2364" s="115"/>
      <c r="E2364" s="26"/>
      <c r="F2364" s="115" t="s">
        <v>227</v>
      </c>
      <c r="G2364" s="28">
        <f t="shared" si="548"/>
        <v>0</v>
      </c>
      <c r="H2364" s="28">
        <f t="shared" si="548"/>
        <v>0</v>
      </c>
      <c r="I2364" s="28">
        <v>0</v>
      </c>
      <c r="J2364" s="28">
        <v>0</v>
      </c>
      <c r="K2364" s="28">
        <v>0</v>
      </c>
      <c r="L2364" s="28">
        <v>0</v>
      </c>
      <c r="M2364" s="28">
        <v>0</v>
      </c>
      <c r="N2364" s="28">
        <v>0</v>
      </c>
      <c r="O2364" s="28">
        <v>0</v>
      </c>
      <c r="P2364" s="28">
        <v>0</v>
      </c>
      <c r="Q2364" s="194"/>
      <c r="R2364" s="195"/>
      <c r="S2364" s="6"/>
      <c r="T2364" s="17"/>
    </row>
    <row r="2365" spans="1:20" ht="12.75">
      <c r="A2365" s="183"/>
      <c r="B2365" s="186"/>
      <c r="C2365" s="180"/>
      <c r="D2365" s="115"/>
      <c r="E2365" s="26"/>
      <c r="F2365" s="115" t="s">
        <v>228</v>
      </c>
      <c r="G2365" s="28">
        <f t="shared" si="548"/>
        <v>0</v>
      </c>
      <c r="H2365" s="28">
        <f t="shared" si="548"/>
        <v>0</v>
      </c>
      <c r="I2365" s="28">
        <v>0</v>
      </c>
      <c r="J2365" s="28">
        <v>0</v>
      </c>
      <c r="K2365" s="28">
        <v>0</v>
      </c>
      <c r="L2365" s="28">
        <v>0</v>
      </c>
      <c r="M2365" s="28">
        <v>0</v>
      </c>
      <c r="N2365" s="28">
        <v>0</v>
      </c>
      <c r="O2365" s="28">
        <v>0</v>
      </c>
      <c r="P2365" s="28">
        <v>0</v>
      </c>
      <c r="Q2365" s="194"/>
      <c r="R2365" s="195"/>
      <c r="S2365" s="6"/>
      <c r="T2365" s="17"/>
    </row>
    <row r="2366" spans="1:20" ht="12.75">
      <c r="A2366" s="183"/>
      <c r="B2366" s="186"/>
      <c r="C2366" s="180"/>
      <c r="D2366" s="115"/>
      <c r="E2366" s="26"/>
      <c r="F2366" s="115" t="s">
        <v>229</v>
      </c>
      <c r="G2366" s="28">
        <f t="shared" si="548"/>
        <v>0</v>
      </c>
      <c r="H2366" s="28">
        <f t="shared" si="548"/>
        <v>0</v>
      </c>
      <c r="I2366" s="28">
        <v>0</v>
      </c>
      <c r="J2366" s="28">
        <v>0</v>
      </c>
      <c r="K2366" s="28">
        <v>0</v>
      </c>
      <c r="L2366" s="28">
        <v>0</v>
      </c>
      <c r="M2366" s="28">
        <v>0</v>
      </c>
      <c r="N2366" s="28">
        <v>0</v>
      </c>
      <c r="O2366" s="28">
        <v>0</v>
      </c>
      <c r="P2366" s="28">
        <v>0</v>
      </c>
      <c r="Q2366" s="194"/>
      <c r="R2366" s="195"/>
      <c r="S2366" s="6"/>
      <c r="T2366" s="17"/>
    </row>
    <row r="2367" spans="1:20" ht="13.5" thickBot="1">
      <c r="A2367" s="184"/>
      <c r="B2367" s="187"/>
      <c r="C2367" s="181"/>
      <c r="D2367" s="116"/>
      <c r="E2367" s="43"/>
      <c r="F2367" s="116" t="s">
        <v>230</v>
      </c>
      <c r="G2367" s="36">
        <f t="shared" si="548"/>
        <v>0</v>
      </c>
      <c r="H2367" s="36">
        <f t="shared" si="548"/>
        <v>0</v>
      </c>
      <c r="I2367" s="36">
        <v>0</v>
      </c>
      <c r="J2367" s="36">
        <v>0</v>
      </c>
      <c r="K2367" s="36">
        <v>0</v>
      </c>
      <c r="L2367" s="36">
        <v>0</v>
      </c>
      <c r="M2367" s="36">
        <v>0</v>
      </c>
      <c r="N2367" s="36">
        <v>0</v>
      </c>
      <c r="O2367" s="36">
        <v>0</v>
      </c>
      <c r="P2367" s="36">
        <v>0</v>
      </c>
      <c r="Q2367" s="196"/>
      <c r="R2367" s="197"/>
      <c r="S2367" s="6"/>
      <c r="T2367" s="17"/>
    </row>
    <row r="2368" spans="1:18" ht="12.75" customHeight="1">
      <c r="A2368" s="182" t="s">
        <v>179</v>
      </c>
      <c r="B2368" s="185" t="s">
        <v>202</v>
      </c>
      <c r="C2368" s="179" t="s">
        <v>30</v>
      </c>
      <c r="D2368" s="21"/>
      <c r="E2368" s="132"/>
      <c r="F2368" s="129" t="s">
        <v>16</v>
      </c>
      <c r="G2368" s="23">
        <f>SUM(G2369:G2379)</f>
        <v>35010</v>
      </c>
      <c r="H2368" s="23">
        <f aca="true" t="shared" si="549" ref="H2368:P2368">SUM(H2369:H2379)</f>
        <v>35010</v>
      </c>
      <c r="I2368" s="23">
        <f t="shared" si="549"/>
        <v>35010</v>
      </c>
      <c r="J2368" s="23">
        <f t="shared" si="549"/>
        <v>35010</v>
      </c>
      <c r="K2368" s="23">
        <f t="shared" si="549"/>
        <v>0</v>
      </c>
      <c r="L2368" s="23">
        <f t="shared" si="549"/>
        <v>0</v>
      </c>
      <c r="M2368" s="23">
        <f t="shared" si="549"/>
        <v>0</v>
      </c>
      <c r="N2368" s="23">
        <f t="shared" si="549"/>
        <v>0</v>
      </c>
      <c r="O2368" s="23">
        <f t="shared" si="549"/>
        <v>0</v>
      </c>
      <c r="P2368" s="23">
        <f t="shared" si="549"/>
        <v>0</v>
      </c>
      <c r="Q2368" s="192" t="s">
        <v>200</v>
      </c>
      <c r="R2368" s="193"/>
    </row>
    <row r="2369" spans="1:18" ht="12.75">
      <c r="A2369" s="183"/>
      <c r="B2369" s="186"/>
      <c r="C2369" s="180"/>
      <c r="D2369" s="29"/>
      <c r="E2369" s="51"/>
      <c r="F2369" s="128" t="s">
        <v>19</v>
      </c>
      <c r="G2369" s="28">
        <f>I2369+K2369+M2369+O2369</f>
        <v>0</v>
      </c>
      <c r="H2369" s="28">
        <f aca="true" t="shared" si="550" ref="G2369:H2373">J2369+L2369+N2369+P2369</f>
        <v>0</v>
      </c>
      <c r="I2369" s="28">
        <v>0</v>
      </c>
      <c r="J2369" s="28">
        <v>0</v>
      </c>
      <c r="K2369" s="28">
        <v>0</v>
      </c>
      <c r="L2369" s="28">
        <v>0</v>
      </c>
      <c r="M2369" s="28">
        <v>0</v>
      </c>
      <c r="N2369" s="28">
        <v>0</v>
      </c>
      <c r="O2369" s="28">
        <v>0</v>
      </c>
      <c r="P2369" s="42">
        <v>0</v>
      </c>
      <c r="Q2369" s="194"/>
      <c r="R2369" s="195"/>
    </row>
    <row r="2370" spans="1:18" ht="12.75">
      <c r="A2370" s="183"/>
      <c r="B2370" s="186"/>
      <c r="C2370" s="180"/>
      <c r="D2370" s="98" t="s">
        <v>208</v>
      </c>
      <c r="E2370" s="51" t="s">
        <v>181</v>
      </c>
      <c r="F2370" s="115" t="s">
        <v>22</v>
      </c>
      <c r="G2370" s="28">
        <f t="shared" si="550"/>
        <v>35010</v>
      </c>
      <c r="H2370" s="28">
        <f t="shared" si="550"/>
        <v>35010</v>
      </c>
      <c r="I2370" s="28">
        <v>35010</v>
      </c>
      <c r="J2370" s="28">
        <v>35010</v>
      </c>
      <c r="K2370" s="28">
        <v>0</v>
      </c>
      <c r="L2370" s="28">
        <v>0</v>
      </c>
      <c r="M2370" s="28">
        <v>0</v>
      </c>
      <c r="N2370" s="28">
        <v>0</v>
      </c>
      <c r="O2370" s="28">
        <v>0</v>
      </c>
      <c r="P2370" s="42">
        <v>0</v>
      </c>
      <c r="Q2370" s="194"/>
      <c r="R2370" s="195"/>
    </row>
    <row r="2371" spans="1:18" ht="12.75">
      <c r="A2371" s="183"/>
      <c r="B2371" s="186"/>
      <c r="C2371" s="180"/>
      <c r="D2371" s="29"/>
      <c r="E2371" s="51"/>
      <c r="F2371" s="115" t="s">
        <v>23</v>
      </c>
      <c r="G2371" s="28">
        <f>I2371+K2371+M2371+O2371</f>
        <v>0</v>
      </c>
      <c r="H2371" s="28">
        <f t="shared" si="550"/>
        <v>0</v>
      </c>
      <c r="I2371" s="28">
        <v>0</v>
      </c>
      <c r="J2371" s="28">
        <v>0</v>
      </c>
      <c r="K2371" s="28">
        <v>0</v>
      </c>
      <c r="L2371" s="28">
        <v>0</v>
      </c>
      <c r="M2371" s="28">
        <v>0</v>
      </c>
      <c r="N2371" s="28">
        <v>0</v>
      </c>
      <c r="O2371" s="28">
        <v>0</v>
      </c>
      <c r="P2371" s="42">
        <v>0</v>
      </c>
      <c r="Q2371" s="194"/>
      <c r="R2371" s="195"/>
    </row>
    <row r="2372" spans="1:18" ht="12.75">
      <c r="A2372" s="183"/>
      <c r="B2372" s="186"/>
      <c r="C2372" s="180"/>
      <c r="D2372" s="29"/>
      <c r="E2372" s="51"/>
      <c r="F2372" s="115" t="s">
        <v>24</v>
      </c>
      <c r="G2372" s="28">
        <f>I2372+K2372+M2372+O2372</f>
        <v>0</v>
      </c>
      <c r="H2372" s="28">
        <f t="shared" si="550"/>
        <v>0</v>
      </c>
      <c r="I2372" s="28">
        <v>0</v>
      </c>
      <c r="J2372" s="28">
        <v>0</v>
      </c>
      <c r="K2372" s="28">
        <v>0</v>
      </c>
      <c r="L2372" s="28">
        <v>0</v>
      </c>
      <c r="M2372" s="28">
        <v>0</v>
      </c>
      <c r="N2372" s="28">
        <v>0</v>
      </c>
      <c r="O2372" s="28">
        <v>0</v>
      </c>
      <c r="P2372" s="42">
        <v>0</v>
      </c>
      <c r="Q2372" s="194"/>
      <c r="R2372" s="195"/>
    </row>
    <row r="2373" spans="1:21" ht="12.75">
      <c r="A2373" s="183"/>
      <c r="B2373" s="186"/>
      <c r="C2373" s="180"/>
      <c r="D2373" s="29"/>
      <c r="E2373" s="51"/>
      <c r="F2373" s="115" t="s">
        <v>25</v>
      </c>
      <c r="G2373" s="28">
        <f>I2373+K2373+M2373+O2373</f>
        <v>0</v>
      </c>
      <c r="H2373" s="28">
        <f t="shared" si="550"/>
        <v>0</v>
      </c>
      <c r="I2373" s="28">
        <v>0</v>
      </c>
      <c r="J2373" s="28">
        <v>0</v>
      </c>
      <c r="K2373" s="28">
        <v>0</v>
      </c>
      <c r="L2373" s="28">
        <v>0</v>
      </c>
      <c r="M2373" s="28">
        <v>0</v>
      </c>
      <c r="N2373" s="28">
        <v>0</v>
      </c>
      <c r="O2373" s="28">
        <v>0</v>
      </c>
      <c r="P2373" s="42">
        <v>0</v>
      </c>
      <c r="Q2373" s="194"/>
      <c r="R2373" s="195"/>
      <c r="U2373" s="7">
        <f>J2370+J2382</f>
        <v>71320</v>
      </c>
    </row>
    <row r="2374" spans="1:21" ht="12.75">
      <c r="A2374" s="183"/>
      <c r="B2374" s="186"/>
      <c r="C2374" s="180"/>
      <c r="D2374" s="29"/>
      <c r="E2374" s="51"/>
      <c r="F2374" s="115" t="s">
        <v>220</v>
      </c>
      <c r="G2374" s="28">
        <v>0</v>
      </c>
      <c r="H2374" s="28">
        <v>0</v>
      </c>
      <c r="I2374" s="28">
        <v>0</v>
      </c>
      <c r="J2374" s="28">
        <v>0</v>
      </c>
      <c r="K2374" s="28">
        <v>0</v>
      </c>
      <c r="L2374" s="28">
        <v>0</v>
      </c>
      <c r="M2374" s="28">
        <v>0</v>
      </c>
      <c r="N2374" s="28">
        <v>0</v>
      </c>
      <c r="O2374" s="28">
        <v>0</v>
      </c>
      <c r="P2374" s="42">
        <v>0</v>
      </c>
      <c r="Q2374" s="194"/>
      <c r="R2374" s="195"/>
      <c r="U2374" s="7"/>
    </row>
    <row r="2375" spans="1:20" ht="12.75">
      <c r="A2375" s="183"/>
      <c r="B2375" s="186"/>
      <c r="C2375" s="180"/>
      <c r="D2375" s="115"/>
      <c r="E2375" s="26"/>
      <c r="F2375" s="115" t="s">
        <v>226</v>
      </c>
      <c r="G2375" s="28">
        <f aca="true" t="shared" si="551" ref="G2375:H2379">I2375+K2375+M2375+O2375</f>
        <v>0</v>
      </c>
      <c r="H2375" s="28">
        <f t="shared" si="551"/>
        <v>0</v>
      </c>
      <c r="I2375" s="28">
        <v>0</v>
      </c>
      <c r="J2375" s="28">
        <v>0</v>
      </c>
      <c r="K2375" s="28">
        <v>0</v>
      </c>
      <c r="L2375" s="28">
        <v>0</v>
      </c>
      <c r="M2375" s="28">
        <v>0</v>
      </c>
      <c r="N2375" s="28">
        <v>0</v>
      </c>
      <c r="O2375" s="28">
        <v>0</v>
      </c>
      <c r="P2375" s="28">
        <v>0</v>
      </c>
      <c r="Q2375" s="194"/>
      <c r="R2375" s="195"/>
      <c r="S2375" s="6"/>
      <c r="T2375" s="17"/>
    </row>
    <row r="2376" spans="1:20" ht="12.75">
      <c r="A2376" s="183"/>
      <c r="B2376" s="186"/>
      <c r="C2376" s="180"/>
      <c r="D2376" s="115"/>
      <c r="E2376" s="26"/>
      <c r="F2376" s="115" t="s">
        <v>227</v>
      </c>
      <c r="G2376" s="28">
        <f t="shared" si="551"/>
        <v>0</v>
      </c>
      <c r="H2376" s="28">
        <f t="shared" si="551"/>
        <v>0</v>
      </c>
      <c r="I2376" s="28">
        <v>0</v>
      </c>
      <c r="J2376" s="28">
        <v>0</v>
      </c>
      <c r="K2376" s="28">
        <v>0</v>
      </c>
      <c r="L2376" s="28">
        <v>0</v>
      </c>
      <c r="M2376" s="28">
        <v>0</v>
      </c>
      <c r="N2376" s="28">
        <v>0</v>
      </c>
      <c r="O2376" s="28">
        <v>0</v>
      </c>
      <c r="P2376" s="28">
        <v>0</v>
      </c>
      <c r="Q2376" s="194"/>
      <c r="R2376" s="195"/>
      <c r="S2376" s="6"/>
      <c r="T2376" s="17"/>
    </row>
    <row r="2377" spans="1:20" ht="12.75">
      <c r="A2377" s="183"/>
      <c r="B2377" s="186"/>
      <c r="C2377" s="180"/>
      <c r="D2377" s="115"/>
      <c r="E2377" s="26"/>
      <c r="F2377" s="115" t="s">
        <v>228</v>
      </c>
      <c r="G2377" s="28">
        <f t="shared" si="551"/>
        <v>0</v>
      </c>
      <c r="H2377" s="28">
        <f t="shared" si="551"/>
        <v>0</v>
      </c>
      <c r="I2377" s="28">
        <v>0</v>
      </c>
      <c r="J2377" s="28">
        <v>0</v>
      </c>
      <c r="K2377" s="28">
        <v>0</v>
      </c>
      <c r="L2377" s="28">
        <v>0</v>
      </c>
      <c r="M2377" s="28">
        <v>0</v>
      </c>
      <c r="N2377" s="28">
        <v>0</v>
      </c>
      <c r="O2377" s="28">
        <v>0</v>
      </c>
      <c r="P2377" s="28">
        <v>0</v>
      </c>
      <c r="Q2377" s="194"/>
      <c r="R2377" s="195"/>
      <c r="S2377" s="6"/>
      <c r="T2377" s="17"/>
    </row>
    <row r="2378" spans="1:20" ht="12.75">
      <c r="A2378" s="183"/>
      <c r="B2378" s="186"/>
      <c r="C2378" s="180"/>
      <c r="D2378" s="115"/>
      <c r="E2378" s="26"/>
      <c r="F2378" s="115" t="s">
        <v>229</v>
      </c>
      <c r="G2378" s="28">
        <f t="shared" si="551"/>
        <v>0</v>
      </c>
      <c r="H2378" s="28">
        <f t="shared" si="551"/>
        <v>0</v>
      </c>
      <c r="I2378" s="28">
        <v>0</v>
      </c>
      <c r="J2378" s="28">
        <v>0</v>
      </c>
      <c r="K2378" s="28">
        <v>0</v>
      </c>
      <c r="L2378" s="28">
        <v>0</v>
      </c>
      <c r="M2378" s="28">
        <v>0</v>
      </c>
      <c r="N2378" s="28">
        <v>0</v>
      </c>
      <c r="O2378" s="28">
        <v>0</v>
      </c>
      <c r="P2378" s="28">
        <v>0</v>
      </c>
      <c r="Q2378" s="194"/>
      <c r="R2378" s="195"/>
      <c r="S2378" s="6"/>
      <c r="T2378" s="17"/>
    </row>
    <row r="2379" spans="1:20" ht="13.5" thickBot="1">
      <c r="A2379" s="184"/>
      <c r="B2379" s="187"/>
      <c r="C2379" s="181"/>
      <c r="D2379" s="116"/>
      <c r="E2379" s="43"/>
      <c r="F2379" s="116" t="s">
        <v>230</v>
      </c>
      <c r="G2379" s="36">
        <f t="shared" si="551"/>
        <v>0</v>
      </c>
      <c r="H2379" s="36">
        <f t="shared" si="551"/>
        <v>0</v>
      </c>
      <c r="I2379" s="36">
        <v>0</v>
      </c>
      <c r="J2379" s="36">
        <v>0</v>
      </c>
      <c r="K2379" s="36">
        <v>0</v>
      </c>
      <c r="L2379" s="36">
        <v>0</v>
      </c>
      <c r="M2379" s="36">
        <v>0</v>
      </c>
      <c r="N2379" s="36">
        <v>0</v>
      </c>
      <c r="O2379" s="36">
        <v>0</v>
      </c>
      <c r="P2379" s="36">
        <v>0</v>
      </c>
      <c r="Q2379" s="196"/>
      <c r="R2379" s="197"/>
      <c r="S2379" s="6"/>
      <c r="T2379" s="17"/>
    </row>
    <row r="2380" spans="1:18" ht="12.75" customHeight="1">
      <c r="A2380" s="182" t="s">
        <v>201</v>
      </c>
      <c r="B2380" s="185" t="s">
        <v>180</v>
      </c>
      <c r="C2380" s="179" t="s">
        <v>30</v>
      </c>
      <c r="D2380" s="179" t="s">
        <v>208</v>
      </c>
      <c r="E2380" s="132"/>
      <c r="F2380" s="129" t="s">
        <v>16</v>
      </c>
      <c r="G2380" s="23">
        <f>SUM(G2381:G2391)</f>
        <v>73285.2</v>
      </c>
      <c r="H2380" s="23">
        <f aca="true" t="shared" si="552" ref="H2380:P2380">SUM(H2381:H2391)</f>
        <v>73285.2</v>
      </c>
      <c r="I2380" s="23">
        <f t="shared" si="552"/>
        <v>73285.2</v>
      </c>
      <c r="J2380" s="23">
        <f t="shared" si="552"/>
        <v>73285.2</v>
      </c>
      <c r="K2380" s="23">
        <f t="shared" si="552"/>
        <v>0</v>
      </c>
      <c r="L2380" s="23">
        <f t="shared" si="552"/>
        <v>0</v>
      </c>
      <c r="M2380" s="23">
        <f t="shared" si="552"/>
        <v>0</v>
      </c>
      <c r="N2380" s="23">
        <f t="shared" si="552"/>
        <v>0</v>
      </c>
      <c r="O2380" s="23">
        <f t="shared" si="552"/>
        <v>0</v>
      </c>
      <c r="P2380" s="23">
        <f t="shared" si="552"/>
        <v>0</v>
      </c>
      <c r="Q2380" s="192" t="s">
        <v>200</v>
      </c>
      <c r="R2380" s="193"/>
    </row>
    <row r="2381" spans="1:18" ht="12.75">
      <c r="A2381" s="183"/>
      <c r="B2381" s="186"/>
      <c r="C2381" s="180"/>
      <c r="D2381" s="180"/>
      <c r="E2381" s="51"/>
      <c r="F2381" s="128" t="s">
        <v>19</v>
      </c>
      <c r="G2381" s="28">
        <f aca="true" t="shared" si="553" ref="G2381:H2385">I2381+K2381+M2381+O2381</f>
        <v>0</v>
      </c>
      <c r="H2381" s="28">
        <f>J2381+L2381+N2381+P2381</f>
        <v>0</v>
      </c>
      <c r="I2381" s="28">
        <v>0</v>
      </c>
      <c r="J2381" s="28">
        <v>0</v>
      </c>
      <c r="K2381" s="28">
        <v>0</v>
      </c>
      <c r="L2381" s="28">
        <v>0</v>
      </c>
      <c r="M2381" s="28">
        <v>0</v>
      </c>
      <c r="N2381" s="28">
        <v>0</v>
      </c>
      <c r="O2381" s="28">
        <v>0</v>
      </c>
      <c r="P2381" s="42">
        <v>0</v>
      </c>
      <c r="Q2381" s="194"/>
      <c r="R2381" s="195"/>
    </row>
    <row r="2382" spans="1:18" ht="12.75">
      <c r="A2382" s="183"/>
      <c r="B2382" s="186"/>
      <c r="C2382" s="180"/>
      <c r="D2382" s="180"/>
      <c r="E2382" s="51" t="s">
        <v>181</v>
      </c>
      <c r="F2382" s="115" t="s">
        <v>22</v>
      </c>
      <c r="G2382" s="28">
        <f>I2382+K2382+M2382+O2382</f>
        <v>36310</v>
      </c>
      <c r="H2382" s="28">
        <f>J2382+L2382+N2382+P2382</f>
        <v>36310</v>
      </c>
      <c r="I2382" s="28">
        <v>36310</v>
      </c>
      <c r="J2382" s="28">
        <v>36310</v>
      </c>
      <c r="K2382" s="28">
        <v>0</v>
      </c>
      <c r="L2382" s="28">
        <v>0</v>
      </c>
      <c r="M2382" s="28">
        <v>0</v>
      </c>
      <c r="N2382" s="28">
        <v>0</v>
      </c>
      <c r="O2382" s="28">
        <v>0</v>
      </c>
      <c r="P2382" s="42">
        <v>0</v>
      </c>
      <c r="Q2382" s="194"/>
      <c r="R2382" s="195"/>
    </row>
    <row r="2383" spans="1:18" ht="12.75">
      <c r="A2383" s="183"/>
      <c r="B2383" s="186"/>
      <c r="C2383" s="180"/>
      <c r="D2383" s="180"/>
      <c r="E2383" s="51" t="s">
        <v>181</v>
      </c>
      <c r="F2383" s="115" t="s">
        <v>23</v>
      </c>
      <c r="G2383" s="28">
        <f t="shared" si="553"/>
        <v>36975.2</v>
      </c>
      <c r="H2383" s="28">
        <f t="shared" si="553"/>
        <v>36975.2</v>
      </c>
      <c r="I2383" s="28">
        <v>36975.2</v>
      </c>
      <c r="J2383" s="28">
        <v>36975.2</v>
      </c>
      <c r="K2383" s="28">
        <v>0</v>
      </c>
      <c r="L2383" s="28">
        <v>0</v>
      </c>
      <c r="M2383" s="28">
        <v>0</v>
      </c>
      <c r="N2383" s="28">
        <v>0</v>
      </c>
      <c r="O2383" s="28">
        <v>0</v>
      </c>
      <c r="P2383" s="42">
        <v>0</v>
      </c>
      <c r="Q2383" s="194"/>
      <c r="R2383" s="195"/>
    </row>
    <row r="2384" spans="1:18" ht="12.75">
      <c r="A2384" s="183"/>
      <c r="B2384" s="186"/>
      <c r="C2384" s="180"/>
      <c r="D2384" s="180"/>
      <c r="E2384" s="51"/>
      <c r="F2384" s="115" t="s">
        <v>24</v>
      </c>
      <c r="G2384" s="28">
        <f t="shared" si="553"/>
        <v>0</v>
      </c>
      <c r="H2384" s="28">
        <f t="shared" si="553"/>
        <v>0</v>
      </c>
      <c r="I2384" s="28">
        <v>0</v>
      </c>
      <c r="J2384" s="28">
        <v>0</v>
      </c>
      <c r="K2384" s="28">
        <v>0</v>
      </c>
      <c r="L2384" s="28">
        <v>0</v>
      </c>
      <c r="M2384" s="28">
        <v>0</v>
      </c>
      <c r="N2384" s="28">
        <v>0</v>
      </c>
      <c r="O2384" s="28">
        <v>0</v>
      </c>
      <c r="P2384" s="42">
        <v>0</v>
      </c>
      <c r="Q2384" s="194"/>
      <c r="R2384" s="195"/>
    </row>
    <row r="2385" spans="1:18" ht="12.75">
      <c r="A2385" s="183"/>
      <c r="B2385" s="186"/>
      <c r="C2385" s="180"/>
      <c r="D2385" s="180"/>
      <c r="E2385" s="51"/>
      <c r="F2385" s="115" t="s">
        <v>25</v>
      </c>
      <c r="G2385" s="28">
        <f t="shared" si="553"/>
        <v>0</v>
      </c>
      <c r="H2385" s="28">
        <f t="shared" si="553"/>
        <v>0</v>
      </c>
      <c r="I2385" s="28">
        <v>0</v>
      </c>
      <c r="J2385" s="28">
        <v>0</v>
      </c>
      <c r="K2385" s="28">
        <v>0</v>
      </c>
      <c r="L2385" s="28">
        <v>0</v>
      </c>
      <c r="M2385" s="28">
        <v>0</v>
      </c>
      <c r="N2385" s="28">
        <v>0</v>
      </c>
      <c r="O2385" s="28">
        <v>0</v>
      </c>
      <c r="P2385" s="42">
        <v>0</v>
      </c>
      <c r="Q2385" s="194"/>
      <c r="R2385" s="195"/>
    </row>
    <row r="2386" spans="1:18" ht="12.75">
      <c r="A2386" s="183"/>
      <c r="B2386" s="186"/>
      <c r="C2386" s="180"/>
      <c r="D2386" s="180"/>
      <c r="E2386" s="51"/>
      <c r="F2386" s="115" t="s">
        <v>220</v>
      </c>
      <c r="G2386" s="28">
        <v>0</v>
      </c>
      <c r="H2386" s="28">
        <v>0</v>
      </c>
      <c r="I2386" s="28">
        <v>0</v>
      </c>
      <c r="J2386" s="28">
        <v>0</v>
      </c>
      <c r="K2386" s="28">
        <v>0</v>
      </c>
      <c r="L2386" s="28">
        <v>0</v>
      </c>
      <c r="M2386" s="28">
        <v>0</v>
      </c>
      <c r="N2386" s="28">
        <v>0</v>
      </c>
      <c r="O2386" s="28">
        <v>0</v>
      </c>
      <c r="P2386" s="42">
        <v>0</v>
      </c>
      <c r="Q2386" s="194"/>
      <c r="R2386" s="195"/>
    </row>
    <row r="2387" spans="1:20" ht="12.75">
      <c r="A2387" s="183"/>
      <c r="B2387" s="186"/>
      <c r="C2387" s="180"/>
      <c r="D2387" s="180"/>
      <c r="E2387" s="26"/>
      <c r="F2387" s="115" t="s">
        <v>226</v>
      </c>
      <c r="G2387" s="28">
        <f aca="true" t="shared" si="554" ref="G2387:H2391">I2387+K2387+M2387+O2387</f>
        <v>0</v>
      </c>
      <c r="H2387" s="28">
        <f t="shared" si="554"/>
        <v>0</v>
      </c>
      <c r="I2387" s="28">
        <v>0</v>
      </c>
      <c r="J2387" s="28">
        <v>0</v>
      </c>
      <c r="K2387" s="28">
        <v>0</v>
      </c>
      <c r="L2387" s="28">
        <v>0</v>
      </c>
      <c r="M2387" s="28">
        <v>0</v>
      </c>
      <c r="N2387" s="28">
        <v>0</v>
      </c>
      <c r="O2387" s="28">
        <v>0</v>
      </c>
      <c r="P2387" s="28">
        <v>0</v>
      </c>
      <c r="Q2387" s="194"/>
      <c r="R2387" s="195"/>
      <c r="S2387" s="6"/>
      <c r="T2387" s="17"/>
    </row>
    <row r="2388" spans="1:20" ht="12.75">
      <c r="A2388" s="183"/>
      <c r="B2388" s="186"/>
      <c r="C2388" s="180"/>
      <c r="D2388" s="180"/>
      <c r="E2388" s="26"/>
      <c r="F2388" s="115" t="s">
        <v>227</v>
      </c>
      <c r="G2388" s="28">
        <f t="shared" si="554"/>
        <v>0</v>
      </c>
      <c r="H2388" s="28">
        <f t="shared" si="554"/>
        <v>0</v>
      </c>
      <c r="I2388" s="28">
        <v>0</v>
      </c>
      <c r="J2388" s="28">
        <v>0</v>
      </c>
      <c r="K2388" s="28">
        <v>0</v>
      </c>
      <c r="L2388" s="28">
        <v>0</v>
      </c>
      <c r="M2388" s="28">
        <v>0</v>
      </c>
      <c r="N2388" s="28">
        <v>0</v>
      </c>
      <c r="O2388" s="28">
        <v>0</v>
      </c>
      <c r="P2388" s="28">
        <v>0</v>
      </c>
      <c r="Q2388" s="194"/>
      <c r="R2388" s="195"/>
      <c r="S2388" s="6"/>
      <c r="T2388" s="17"/>
    </row>
    <row r="2389" spans="1:20" ht="12.75">
      <c r="A2389" s="183"/>
      <c r="B2389" s="186"/>
      <c r="C2389" s="180"/>
      <c r="D2389" s="180"/>
      <c r="E2389" s="26"/>
      <c r="F2389" s="115" t="s">
        <v>228</v>
      </c>
      <c r="G2389" s="28">
        <f t="shared" si="554"/>
        <v>0</v>
      </c>
      <c r="H2389" s="28">
        <f t="shared" si="554"/>
        <v>0</v>
      </c>
      <c r="I2389" s="28">
        <v>0</v>
      </c>
      <c r="J2389" s="28">
        <v>0</v>
      </c>
      <c r="K2389" s="28">
        <v>0</v>
      </c>
      <c r="L2389" s="28">
        <v>0</v>
      </c>
      <c r="M2389" s="28">
        <v>0</v>
      </c>
      <c r="N2389" s="28">
        <v>0</v>
      </c>
      <c r="O2389" s="28">
        <v>0</v>
      </c>
      <c r="P2389" s="28">
        <v>0</v>
      </c>
      <c r="Q2389" s="194"/>
      <c r="R2389" s="195"/>
      <c r="S2389" s="6"/>
      <c r="T2389" s="17"/>
    </row>
    <row r="2390" spans="1:20" ht="12.75">
      <c r="A2390" s="183"/>
      <c r="B2390" s="186"/>
      <c r="C2390" s="180"/>
      <c r="D2390" s="180"/>
      <c r="E2390" s="26"/>
      <c r="F2390" s="115" t="s">
        <v>229</v>
      </c>
      <c r="G2390" s="28">
        <f t="shared" si="554"/>
        <v>0</v>
      </c>
      <c r="H2390" s="28">
        <f t="shared" si="554"/>
        <v>0</v>
      </c>
      <c r="I2390" s="28">
        <v>0</v>
      </c>
      <c r="J2390" s="28">
        <v>0</v>
      </c>
      <c r="K2390" s="28">
        <v>0</v>
      </c>
      <c r="L2390" s="28">
        <v>0</v>
      </c>
      <c r="M2390" s="28">
        <v>0</v>
      </c>
      <c r="N2390" s="28">
        <v>0</v>
      </c>
      <c r="O2390" s="28">
        <v>0</v>
      </c>
      <c r="P2390" s="28">
        <v>0</v>
      </c>
      <c r="Q2390" s="194"/>
      <c r="R2390" s="195"/>
      <c r="S2390" s="6"/>
      <c r="T2390" s="17"/>
    </row>
    <row r="2391" spans="1:20" ht="13.5" thickBot="1">
      <c r="A2391" s="184"/>
      <c r="B2391" s="187"/>
      <c r="C2391" s="181"/>
      <c r="D2391" s="181"/>
      <c r="E2391" s="43"/>
      <c r="F2391" s="116" t="s">
        <v>230</v>
      </c>
      <c r="G2391" s="36">
        <f t="shared" si="554"/>
        <v>0</v>
      </c>
      <c r="H2391" s="36">
        <f t="shared" si="554"/>
        <v>0</v>
      </c>
      <c r="I2391" s="36">
        <v>0</v>
      </c>
      <c r="J2391" s="36">
        <v>0</v>
      </c>
      <c r="K2391" s="36">
        <v>0</v>
      </c>
      <c r="L2391" s="36">
        <v>0</v>
      </c>
      <c r="M2391" s="36">
        <v>0</v>
      </c>
      <c r="N2391" s="36">
        <v>0</v>
      </c>
      <c r="O2391" s="36">
        <v>0</v>
      </c>
      <c r="P2391" s="36">
        <v>0</v>
      </c>
      <c r="Q2391" s="196"/>
      <c r="R2391" s="197"/>
      <c r="S2391" s="6"/>
      <c r="T2391" s="17"/>
    </row>
    <row r="2392" spans="1:18" ht="12.75" customHeight="1">
      <c r="A2392" s="161" t="s">
        <v>193</v>
      </c>
      <c r="B2392" s="164" t="s">
        <v>212</v>
      </c>
      <c r="C2392" s="170" t="s">
        <v>365</v>
      </c>
      <c r="D2392" s="21"/>
      <c r="E2392" s="132"/>
      <c r="F2392" s="129" t="s">
        <v>16</v>
      </c>
      <c r="G2392" s="23">
        <f>SUM(G2393:G2403)</f>
        <v>194.3</v>
      </c>
      <c r="H2392" s="23">
        <f aca="true" t="shared" si="555" ref="H2392:P2392">SUM(H2393:H2403)</f>
        <v>0</v>
      </c>
      <c r="I2392" s="23">
        <f t="shared" si="555"/>
        <v>1.9</v>
      </c>
      <c r="J2392" s="23">
        <f t="shared" si="555"/>
        <v>0</v>
      </c>
      <c r="K2392" s="23">
        <f t="shared" si="555"/>
        <v>0</v>
      </c>
      <c r="L2392" s="23">
        <f t="shared" si="555"/>
        <v>0</v>
      </c>
      <c r="M2392" s="23">
        <f t="shared" si="555"/>
        <v>192.4</v>
      </c>
      <c r="N2392" s="23">
        <f t="shared" si="555"/>
        <v>0</v>
      </c>
      <c r="O2392" s="23">
        <f t="shared" si="555"/>
        <v>0</v>
      </c>
      <c r="P2392" s="23">
        <f t="shared" si="555"/>
        <v>0</v>
      </c>
      <c r="Q2392" s="192" t="s">
        <v>17</v>
      </c>
      <c r="R2392" s="193"/>
    </row>
    <row r="2393" spans="1:18" ht="12.75">
      <c r="A2393" s="162"/>
      <c r="B2393" s="165"/>
      <c r="C2393" s="171"/>
      <c r="D2393" s="29"/>
      <c r="E2393" s="51"/>
      <c r="F2393" s="128" t="s">
        <v>19</v>
      </c>
      <c r="G2393" s="28">
        <f aca="true" t="shared" si="556" ref="G2393:H2397">I2393+K2393+M2393+O2393</f>
        <v>0</v>
      </c>
      <c r="H2393" s="28">
        <f t="shared" si="556"/>
        <v>0</v>
      </c>
      <c r="I2393" s="28">
        <v>0</v>
      </c>
      <c r="J2393" s="28">
        <v>0</v>
      </c>
      <c r="K2393" s="28">
        <v>0</v>
      </c>
      <c r="L2393" s="28">
        <v>0</v>
      </c>
      <c r="M2393" s="28">
        <v>0</v>
      </c>
      <c r="N2393" s="28">
        <v>0</v>
      </c>
      <c r="O2393" s="28">
        <v>0</v>
      </c>
      <c r="P2393" s="42">
        <v>0</v>
      </c>
      <c r="Q2393" s="194"/>
      <c r="R2393" s="195"/>
    </row>
    <row r="2394" spans="1:18" ht="12.75">
      <c r="A2394" s="162"/>
      <c r="B2394" s="165"/>
      <c r="C2394" s="171"/>
      <c r="D2394" s="29"/>
      <c r="E2394" s="51"/>
      <c r="F2394" s="115" t="s">
        <v>22</v>
      </c>
      <c r="G2394" s="28">
        <f t="shared" si="556"/>
        <v>0</v>
      </c>
      <c r="H2394" s="28">
        <f t="shared" si="556"/>
        <v>0</v>
      </c>
      <c r="I2394" s="28">
        <v>0</v>
      </c>
      <c r="J2394" s="28">
        <v>0</v>
      </c>
      <c r="K2394" s="28">
        <v>0</v>
      </c>
      <c r="L2394" s="28">
        <v>0</v>
      </c>
      <c r="M2394" s="28">
        <v>0</v>
      </c>
      <c r="N2394" s="28">
        <v>0</v>
      </c>
      <c r="O2394" s="28">
        <v>0</v>
      </c>
      <c r="P2394" s="42">
        <v>0</v>
      </c>
      <c r="Q2394" s="194"/>
      <c r="R2394" s="195"/>
    </row>
    <row r="2395" spans="1:18" ht="12.75">
      <c r="A2395" s="162"/>
      <c r="B2395" s="165"/>
      <c r="C2395" s="171"/>
      <c r="D2395" s="29"/>
      <c r="E2395" s="51"/>
      <c r="F2395" s="115" t="s">
        <v>23</v>
      </c>
      <c r="G2395" s="28">
        <f t="shared" si="556"/>
        <v>0</v>
      </c>
      <c r="H2395" s="28">
        <f t="shared" si="556"/>
        <v>0</v>
      </c>
      <c r="I2395" s="28">
        <v>0</v>
      </c>
      <c r="J2395" s="28">
        <v>0</v>
      </c>
      <c r="K2395" s="28">
        <v>0</v>
      </c>
      <c r="L2395" s="28">
        <v>0</v>
      </c>
      <c r="M2395" s="28">
        <v>0</v>
      </c>
      <c r="N2395" s="28">
        <v>0</v>
      </c>
      <c r="O2395" s="28">
        <v>0</v>
      </c>
      <c r="P2395" s="42">
        <v>0</v>
      </c>
      <c r="Q2395" s="194"/>
      <c r="R2395" s="195"/>
    </row>
    <row r="2396" spans="1:18" ht="12.75">
      <c r="A2396" s="162"/>
      <c r="B2396" s="165"/>
      <c r="C2396" s="171"/>
      <c r="D2396" s="29"/>
      <c r="E2396" s="51"/>
      <c r="F2396" s="115" t="s">
        <v>24</v>
      </c>
      <c r="G2396" s="28">
        <f t="shared" si="556"/>
        <v>0</v>
      </c>
      <c r="H2396" s="28">
        <f t="shared" si="556"/>
        <v>0</v>
      </c>
      <c r="I2396" s="28">
        <v>0</v>
      </c>
      <c r="J2396" s="28">
        <v>0</v>
      </c>
      <c r="K2396" s="28">
        <v>0</v>
      </c>
      <c r="L2396" s="28">
        <v>0</v>
      </c>
      <c r="M2396" s="28">
        <v>0</v>
      </c>
      <c r="N2396" s="28">
        <v>0</v>
      </c>
      <c r="O2396" s="28">
        <v>0</v>
      </c>
      <c r="P2396" s="42">
        <v>0</v>
      </c>
      <c r="Q2396" s="194"/>
      <c r="R2396" s="195"/>
    </row>
    <row r="2397" spans="1:18" ht="12.75">
      <c r="A2397" s="162"/>
      <c r="B2397" s="165"/>
      <c r="C2397" s="171"/>
      <c r="D2397" s="29"/>
      <c r="E2397" s="51"/>
      <c r="F2397" s="115" t="s">
        <v>25</v>
      </c>
      <c r="G2397" s="28">
        <f t="shared" si="556"/>
        <v>0</v>
      </c>
      <c r="H2397" s="28">
        <f t="shared" si="556"/>
        <v>0</v>
      </c>
      <c r="I2397" s="28">
        <v>0</v>
      </c>
      <c r="J2397" s="28">
        <v>0</v>
      </c>
      <c r="K2397" s="28">
        <v>0</v>
      </c>
      <c r="L2397" s="28">
        <v>0</v>
      </c>
      <c r="M2397" s="28">
        <v>0</v>
      </c>
      <c r="N2397" s="28">
        <v>0</v>
      </c>
      <c r="O2397" s="28">
        <v>0</v>
      </c>
      <c r="P2397" s="42">
        <v>0</v>
      </c>
      <c r="Q2397" s="194"/>
      <c r="R2397" s="195"/>
    </row>
    <row r="2398" spans="1:18" ht="12.75">
      <c r="A2398" s="162"/>
      <c r="B2398" s="165"/>
      <c r="C2398" s="171"/>
      <c r="D2398" s="29"/>
      <c r="E2398" s="51"/>
      <c r="F2398" s="115" t="s">
        <v>220</v>
      </c>
      <c r="G2398" s="28">
        <v>0</v>
      </c>
      <c r="H2398" s="28">
        <v>0</v>
      </c>
      <c r="I2398" s="28">
        <v>0</v>
      </c>
      <c r="J2398" s="28">
        <v>0</v>
      </c>
      <c r="K2398" s="28">
        <v>0</v>
      </c>
      <c r="L2398" s="28">
        <v>0</v>
      </c>
      <c r="M2398" s="28">
        <v>0</v>
      </c>
      <c r="N2398" s="28">
        <v>0</v>
      </c>
      <c r="O2398" s="28">
        <v>0</v>
      </c>
      <c r="P2398" s="42">
        <v>0</v>
      </c>
      <c r="Q2398" s="194"/>
      <c r="R2398" s="195"/>
    </row>
    <row r="2399" spans="1:20" ht="12.75">
      <c r="A2399" s="162"/>
      <c r="B2399" s="165"/>
      <c r="C2399" s="171"/>
      <c r="D2399" s="29"/>
      <c r="E2399" s="26"/>
      <c r="F2399" s="115" t="s">
        <v>226</v>
      </c>
      <c r="G2399" s="28">
        <f aca="true" t="shared" si="557" ref="G2399:H2403">I2399+K2399+M2399+O2399</f>
        <v>0</v>
      </c>
      <c r="H2399" s="28">
        <f t="shared" si="557"/>
        <v>0</v>
      </c>
      <c r="I2399" s="28">
        <v>0</v>
      </c>
      <c r="J2399" s="28">
        <v>0</v>
      </c>
      <c r="K2399" s="28">
        <v>0</v>
      </c>
      <c r="L2399" s="28">
        <v>0</v>
      </c>
      <c r="M2399" s="28">
        <v>0</v>
      </c>
      <c r="N2399" s="28">
        <v>0</v>
      </c>
      <c r="O2399" s="28">
        <v>0</v>
      </c>
      <c r="P2399" s="28">
        <v>0</v>
      </c>
      <c r="Q2399" s="194"/>
      <c r="R2399" s="195"/>
      <c r="S2399" s="6"/>
      <c r="T2399" s="17"/>
    </row>
    <row r="2400" spans="1:20" ht="12.75">
      <c r="A2400" s="162"/>
      <c r="B2400" s="165"/>
      <c r="C2400" s="171"/>
      <c r="D2400" s="29"/>
      <c r="E2400" s="26" t="s">
        <v>18</v>
      </c>
      <c r="F2400" s="115" t="s">
        <v>227</v>
      </c>
      <c r="G2400" s="28">
        <f t="shared" si="557"/>
        <v>0</v>
      </c>
      <c r="H2400" s="28">
        <f t="shared" si="557"/>
        <v>0</v>
      </c>
      <c r="I2400" s="28">
        <v>0</v>
      </c>
      <c r="J2400" s="28">
        <v>0</v>
      </c>
      <c r="K2400" s="28">
        <v>0</v>
      </c>
      <c r="L2400" s="28">
        <v>0</v>
      </c>
      <c r="M2400" s="28">
        <v>0</v>
      </c>
      <c r="N2400" s="28">
        <v>0</v>
      </c>
      <c r="O2400" s="28">
        <v>0</v>
      </c>
      <c r="P2400" s="28">
        <v>0</v>
      </c>
      <c r="Q2400" s="194"/>
      <c r="R2400" s="195"/>
      <c r="S2400" s="6"/>
      <c r="T2400" s="17"/>
    </row>
    <row r="2401" spans="1:20" ht="12.75">
      <c r="A2401" s="162"/>
      <c r="B2401" s="165"/>
      <c r="C2401" s="171"/>
      <c r="D2401" s="29"/>
      <c r="E2401" s="26"/>
      <c r="F2401" s="115" t="s">
        <v>228</v>
      </c>
      <c r="G2401" s="28">
        <f t="shared" si="557"/>
        <v>194.3</v>
      </c>
      <c r="H2401" s="28">
        <f t="shared" si="557"/>
        <v>0</v>
      </c>
      <c r="I2401" s="28">
        <f>1.9</f>
        <v>1.9</v>
      </c>
      <c r="J2401" s="28">
        <v>0</v>
      </c>
      <c r="K2401" s="28">
        <v>0</v>
      </c>
      <c r="L2401" s="28">
        <v>0</v>
      </c>
      <c r="M2401" s="28">
        <f>192.4</f>
        <v>192.4</v>
      </c>
      <c r="N2401" s="28">
        <v>0</v>
      </c>
      <c r="O2401" s="28">
        <v>0</v>
      </c>
      <c r="P2401" s="28">
        <v>0</v>
      </c>
      <c r="Q2401" s="194"/>
      <c r="R2401" s="195"/>
      <c r="S2401" s="6"/>
      <c r="T2401" s="17"/>
    </row>
    <row r="2402" spans="1:20" ht="12.75">
      <c r="A2402" s="162"/>
      <c r="B2402" s="165"/>
      <c r="C2402" s="171"/>
      <c r="D2402" s="29"/>
      <c r="E2402" s="26"/>
      <c r="F2402" s="115" t="s">
        <v>229</v>
      </c>
      <c r="G2402" s="28">
        <f t="shared" si="557"/>
        <v>0</v>
      </c>
      <c r="H2402" s="28">
        <f t="shared" si="557"/>
        <v>0</v>
      </c>
      <c r="I2402" s="28">
        <v>0</v>
      </c>
      <c r="J2402" s="28">
        <v>0</v>
      </c>
      <c r="K2402" s="28">
        <v>0</v>
      </c>
      <c r="L2402" s="28">
        <v>0</v>
      </c>
      <c r="M2402" s="28">
        <v>0</v>
      </c>
      <c r="N2402" s="28">
        <v>0</v>
      </c>
      <c r="O2402" s="28">
        <v>0</v>
      </c>
      <c r="P2402" s="28">
        <v>0</v>
      </c>
      <c r="Q2402" s="194"/>
      <c r="R2402" s="195"/>
      <c r="S2402" s="6"/>
      <c r="T2402" s="17"/>
    </row>
    <row r="2403" spans="1:20" ht="13.5" thickBot="1">
      <c r="A2403" s="163"/>
      <c r="B2403" s="166"/>
      <c r="C2403" s="172"/>
      <c r="D2403" s="33"/>
      <c r="E2403" s="43"/>
      <c r="F2403" s="116" t="s">
        <v>230</v>
      </c>
      <c r="G2403" s="36">
        <f t="shared" si="557"/>
        <v>0</v>
      </c>
      <c r="H2403" s="36">
        <f t="shared" si="557"/>
        <v>0</v>
      </c>
      <c r="I2403" s="36">
        <v>0</v>
      </c>
      <c r="J2403" s="36">
        <v>0</v>
      </c>
      <c r="K2403" s="36">
        <v>0</v>
      </c>
      <c r="L2403" s="36">
        <v>0</v>
      </c>
      <c r="M2403" s="36">
        <v>0</v>
      </c>
      <c r="N2403" s="36">
        <v>0</v>
      </c>
      <c r="O2403" s="36">
        <v>0</v>
      </c>
      <c r="P2403" s="36">
        <v>0</v>
      </c>
      <c r="Q2403" s="196"/>
      <c r="R2403" s="197"/>
      <c r="S2403" s="6"/>
      <c r="T2403" s="17"/>
    </row>
    <row r="2404" spans="1:20" ht="12.75" customHeight="1">
      <c r="A2404" s="326" t="s">
        <v>232</v>
      </c>
      <c r="B2404" s="165" t="s">
        <v>402</v>
      </c>
      <c r="C2404" s="179" t="s">
        <v>403</v>
      </c>
      <c r="D2404" s="29"/>
      <c r="E2404" s="115"/>
      <c r="F2404" s="130" t="s">
        <v>16</v>
      </c>
      <c r="G2404" s="28">
        <f>SUM(G2405:G2415)</f>
        <v>102582.69999999998</v>
      </c>
      <c r="H2404" s="28">
        <f aca="true" t="shared" si="558" ref="H2404:P2404">SUM(H2405:H2415)</f>
        <v>102582.69999999998</v>
      </c>
      <c r="I2404" s="28">
        <f t="shared" si="558"/>
        <v>102582.69999999998</v>
      </c>
      <c r="J2404" s="28">
        <f t="shared" si="558"/>
        <v>102582.69999999998</v>
      </c>
      <c r="K2404" s="28">
        <f t="shared" si="558"/>
        <v>0</v>
      </c>
      <c r="L2404" s="28">
        <f t="shared" si="558"/>
        <v>0</v>
      </c>
      <c r="M2404" s="28">
        <f t="shared" si="558"/>
        <v>0</v>
      </c>
      <c r="N2404" s="28">
        <f t="shared" si="558"/>
        <v>0</v>
      </c>
      <c r="O2404" s="28">
        <f t="shared" si="558"/>
        <v>0</v>
      </c>
      <c r="P2404" s="28">
        <f t="shared" si="558"/>
        <v>0</v>
      </c>
      <c r="Q2404" s="192" t="s">
        <v>17</v>
      </c>
      <c r="R2404" s="193"/>
      <c r="S2404" s="6"/>
      <c r="T2404" s="17"/>
    </row>
    <row r="2405" spans="1:20" ht="12.75">
      <c r="A2405" s="326"/>
      <c r="B2405" s="165"/>
      <c r="C2405" s="180"/>
      <c r="D2405" s="29"/>
      <c r="E2405" s="115"/>
      <c r="F2405" s="115" t="s">
        <v>19</v>
      </c>
      <c r="G2405" s="28">
        <f>I2405+K2405+M2405+O2405</f>
        <v>0</v>
      </c>
      <c r="H2405" s="28">
        <f>J2405+L2405+N2405+P2405</f>
        <v>0</v>
      </c>
      <c r="I2405" s="28">
        <v>0</v>
      </c>
      <c r="J2405" s="28">
        <v>0</v>
      </c>
      <c r="K2405" s="28">
        <v>0</v>
      </c>
      <c r="L2405" s="28">
        <v>0</v>
      </c>
      <c r="M2405" s="28">
        <v>0</v>
      </c>
      <c r="N2405" s="28">
        <v>0</v>
      </c>
      <c r="O2405" s="28">
        <v>0</v>
      </c>
      <c r="P2405" s="28">
        <v>0</v>
      </c>
      <c r="Q2405" s="194"/>
      <c r="R2405" s="195"/>
      <c r="S2405" s="6"/>
      <c r="T2405" s="17"/>
    </row>
    <row r="2406" spans="1:20" ht="12.75">
      <c r="A2406" s="326"/>
      <c r="B2406" s="165"/>
      <c r="C2406" s="180"/>
      <c r="D2406" s="29"/>
      <c r="E2406" s="115"/>
      <c r="F2406" s="115" t="s">
        <v>22</v>
      </c>
      <c r="G2406" s="28">
        <f aca="true" t="shared" si="559" ref="G2406:H2415">I2406+K2406+M2406+O2406</f>
        <v>0</v>
      </c>
      <c r="H2406" s="28">
        <f t="shared" si="559"/>
        <v>0</v>
      </c>
      <c r="I2406" s="28">
        <v>0</v>
      </c>
      <c r="J2406" s="28">
        <v>0</v>
      </c>
      <c r="K2406" s="28">
        <v>0</v>
      </c>
      <c r="L2406" s="28">
        <v>0</v>
      </c>
      <c r="M2406" s="28">
        <v>0</v>
      </c>
      <c r="N2406" s="28">
        <v>0</v>
      </c>
      <c r="O2406" s="28">
        <v>0</v>
      </c>
      <c r="P2406" s="28">
        <v>0</v>
      </c>
      <c r="Q2406" s="194"/>
      <c r="R2406" s="195"/>
      <c r="S2406" s="6"/>
      <c r="T2406" s="17"/>
    </row>
    <row r="2407" spans="1:20" ht="12.75">
      <c r="A2407" s="326"/>
      <c r="B2407" s="165"/>
      <c r="C2407" s="180"/>
      <c r="D2407" s="29"/>
      <c r="E2407" s="115"/>
      <c r="F2407" s="115" t="s">
        <v>23</v>
      </c>
      <c r="G2407" s="28">
        <f t="shared" si="559"/>
        <v>0</v>
      </c>
      <c r="H2407" s="28">
        <f t="shared" si="559"/>
        <v>0</v>
      </c>
      <c r="I2407" s="28">
        <v>0</v>
      </c>
      <c r="J2407" s="28">
        <v>0</v>
      </c>
      <c r="K2407" s="28">
        <v>0</v>
      </c>
      <c r="L2407" s="28">
        <v>0</v>
      </c>
      <c r="M2407" s="28">
        <v>0</v>
      </c>
      <c r="N2407" s="28">
        <v>0</v>
      </c>
      <c r="O2407" s="28">
        <v>0</v>
      </c>
      <c r="P2407" s="28">
        <v>0</v>
      </c>
      <c r="Q2407" s="194"/>
      <c r="R2407" s="195"/>
      <c r="S2407" s="6"/>
      <c r="T2407" s="17"/>
    </row>
    <row r="2408" spans="1:20" ht="25.5">
      <c r="A2408" s="326"/>
      <c r="B2408" s="165"/>
      <c r="C2408" s="180"/>
      <c r="D2408" s="29" t="s">
        <v>204</v>
      </c>
      <c r="E2408" s="115" t="s">
        <v>404</v>
      </c>
      <c r="F2408" s="115" t="s">
        <v>24</v>
      </c>
      <c r="G2408" s="28">
        <f t="shared" si="559"/>
        <v>80917.79999999999</v>
      </c>
      <c r="H2408" s="28">
        <f t="shared" si="559"/>
        <v>80917.79999999999</v>
      </c>
      <c r="I2408" s="28">
        <v>80917.79999999999</v>
      </c>
      <c r="J2408" s="28">
        <v>80917.79999999999</v>
      </c>
      <c r="K2408" s="28">
        <v>0</v>
      </c>
      <c r="L2408" s="28">
        <v>0</v>
      </c>
      <c r="M2408" s="28">
        <v>0</v>
      </c>
      <c r="N2408" s="28">
        <v>0</v>
      </c>
      <c r="O2408" s="28">
        <v>0</v>
      </c>
      <c r="P2408" s="28">
        <v>0</v>
      </c>
      <c r="Q2408" s="194"/>
      <c r="R2408" s="195"/>
      <c r="S2408" s="6"/>
      <c r="T2408" s="17"/>
    </row>
    <row r="2409" spans="1:20" ht="25.5">
      <c r="A2409" s="326"/>
      <c r="B2409" s="165"/>
      <c r="C2409" s="180"/>
      <c r="D2409" s="29" t="s">
        <v>204</v>
      </c>
      <c r="E2409" s="115" t="s">
        <v>404</v>
      </c>
      <c r="F2409" s="115" t="s">
        <v>25</v>
      </c>
      <c r="G2409" s="28">
        <f t="shared" si="559"/>
        <v>21664.899999999998</v>
      </c>
      <c r="H2409" s="28">
        <f t="shared" si="559"/>
        <v>21664.899999999998</v>
      </c>
      <c r="I2409" s="28">
        <f>33100.2-11412.5-22.8</f>
        <v>21664.899999999998</v>
      </c>
      <c r="J2409" s="28">
        <f>33100.2-11412.5-22.8</f>
        <v>21664.899999999998</v>
      </c>
      <c r="K2409" s="28">
        <v>0</v>
      </c>
      <c r="L2409" s="28">
        <v>0</v>
      </c>
      <c r="M2409" s="28">
        <v>0</v>
      </c>
      <c r="N2409" s="28">
        <v>0</v>
      </c>
      <c r="O2409" s="28">
        <v>0</v>
      </c>
      <c r="P2409" s="28">
        <v>0</v>
      </c>
      <c r="Q2409" s="194"/>
      <c r="R2409" s="195"/>
      <c r="S2409" s="6"/>
      <c r="T2409" s="17"/>
    </row>
    <row r="2410" spans="1:20" ht="12.75">
      <c r="A2410" s="326"/>
      <c r="B2410" s="165"/>
      <c r="C2410" s="180"/>
      <c r="D2410" s="29"/>
      <c r="E2410" s="115" t="s">
        <v>20</v>
      </c>
      <c r="F2410" s="115" t="s">
        <v>220</v>
      </c>
      <c r="G2410" s="28">
        <f t="shared" si="559"/>
        <v>0</v>
      </c>
      <c r="H2410" s="28">
        <f t="shared" si="559"/>
        <v>0</v>
      </c>
      <c r="I2410" s="28">
        <v>0</v>
      </c>
      <c r="J2410" s="28">
        <v>0</v>
      </c>
      <c r="K2410" s="28">
        <v>0</v>
      </c>
      <c r="L2410" s="28">
        <v>0</v>
      </c>
      <c r="M2410" s="28">
        <v>0</v>
      </c>
      <c r="N2410" s="28">
        <v>0</v>
      </c>
      <c r="O2410" s="28">
        <v>0</v>
      </c>
      <c r="P2410" s="28">
        <v>0</v>
      </c>
      <c r="Q2410" s="194"/>
      <c r="R2410" s="195"/>
      <c r="S2410" s="6"/>
      <c r="T2410" s="17"/>
    </row>
    <row r="2411" spans="1:20" ht="12.75">
      <c r="A2411" s="326"/>
      <c r="B2411" s="165"/>
      <c r="C2411" s="180"/>
      <c r="D2411" s="29"/>
      <c r="E2411" s="115"/>
      <c r="F2411" s="115" t="s">
        <v>226</v>
      </c>
      <c r="G2411" s="28">
        <f t="shared" si="559"/>
        <v>0</v>
      </c>
      <c r="H2411" s="28">
        <f t="shared" si="559"/>
        <v>0</v>
      </c>
      <c r="I2411" s="28">
        <v>0</v>
      </c>
      <c r="J2411" s="28">
        <v>0</v>
      </c>
      <c r="K2411" s="28">
        <v>0</v>
      </c>
      <c r="L2411" s="28">
        <v>0</v>
      </c>
      <c r="M2411" s="28">
        <v>0</v>
      </c>
      <c r="N2411" s="28">
        <v>0</v>
      </c>
      <c r="O2411" s="28">
        <v>0</v>
      </c>
      <c r="P2411" s="28">
        <v>0</v>
      </c>
      <c r="Q2411" s="194"/>
      <c r="R2411" s="195"/>
      <c r="S2411" s="6"/>
      <c r="T2411" s="17"/>
    </row>
    <row r="2412" spans="1:20" ht="12.75">
      <c r="A2412" s="326"/>
      <c r="B2412" s="165"/>
      <c r="C2412" s="180"/>
      <c r="D2412" s="29"/>
      <c r="E2412" s="115"/>
      <c r="F2412" s="115" t="s">
        <v>227</v>
      </c>
      <c r="G2412" s="28">
        <f t="shared" si="559"/>
        <v>0</v>
      </c>
      <c r="H2412" s="28">
        <f t="shared" si="559"/>
        <v>0</v>
      </c>
      <c r="I2412" s="28">
        <v>0</v>
      </c>
      <c r="J2412" s="28">
        <v>0</v>
      </c>
      <c r="K2412" s="28">
        <v>0</v>
      </c>
      <c r="L2412" s="28">
        <v>0</v>
      </c>
      <c r="M2412" s="28">
        <v>0</v>
      </c>
      <c r="N2412" s="28">
        <v>0</v>
      </c>
      <c r="O2412" s="28">
        <v>0</v>
      </c>
      <c r="P2412" s="28">
        <v>0</v>
      </c>
      <c r="Q2412" s="194"/>
      <c r="R2412" s="195"/>
      <c r="S2412" s="6"/>
      <c r="T2412" s="17"/>
    </row>
    <row r="2413" spans="1:20" ht="12.75">
      <c r="A2413" s="326"/>
      <c r="B2413" s="165"/>
      <c r="C2413" s="180"/>
      <c r="D2413" s="29"/>
      <c r="E2413" s="115"/>
      <c r="F2413" s="115" t="s">
        <v>228</v>
      </c>
      <c r="G2413" s="28">
        <f t="shared" si="559"/>
        <v>0</v>
      </c>
      <c r="H2413" s="28">
        <f t="shared" si="559"/>
        <v>0</v>
      </c>
      <c r="I2413" s="28">
        <v>0</v>
      </c>
      <c r="J2413" s="28">
        <v>0</v>
      </c>
      <c r="K2413" s="28">
        <v>0</v>
      </c>
      <c r="L2413" s="28">
        <v>0</v>
      </c>
      <c r="M2413" s="28">
        <v>0</v>
      </c>
      <c r="N2413" s="28">
        <v>0</v>
      </c>
      <c r="O2413" s="28">
        <v>0</v>
      </c>
      <c r="P2413" s="28">
        <v>0</v>
      </c>
      <c r="Q2413" s="194"/>
      <c r="R2413" s="195"/>
      <c r="S2413" s="6"/>
      <c r="T2413" s="17"/>
    </row>
    <row r="2414" spans="1:20" ht="12.75">
      <c r="A2414" s="326"/>
      <c r="B2414" s="165"/>
      <c r="C2414" s="180"/>
      <c r="D2414" s="29"/>
      <c r="E2414" s="115"/>
      <c r="F2414" s="115" t="s">
        <v>229</v>
      </c>
      <c r="G2414" s="28">
        <f t="shared" si="559"/>
        <v>0</v>
      </c>
      <c r="H2414" s="28">
        <f t="shared" si="559"/>
        <v>0</v>
      </c>
      <c r="I2414" s="28">
        <v>0</v>
      </c>
      <c r="J2414" s="28">
        <v>0</v>
      </c>
      <c r="K2414" s="28">
        <v>0</v>
      </c>
      <c r="L2414" s="28">
        <v>0</v>
      </c>
      <c r="M2414" s="28">
        <v>0</v>
      </c>
      <c r="N2414" s="28">
        <v>0</v>
      </c>
      <c r="O2414" s="28">
        <v>0</v>
      </c>
      <c r="P2414" s="28">
        <v>0</v>
      </c>
      <c r="Q2414" s="194"/>
      <c r="R2414" s="195"/>
      <c r="S2414" s="6"/>
      <c r="T2414" s="17"/>
    </row>
    <row r="2415" spans="1:20" ht="13.5" thickBot="1">
      <c r="A2415" s="326"/>
      <c r="B2415" s="165"/>
      <c r="C2415" s="307"/>
      <c r="D2415" s="29"/>
      <c r="E2415" s="115"/>
      <c r="F2415" s="115" t="s">
        <v>230</v>
      </c>
      <c r="G2415" s="28">
        <f t="shared" si="559"/>
        <v>0</v>
      </c>
      <c r="H2415" s="28">
        <f t="shared" si="559"/>
        <v>0</v>
      </c>
      <c r="I2415" s="28">
        <v>0</v>
      </c>
      <c r="J2415" s="28">
        <v>0</v>
      </c>
      <c r="K2415" s="28">
        <v>0</v>
      </c>
      <c r="L2415" s="28">
        <v>0</v>
      </c>
      <c r="M2415" s="28">
        <v>0</v>
      </c>
      <c r="N2415" s="28">
        <v>0</v>
      </c>
      <c r="O2415" s="28">
        <v>0</v>
      </c>
      <c r="P2415" s="28">
        <v>0</v>
      </c>
      <c r="Q2415" s="196"/>
      <c r="R2415" s="197"/>
      <c r="S2415" s="6"/>
      <c r="T2415" s="17"/>
    </row>
    <row r="2416" spans="1:20" ht="12.75">
      <c r="A2416" s="326" t="s">
        <v>382</v>
      </c>
      <c r="B2416" s="355" t="s">
        <v>383</v>
      </c>
      <c r="C2416" s="356"/>
      <c r="D2416" s="357"/>
      <c r="E2416" s="356"/>
      <c r="F2416" s="358" t="s">
        <v>16</v>
      </c>
      <c r="G2416" s="351">
        <f>SUM(G2417:G2427)</f>
        <v>30700.4</v>
      </c>
      <c r="H2416" s="351">
        <f aca="true" t="shared" si="560" ref="H2416:P2416">SUM(H2417:H2427)</f>
        <v>0</v>
      </c>
      <c r="I2416" s="351">
        <f t="shared" si="560"/>
        <v>30700.4</v>
      </c>
      <c r="J2416" s="351">
        <f t="shared" si="560"/>
        <v>0</v>
      </c>
      <c r="K2416" s="351">
        <f t="shared" si="560"/>
        <v>0</v>
      </c>
      <c r="L2416" s="28">
        <f t="shared" si="560"/>
        <v>0</v>
      </c>
      <c r="M2416" s="28">
        <f t="shared" si="560"/>
        <v>0</v>
      </c>
      <c r="N2416" s="28">
        <f t="shared" si="560"/>
        <v>0</v>
      </c>
      <c r="O2416" s="28">
        <f t="shared" si="560"/>
        <v>0</v>
      </c>
      <c r="P2416" s="28">
        <f t="shared" si="560"/>
        <v>0</v>
      </c>
      <c r="Q2416" s="192" t="s">
        <v>17</v>
      </c>
      <c r="R2416" s="193"/>
      <c r="S2416" s="6"/>
      <c r="T2416" s="17"/>
    </row>
    <row r="2417" spans="1:20" ht="12.75">
      <c r="A2417" s="326"/>
      <c r="B2417" s="355"/>
      <c r="C2417" s="356"/>
      <c r="D2417" s="357"/>
      <c r="E2417" s="356"/>
      <c r="F2417" s="356" t="s">
        <v>19</v>
      </c>
      <c r="G2417" s="351">
        <f aca="true" t="shared" si="561" ref="G2417:G2427">I2417+K2417+M2417+O2417</f>
        <v>0</v>
      </c>
      <c r="H2417" s="351">
        <f aca="true" t="shared" si="562" ref="H2417:H2427">J2417+L2417+N2417+P2417</f>
        <v>0</v>
      </c>
      <c r="I2417" s="351">
        <v>0</v>
      </c>
      <c r="J2417" s="351">
        <v>0</v>
      </c>
      <c r="K2417" s="351">
        <v>0</v>
      </c>
      <c r="L2417" s="28">
        <v>0</v>
      </c>
      <c r="M2417" s="28">
        <v>0</v>
      </c>
      <c r="N2417" s="28">
        <v>0</v>
      </c>
      <c r="O2417" s="28">
        <v>0</v>
      </c>
      <c r="P2417" s="28">
        <v>0</v>
      </c>
      <c r="Q2417" s="194"/>
      <c r="R2417" s="195"/>
      <c r="S2417" s="6"/>
      <c r="T2417" s="17"/>
    </row>
    <row r="2418" spans="1:20" ht="12.75">
      <c r="A2418" s="326"/>
      <c r="B2418" s="355"/>
      <c r="C2418" s="356"/>
      <c r="D2418" s="357"/>
      <c r="E2418" s="356"/>
      <c r="F2418" s="356" t="s">
        <v>22</v>
      </c>
      <c r="G2418" s="351">
        <f t="shared" si="561"/>
        <v>0</v>
      </c>
      <c r="H2418" s="351">
        <f t="shared" si="562"/>
        <v>0</v>
      </c>
      <c r="I2418" s="351">
        <v>0</v>
      </c>
      <c r="J2418" s="351">
        <v>0</v>
      </c>
      <c r="K2418" s="351">
        <v>0</v>
      </c>
      <c r="L2418" s="28">
        <v>0</v>
      </c>
      <c r="M2418" s="28">
        <v>0</v>
      </c>
      <c r="N2418" s="28">
        <v>0</v>
      </c>
      <c r="O2418" s="28">
        <v>0</v>
      </c>
      <c r="P2418" s="28">
        <v>0</v>
      </c>
      <c r="Q2418" s="194"/>
      <c r="R2418" s="195"/>
      <c r="S2418" s="6"/>
      <c r="T2418" s="17"/>
    </row>
    <row r="2419" spans="1:20" ht="12.75">
      <c r="A2419" s="326"/>
      <c r="B2419" s="355"/>
      <c r="C2419" s="356"/>
      <c r="D2419" s="357"/>
      <c r="E2419" s="356"/>
      <c r="F2419" s="356" t="s">
        <v>23</v>
      </c>
      <c r="G2419" s="351">
        <f t="shared" si="561"/>
        <v>0</v>
      </c>
      <c r="H2419" s="351">
        <f t="shared" si="562"/>
        <v>0</v>
      </c>
      <c r="I2419" s="351">
        <v>0</v>
      </c>
      <c r="J2419" s="351">
        <v>0</v>
      </c>
      <c r="K2419" s="351">
        <v>0</v>
      </c>
      <c r="L2419" s="28">
        <v>0</v>
      </c>
      <c r="M2419" s="28">
        <v>0</v>
      </c>
      <c r="N2419" s="28">
        <v>0</v>
      </c>
      <c r="O2419" s="28">
        <v>0</v>
      </c>
      <c r="P2419" s="28">
        <v>0</v>
      </c>
      <c r="Q2419" s="194"/>
      <c r="R2419" s="195"/>
      <c r="S2419" s="6"/>
      <c r="T2419" s="17"/>
    </row>
    <row r="2420" spans="1:20" ht="12.75">
      <c r="A2420" s="326"/>
      <c r="B2420" s="355"/>
      <c r="C2420" s="356"/>
      <c r="D2420" s="357"/>
      <c r="E2420" s="356"/>
      <c r="F2420" s="356" t="s">
        <v>24</v>
      </c>
      <c r="G2420" s="351">
        <f t="shared" si="561"/>
        <v>0</v>
      </c>
      <c r="H2420" s="351">
        <f t="shared" si="562"/>
        <v>0</v>
      </c>
      <c r="I2420" s="351">
        <v>0</v>
      </c>
      <c r="J2420" s="351">
        <v>0</v>
      </c>
      <c r="K2420" s="351">
        <v>0</v>
      </c>
      <c r="L2420" s="28">
        <v>0</v>
      </c>
      <c r="M2420" s="28">
        <v>0</v>
      </c>
      <c r="N2420" s="28">
        <v>0</v>
      </c>
      <c r="O2420" s="28">
        <v>0</v>
      </c>
      <c r="P2420" s="28">
        <v>0</v>
      </c>
      <c r="Q2420" s="194"/>
      <c r="R2420" s="195"/>
      <c r="S2420" s="6"/>
      <c r="T2420" s="17"/>
    </row>
    <row r="2421" spans="1:20" ht="12.75">
      <c r="A2421" s="326"/>
      <c r="B2421" s="355"/>
      <c r="C2421" s="356"/>
      <c r="D2421" s="357"/>
      <c r="E2421" s="356"/>
      <c r="F2421" s="356" t="s">
        <v>25</v>
      </c>
      <c r="G2421" s="351">
        <f t="shared" si="561"/>
        <v>0</v>
      </c>
      <c r="H2421" s="351">
        <f t="shared" si="562"/>
        <v>0</v>
      </c>
      <c r="I2421" s="351">
        <v>0</v>
      </c>
      <c r="J2421" s="351">
        <v>0</v>
      </c>
      <c r="K2421" s="351">
        <v>0</v>
      </c>
      <c r="L2421" s="28">
        <v>0</v>
      </c>
      <c r="M2421" s="28">
        <v>0</v>
      </c>
      <c r="N2421" s="28">
        <v>0</v>
      </c>
      <c r="O2421" s="28">
        <v>0</v>
      </c>
      <c r="P2421" s="28">
        <v>0</v>
      </c>
      <c r="Q2421" s="194"/>
      <c r="R2421" s="195"/>
      <c r="S2421" s="6"/>
      <c r="T2421" s="17"/>
    </row>
    <row r="2422" spans="1:20" ht="12.75">
      <c r="A2422" s="326"/>
      <c r="B2422" s="355"/>
      <c r="C2422" s="356"/>
      <c r="D2422" s="357"/>
      <c r="E2422" s="356"/>
      <c r="F2422" s="356" t="s">
        <v>220</v>
      </c>
      <c r="G2422" s="351">
        <f t="shared" si="561"/>
        <v>0</v>
      </c>
      <c r="H2422" s="351">
        <f t="shared" si="562"/>
        <v>0</v>
      </c>
      <c r="I2422" s="351">
        <v>0</v>
      </c>
      <c r="J2422" s="351">
        <v>0</v>
      </c>
      <c r="K2422" s="351">
        <v>0</v>
      </c>
      <c r="L2422" s="28">
        <v>0</v>
      </c>
      <c r="M2422" s="28">
        <v>0</v>
      </c>
      <c r="N2422" s="28">
        <v>0</v>
      </c>
      <c r="O2422" s="28">
        <v>0</v>
      </c>
      <c r="P2422" s="28">
        <v>0</v>
      </c>
      <c r="Q2422" s="194"/>
      <c r="R2422" s="195"/>
      <c r="S2422" s="6"/>
      <c r="T2422" s="17"/>
    </row>
    <row r="2423" spans="1:20" ht="12.75">
      <c r="A2423" s="326"/>
      <c r="B2423" s="355"/>
      <c r="C2423" s="356"/>
      <c r="D2423" s="357"/>
      <c r="E2423" s="356"/>
      <c r="F2423" s="356" t="s">
        <v>226</v>
      </c>
      <c r="G2423" s="351">
        <f t="shared" si="561"/>
        <v>0</v>
      </c>
      <c r="H2423" s="351">
        <f t="shared" si="562"/>
        <v>0</v>
      </c>
      <c r="I2423" s="351">
        <v>0</v>
      </c>
      <c r="J2423" s="351">
        <v>0</v>
      </c>
      <c r="K2423" s="351">
        <v>0</v>
      </c>
      <c r="L2423" s="28">
        <v>0</v>
      </c>
      <c r="M2423" s="28">
        <v>0</v>
      </c>
      <c r="N2423" s="28">
        <v>0</v>
      </c>
      <c r="O2423" s="28">
        <v>0</v>
      </c>
      <c r="P2423" s="28">
        <v>0</v>
      </c>
      <c r="Q2423" s="194"/>
      <c r="R2423" s="195"/>
      <c r="S2423" s="6"/>
      <c r="T2423" s="17"/>
    </row>
    <row r="2424" spans="1:20" ht="12.75">
      <c r="A2424" s="326"/>
      <c r="B2424" s="355"/>
      <c r="C2424" s="356"/>
      <c r="D2424" s="357"/>
      <c r="E2424" s="356"/>
      <c r="F2424" s="356" t="s">
        <v>227</v>
      </c>
      <c r="G2424" s="351">
        <f t="shared" si="561"/>
        <v>0</v>
      </c>
      <c r="H2424" s="351">
        <f t="shared" si="562"/>
        <v>0</v>
      </c>
      <c r="I2424" s="351">
        <v>0</v>
      </c>
      <c r="J2424" s="351">
        <v>0</v>
      </c>
      <c r="K2424" s="351">
        <v>0</v>
      </c>
      <c r="L2424" s="28">
        <v>0</v>
      </c>
      <c r="M2424" s="28">
        <v>0</v>
      </c>
      <c r="N2424" s="28">
        <v>0</v>
      </c>
      <c r="O2424" s="28">
        <v>0</v>
      </c>
      <c r="P2424" s="28">
        <v>0</v>
      </c>
      <c r="Q2424" s="194"/>
      <c r="R2424" s="195"/>
      <c r="S2424" s="6"/>
      <c r="T2424" s="17"/>
    </row>
    <row r="2425" spans="1:20" ht="12.75">
      <c r="A2425" s="326"/>
      <c r="B2425" s="355"/>
      <c r="C2425" s="356"/>
      <c r="D2425" s="357"/>
      <c r="E2425" s="356" t="s">
        <v>192</v>
      </c>
      <c r="F2425" s="356" t="s">
        <v>228</v>
      </c>
      <c r="G2425" s="351">
        <f t="shared" si="561"/>
        <v>1400.4</v>
      </c>
      <c r="H2425" s="351">
        <f t="shared" si="562"/>
        <v>0</v>
      </c>
      <c r="I2425" s="351">
        <v>1400.4</v>
      </c>
      <c r="J2425" s="351">
        <v>0</v>
      </c>
      <c r="K2425" s="351">
        <v>0</v>
      </c>
      <c r="L2425" s="28">
        <v>0</v>
      </c>
      <c r="M2425" s="28">
        <v>0</v>
      </c>
      <c r="N2425" s="28">
        <v>0</v>
      </c>
      <c r="O2425" s="28">
        <v>0</v>
      </c>
      <c r="P2425" s="28">
        <v>0</v>
      </c>
      <c r="Q2425" s="194"/>
      <c r="R2425" s="195"/>
      <c r="S2425" s="6"/>
      <c r="T2425" s="17"/>
    </row>
    <row r="2426" spans="1:20" ht="12.75">
      <c r="A2426" s="326"/>
      <c r="B2426" s="355"/>
      <c r="C2426" s="356"/>
      <c r="D2426" s="357"/>
      <c r="E2426" s="356" t="s">
        <v>20</v>
      </c>
      <c r="F2426" s="356" t="s">
        <v>229</v>
      </c>
      <c r="G2426" s="351">
        <f t="shared" si="561"/>
        <v>29300</v>
      </c>
      <c r="H2426" s="351">
        <f t="shared" si="562"/>
        <v>0</v>
      </c>
      <c r="I2426" s="351">
        <v>29300</v>
      </c>
      <c r="J2426" s="351">
        <v>0</v>
      </c>
      <c r="K2426" s="351">
        <v>0</v>
      </c>
      <c r="L2426" s="28">
        <v>0</v>
      </c>
      <c r="M2426" s="28">
        <v>0</v>
      </c>
      <c r="N2426" s="28">
        <v>0</v>
      </c>
      <c r="O2426" s="28">
        <v>0</v>
      </c>
      <c r="P2426" s="28">
        <v>0</v>
      </c>
      <c r="Q2426" s="194"/>
      <c r="R2426" s="195"/>
      <c r="S2426" s="6"/>
      <c r="T2426" s="17"/>
    </row>
    <row r="2427" spans="1:20" ht="13.5" thickBot="1">
      <c r="A2427" s="326"/>
      <c r="B2427" s="355"/>
      <c r="C2427" s="356"/>
      <c r="D2427" s="357"/>
      <c r="E2427" s="356"/>
      <c r="F2427" s="356" t="s">
        <v>230</v>
      </c>
      <c r="G2427" s="351">
        <f t="shared" si="561"/>
        <v>0</v>
      </c>
      <c r="H2427" s="351">
        <f t="shared" si="562"/>
        <v>0</v>
      </c>
      <c r="I2427" s="351">
        <v>0</v>
      </c>
      <c r="J2427" s="351">
        <v>0</v>
      </c>
      <c r="K2427" s="351">
        <v>0</v>
      </c>
      <c r="L2427" s="28">
        <v>0</v>
      </c>
      <c r="M2427" s="28">
        <v>0</v>
      </c>
      <c r="N2427" s="28">
        <v>0</v>
      </c>
      <c r="O2427" s="28">
        <v>0</v>
      </c>
      <c r="P2427" s="28">
        <v>0</v>
      </c>
      <c r="Q2427" s="196"/>
      <c r="R2427" s="197"/>
      <c r="S2427" s="6"/>
      <c r="T2427" s="17"/>
    </row>
    <row r="2428" spans="1:20" ht="12.75">
      <c r="A2428" s="326" t="s">
        <v>384</v>
      </c>
      <c r="B2428" s="359" t="s">
        <v>389</v>
      </c>
      <c r="C2428" s="360" t="s">
        <v>398</v>
      </c>
      <c r="D2428" s="357"/>
      <c r="E2428" s="356"/>
      <c r="F2428" s="358" t="s">
        <v>16</v>
      </c>
      <c r="G2428" s="351">
        <f>SUM(G2429:G2439)</f>
        <v>111782.59999999999</v>
      </c>
      <c r="H2428" s="351">
        <f aca="true" t="shared" si="563" ref="H2428:P2428">SUM(H2429:H2439)</f>
        <v>111782.59999999999</v>
      </c>
      <c r="I2428" s="351">
        <f t="shared" si="563"/>
        <v>111782.59999999999</v>
      </c>
      <c r="J2428" s="351">
        <f t="shared" si="563"/>
        <v>111782.59999999999</v>
      </c>
      <c r="K2428" s="351">
        <f t="shared" si="563"/>
        <v>0</v>
      </c>
      <c r="L2428" s="28">
        <f t="shared" si="563"/>
        <v>0</v>
      </c>
      <c r="M2428" s="28">
        <f t="shared" si="563"/>
        <v>0</v>
      </c>
      <c r="N2428" s="28">
        <f t="shared" si="563"/>
        <v>0</v>
      </c>
      <c r="O2428" s="28">
        <f t="shared" si="563"/>
        <v>0</v>
      </c>
      <c r="P2428" s="28">
        <f t="shared" si="563"/>
        <v>0</v>
      </c>
      <c r="Q2428" s="192" t="s">
        <v>17</v>
      </c>
      <c r="R2428" s="193"/>
      <c r="S2428" s="6"/>
      <c r="T2428" s="17"/>
    </row>
    <row r="2429" spans="1:20" ht="12.75">
      <c r="A2429" s="326"/>
      <c r="B2429" s="359"/>
      <c r="C2429" s="361"/>
      <c r="D2429" s="357"/>
      <c r="E2429" s="356"/>
      <c r="F2429" s="356" t="s">
        <v>19</v>
      </c>
      <c r="G2429" s="351">
        <f aca="true" t="shared" si="564" ref="G2429:G2439">I2429+K2429+M2429+O2429</f>
        <v>0</v>
      </c>
      <c r="H2429" s="351">
        <f aca="true" t="shared" si="565" ref="H2429:H2439">J2429+L2429+N2429+P2429</f>
        <v>0</v>
      </c>
      <c r="I2429" s="351">
        <v>0</v>
      </c>
      <c r="J2429" s="351">
        <v>0</v>
      </c>
      <c r="K2429" s="351">
        <v>0</v>
      </c>
      <c r="L2429" s="28">
        <v>0</v>
      </c>
      <c r="M2429" s="28">
        <v>0</v>
      </c>
      <c r="N2429" s="28">
        <v>0</v>
      </c>
      <c r="O2429" s="28">
        <v>0</v>
      </c>
      <c r="P2429" s="28">
        <v>0</v>
      </c>
      <c r="Q2429" s="194"/>
      <c r="R2429" s="195"/>
      <c r="S2429" s="6"/>
      <c r="T2429" s="17"/>
    </row>
    <row r="2430" spans="1:20" ht="12.75">
      <c r="A2430" s="326"/>
      <c r="B2430" s="359"/>
      <c r="C2430" s="361"/>
      <c r="D2430" s="357"/>
      <c r="E2430" s="356"/>
      <c r="F2430" s="356" t="s">
        <v>22</v>
      </c>
      <c r="G2430" s="351">
        <f t="shared" si="564"/>
        <v>0</v>
      </c>
      <c r="H2430" s="351">
        <f t="shared" si="565"/>
        <v>0</v>
      </c>
      <c r="I2430" s="351">
        <v>0</v>
      </c>
      <c r="J2430" s="351">
        <v>0</v>
      </c>
      <c r="K2430" s="351">
        <v>0</v>
      </c>
      <c r="L2430" s="28">
        <v>0</v>
      </c>
      <c r="M2430" s="28">
        <v>0</v>
      </c>
      <c r="N2430" s="28">
        <v>0</v>
      </c>
      <c r="O2430" s="28">
        <v>0</v>
      </c>
      <c r="P2430" s="28">
        <v>0</v>
      </c>
      <c r="Q2430" s="194"/>
      <c r="R2430" s="195"/>
      <c r="S2430" s="6"/>
      <c r="T2430" s="17"/>
    </row>
    <row r="2431" spans="1:20" ht="12.75">
      <c r="A2431" s="326"/>
      <c r="B2431" s="359"/>
      <c r="C2431" s="361"/>
      <c r="D2431" s="357"/>
      <c r="E2431" s="356"/>
      <c r="F2431" s="356" t="s">
        <v>23</v>
      </c>
      <c r="G2431" s="351">
        <f t="shared" si="564"/>
        <v>0</v>
      </c>
      <c r="H2431" s="351">
        <f t="shared" si="565"/>
        <v>0</v>
      </c>
      <c r="I2431" s="351">
        <v>0</v>
      </c>
      <c r="J2431" s="351">
        <v>0</v>
      </c>
      <c r="K2431" s="351">
        <v>0</v>
      </c>
      <c r="L2431" s="28">
        <v>0</v>
      </c>
      <c r="M2431" s="28">
        <v>0</v>
      </c>
      <c r="N2431" s="28">
        <v>0</v>
      </c>
      <c r="O2431" s="28">
        <v>0</v>
      </c>
      <c r="P2431" s="28">
        <v>0</v>
      </c>
      <c r="Q2431" s="194"/>
      <c r="R2431" s="195"/>
      <c r="S2431" s="6"/>
      <c r="T2431" s="17"/>
    </row>
    <row r="2432" spans="1:20" ht="12.75">
      <c r="A2432" s="326"/>
      <c r="B2432" s="359"/>
      <c r="C2432" s="361"/>
      <c r="D2432" s="357"/>
      <c r="E2432" s="356"/>
      <c r="F2432" s="356" t="s">
        <v>24</v>
      </c>
      <c r="G2432" s="351">
        <f t="shared" si="564"/>
        <v>0</v>
      </c>
      <c r="H2432" s="351">
        <f t="shared" si="565"/>
        <v>0</v>
      </c>
      <c r="I2432" s="351">
        <v>0</v>
      </c>
      <c r="J2432" s="351">
        <v>0</v>
      </c>
      <c r="K2432" s="351">
        <v>0</v>
      </c>
      <c r="L2432" s="28">
        <v>0</v>
      </c>
      <c r="M2432" s="28">
        <v>0</v>
      </c>
      <c r="N2432" s="28">
        <v>0</v>
      </c>
      <c r="O2432" s="28">
        <v>0</v>
      </c>
      <c r="P2432" s="28">
        <v>0</v>
      </c>
      <c r="Q2432" s="194"/>
      <c r="R2432" s="195"/>
      <c r="S2432" s="6"/>
      <c r="T2432" s="17"/>
    </row>
    <row r="2433" spans="1:20" ht="12.75">
      <c r="A2433" s="326"/>
      <c r="B2433" s="359"/>
      <c r="C2433" s="361"/>
      <c r="D2433" s="357"/>
      <c r="E2433" s="356"/>
      <c r="F2433" s="356" t="s">
        <v>25</v>
      </c>
      <c r="G2433" s="351">
        <f t="shared" si="564"/>
        <v>0</v>
      </c>
      <c r="H2433" s="351">
        <f t="shared" si="565"/>
        <v>0</v>
      </c>
      <c r="I2433" s="351">
        <v>0</v>
      </c>
      <c r="J2433" s="351">
        <v>0</v>
      </c>
      <c r="K2433" s="351">
        <v>0</v>
      </c>
      <c r="L2433" s="28">
        <v>0</v>
      </c>
      <c r="M2433" s="28">
        <v>0</v>
      </c>
      <c r="N2433" s="28">
        <v>0</v>
      </c>
      <c r="O2433" s="28">
        <v>0</v>
      </c>
      <c r="P2433" s="28">
        <v>0</v>
      </c>
      <c r="Q2433" s="194"/>
      <c r="R2433" s="195"/>
      <c r="S2433" s="6"/>
      <c r="T2433" s="17"/>
    </row>
    <row r="2434" spans="1:20" ht="12.75">
      <c r="A2434" s="326"/>
      <c r="B2434" s="359"/>
      <c r="C2434" s="361"/>
      <c r="D2434" s="362" t="s">
        <v>531</v>
      </c>
      <c r="E2434" s="356" t="s">
        <v>20</v>
      </c>
      <c r="F2434" s="356" t="s">
        <v>220</v>
      </c>
      <c r="G2434" s="351">
        <f t="shared" si="564"/>
        <v>111782.59999999999</v>
      </c>
      <c r="H2434" s="351">
        <f t="shared" si="565"/>
        <v>111782.59999999999</v>
      </c>
      <c r="I2434" s="351">
        <f>112408.9-626.3</f>
        <v>111782.59999999999</v>
      </c>
      <c r="J2434" s="351">
        <f>112408.9-626.3</f>
        <v>111782.59999999999</v>
      </c>
      <c r="K2434" s="351">
        <v>0</v>
      </c>
      <c r="L2434" s="28">
        <v>0</v>
      </c>
      <c r="M2434" s="28">
        <v>0</v>
      </c>
      <c r="N2434" s="28">
        <v>0</v>
      </c>
      <c r="O2434" s="28">
        <v>0</v>
      </c>
      <c r="P2434" s="28">
        <v>0</v>
      </c>
      <c r="Q2434" s="194"/>
      <c r="R2434" s="195"/>
      <c r="S2434" s="6"/>
      <c r="T2434" s="17"/>
    </row>
    <row r="2435" spans="1:20" ht="12.75">
      <c r="A2435" s="326"/>
      <c r="B2435" s="359"/>
      <c r="C2435" s="361"/>
      <c r="D2435" s="357"/>
      <c r="E2435" s="356"/>
      <c r="F2435" s="356" t="s">
        <v>226</v>
      </c>
      <c r="G2435" s="351">
        <f t="shared" si="564"/>
        <v>0</v>
      </c>
      <c r="H2435" s="351">
        <f t="shared" si="565"/>
        <v>0</v>
      </c>
      <c r="I2435" s="351">
        <v>0</v>
      </c>
      <c r="J2435" s="351">
        <v>0</v>
      </c>
      <c r="K2435" s="351">
        <v>0</v>
      </c>
      <c r="L2435" s="28">
        <v>0</v>
      </c>
      <c r="M2435" s="28">
        <v>0</v>
      </c>
      <c r="N2435" s="28">
        <v>0</v>
      </c>
      <c r="O2435" s="28">
        <v>0</v>
      </c>
      <c r="P2435" s="28">
        <v>0</v>
      </c>
      <c r="Q2435" s="194"/>
      <c r="R2435" s="195"/>
      <c r="S2435" s="6"/>
      <c r="T2435" s="17"/>
    </row>
    <row r="2436" spans="1:20" ht="12.75">
      <c r="A2436" s="326"/>
      <c r="B2436" s="359"/>
      <c r="C2436" s="361"/>
      <c r="D2436" s="357"/>
      <c r="E2436" s="356"/>
      <c r="F2436" s="356" t="s">
        <v>227</v>
      </c>
      <c r="G2436" s="351">
        <f t="shared" si="564"/>
        <v>0</v>
      </c>
      <c r="H2436" s="351">
        <f t="shared" si="565"/>
        <v>0</v>
      </c>
      <c r="I2436" s="351">
        <v>0</v>
      </c>
      <c r="J2436" s="351">
        <v>0</v>
      </c>
      <c r="K2436" s="351">
        <v>0</v>
      </c>
      <c r="L2436" s="28">
        <v>0</v>
      </c>
      <c r="M2436" s="28">
        <v>0</v>
      </c>
      <c r="N2436" s="28">
        <v>0</v>
      </c>
      <c r="O2436" s="28">
        <v>0</v>
      </c>
      <c r="P2436" s="28">
        <v>0</v>
      </c>
      <c r="Q2436" s="194"/>
      <c r="R2436" s="195"/>
      <c r="S2436" s="6"/>
      <c r="T2436" s="17"/>
    </row>
    <row r="2437" spans="1:20" ht="12.75">
      <c r="A2437" s="326"/>
      <c r="B2437" s="359"/>
      <c r="C2437" s="361"/>
      <c r="D2437" s="357"/>
      <c r="E2437" s="356"/>
      <c r="F2437" s="356" t="s">
        <v>228</v>
      </c>
      <c r="G2437" s="351">
        <f t="shared" si="564"/>
        <v>0</v>
      </c>
      <c r="H2437" s="351">
        <f t="shared" si="565"/>
        <v>0</v>
      </c>
      <c r="I2437" s="351">
        <v>0</v>
      </c>
      <c r="J2437" s="351">
        <v>0</v>
      </c>
      <c r="K2437" s="351">
        <v>0</v>
      </c>
      <c r="L2437" s="28">
        <v>0</v>
      </c>
      <c r="M2437" s="28">
        <v>0</v>
      </c>
      <c r="N2437" s="28">
        <v>0</v>
      </c>
      <c r="O2437" s="28">
        <v>0</v>
      </c>
      <c r="P2437" s="28">
        <v>0</v>
      </c>
      <c r="Q2437" s="194"/>
      <c r="R2437" s="195"/>
      <c r="S2437" s="6"/>
      <c r="T2437" s="17"/>
    </row>
    <row r="2438" spans="1:20" ht="12.75">
      <c r="A2438" s="326"/>
      <c r="B2438" s="359"/>
      <c r="C2438" s="361"/>
      <c r="D2438" s="357"/>
      <c r="E2438" s="356"/>
      <c r="F2438" s="356" t="s">
        <v>229</v>
      </c>
      <c r="G2438" s="351">
        <f t="shared" si="564"/>
        <v>0</v>
      </c>
      <c r="H2438" s="351">
        <f t="shared" si="565"/>
        <v>0</v>
      </c>
      <c r="I2438" s="351">
        <v>0</v>
      </c>
      <c r="J2438" s="351">
        <v>0</v>
      </c>
      <c r="K2438" s="351">
        <v>0</v>
      </c>
      <c r="L2438" s="28">
        <v>0</v>
      </c>
      <c r="M2438" s="28">
        <v>0</v>
      </c>
      <c r="N2438" s="28">
        <v>0</v>
      </c>
      <c r="O2438" s="28">
        <v>0</v>
      </c>
      <c r="P2438" s="28">
        <v>0</v>
      </c>
      <c r="Q2438" s="194"/>
      <c r="R2438" s="195"/>
      <c r="S2438" s="6"/>
      <c r="T2438" s="17"/>
    </row>
    <row r="2439" spans="1:20" ht="13.5" thickBot="1">
      <c r="A2439" s="326"/>
      <c r="B2439" s="359"/>
      <c r="C2439" s="363"/>
      <c r="D2439" s="357"/>
      <c r="E2439" s="356"/>
      <c r="F2439" s="356" t="s">
        <v>230</v>
      </c>
      <c r="G2439" s="351">
        <f t="shared" si="564"/>
        <v>0</v>
      </c>
      <c r="H2439" s="351">
        <f t="shared" si="565"/>
        <v>0</v>
      </c>
      <c r="I2439" s="351">
        <v>0</v>
      </c>
      <c r="J2439" s="351">
        <v>0</v>
      </c>
      <c r="K2439" s="351">
        <v>0</v>
      </c>
      <c r="L2439" s="28">
        <v>0</v>
      </c>
      <c r="M2439" s="28">
        <v>0</v>
      </c>
      <c r="N2439" s="28">
        <v>0</v>
      </c>
      <c r="O2439" s="28">
        <v>0</v>
      </c>
      <c r="P2439" s="28">
        <v>0</v>
      </c>
      <c r="Q2439" s="196"/>
      <c r="R2439" s="197"/>
      <c r="S2439" s="6"/>
      <c r="T2439" s="17"/>
    </row>
    <row r="2440" spans="1:20" ht="12.75">
      <c r="A2440" s="326" t="s">
        <v>406</v>
      </c>
      <c r="B2440" s="355" t="s">
        <v>407</v>
      </c>
      <c r="C2440" s="360"/>
      <c r="D2440" s="357"/>
      <c r="E2440" s="356"/>
      <c r="F2440" s="358" t="s">
        <v>16</v>
      </c>
      <c r="G2440" s="351">
        <f>SUM(G2441:G2451)</f>
        <v>0</v>
      </c>
      <c r="H2440" s="351">
        <f aca="true" t="shared" si="566" ref="H2440:P2440">SUM(H2441:H2451)</f>
        <v>0</v>
      </c>
      <c r="I2440" s="351">
        <f t="shared" si="566"/>
        <v>0</v>
      </c>
      <c r="J2440" s="351">
        <f t="shared" si="566"/>
        <v>0</v>
      </c>
      <c r="K2440" s="351">
        <f t="shared" si="566"/>
        <v>0</v>
      </c>
      <c r="L2440" s="28">
        <f t="shared" si="566"/>
        <v>0</v>
      </c>
      <c r="M2440" s="28">
        <f t="shared" si="566"/>
        <v>0</v>
      </c>
      <c r="N2440" s="28">
        <f t="shared" si="566"/>
        <v>0</v>
      </c>
      <c r="O2440" s="28">
        <f t="shared" si="566"/>
        <v>0</v>
      </c>
      <c r="P2440" s="28">
        <f t="shared" si="566"/>
        <v>0</v>
      </c>
      <c r="Q2440" s="192" t="s">
        <v>17</v>
      </c>
      <c r="R2440" s="193"/>
      <c r="S2440" s="6"/>
      <c r="T2440" s="17"/>
    </row>
    <row r="2441" spans="1:20" ht="12.75">
      <c r="A2441" s="326"/>
      <c r="B2441" s="355"/>
      <c r="C2441" s="361"/>
      <c r="D2441" s="357"/>
      <c r="E2441" s="356"/>
      <c r="F2441" s="356" t="s">
        <v>19</v>
      </c>
      <c r="G2441" s="351">
        <f aca="true" t="shared" si="567" ref="G2441:G2451">I2441+K2441+M2441+O2441</f>
        <v>0</v>
      </c>
      <c r="H2441" s="351">
        <f aca="true" t="shared" si="568" ref="H2441:H2451">J2441+L2441+N2441+P2441</f>
        <v>0</v>
      </c>
      <c r="I2441" s="351">
        <v>0</v>
      </c>
      <c r="J2441" s="351">
        <v>0</v>
      </c>
      <c r="K2441" s="351">
        <v>0</v>
      </c>
      <c r="L2441" s="28">
        <v>0</v>
      </c>
      <c r="M2441" s="28">
        <v>0</v>
      </c>
      <c r="N2441" s="28">
        <v>0</v>
      </c>
      <c r="O2441" s="28">
        <v>0</v>
      </c>
      <c r="P2441" s="28">
        <v>0</v>
      </c>
      <c r="Q2441" s="194"/>
      <c r="R2441" s="195"/>
      <c r="S2441" s="6"/>
      <c r="T2441" s="17"/>
    </row>
    <row r="2442" spans="1:20" ht="12.75">
      <c r="A2442" s="326"/>
      <c r="B2442" s="355"/>
      <c r="C2442" s="361"/>
      <c r="D2442" s="357"/>
      <c r="E2442" s="356"/>
      <c r="F2442" s="356" t="s">
        <v>22</v>
      </c>
      <c r="G2442" s="351">
        <f t="shared" si="567"/>
        <v>0</v>
      </c>
      <c r="H2442" s="351">
        <f t="shared" si="568"/>
        <v>0</v>
      </c>
      <c r="I2442" s="351">
        <v>0</v>
      </c>
      <c r="J2442" s="351">
        <v>0</v>
      </c>
      <c r="K2442" s="351">
        <v>0</v>
      </c>
      <c r="L2442" s="28">
        <v>0</v>
      </c>
      <c r="M2442" s="28">
        <v>0</v>
      </c>
      <c r="N2442" s="28">
        <v>0</v>
      </c>
      <c r="O2442" s="28">
        <v>0</v>
      </c>
      <c r="P2442" s="28">
        <v>0</v>
      </c>
      <c r="Q2442" s="194"/>
      <c r="R2442" s="195"/>
      <c r="S2442" s="6"/>
      <c r="T2442" s="17"/>
    </row>
    <row r="2443" spans="1:20" ht="12.75">
      <c r="A2443" s="326"/>
      <c r="B2443" s="355"/>
      <c r="C2443" s="361"/>
      <c r="D2443" s="357"/>
      <c r="E2443" s="356"/>
      <c r="F2443" s="356" t="s">
        <v>23</v>
      </c>
      <c r="G2443" s="351">
        <f t="shared" si="567"/>
        <v>0</v>
      </c>
      <c r="H2443" s="351">
        <f t="shared" si="568"/>
        <v>0</v>
      </c>
      <c r="I2443" s="351">
        <v>0</v>
      </c>
      <c r="J2443" s="351">
        <v>0</v>
      </c>
      <c r="K2443" s="351">
        <v>0</v>
      </c>
      <c r="L2443" s="28">
        <v>0</v>
      </c>
      <c r="M2443" s="28">
        <v>0</v>
      </c>
      <c r="N2443" s="28">
        <v>0</v>
      </c>
      <c r="O2443" s="28">
        <v>0</v>
      </c>
      <c r="P2443" s="28">
        <v>0</v>
      </c>
      <c r="Q2443" s="194"/>
      <c r="R2443" s="195"/>
      <c r="S2443" s="6"/>
      <c r="T2443" s="17"/>
    </row>
    <row r="2444" spans="1:20" ht="12.75">
      <c r="A2444" s="326"/>
      <c r="B2444" s="355"/>
      <c r="C2444" s="361"/>
      <c r="D2444" s="357"/>
      <c r="E2444" s="356"/>
      <c r="F2444" s="356" t="s">
        <v>24</v>
      </c>
      <c r="G2444" s="351">
        <f t="shared" si="567"/>
        <v>0</v>
      </c>
      <c r="H2444" s="351">
        <f t="shared" si="568"/>
        <v>0</v>
      </c>
      <c r="I2444" s="351">
        <v>0</v>
      </c>
      <c r="J2444" s="351">
        <v>0</v>
      </c>
      <c r="K2444" s="351">
        <v>0</v>
      </c>
      <c r="L2444" s="28">
        <v>0</v>
      </c>
      <c r="M2444" s="28">
        <v>0</v>
      </c>
      <c r="N2444" s="28">
        <v>0</v>
      </c>
      <c r="O2444" s="28">
        <v>0</v>
      </c>
      <c r="P2444" s="28">
        <v>0</v>
      </c>
      <c r="Q2444" s="194"/>
      <c r="R2444" s="195"/>
      <c r="S2444" s="6"/>
      <c r="T2444" s="17"/>
    </row>
    <row r="2445" spans="1:20" ht="12.75">
      <c r="A2445" s="326"/>
      <c r="B2445" s="355"/>
      <c r="C2445" s="361"/>
      <c r="D2445" s="357"/>
      <c r="E2445" s="356"/>
      <c r="F2445" s="356" t="s">
        <v>25</v>
      </c>
      <c r="G2445" s="351">
        <f t="shared" si="567"/>
        <v>0</v>
      </c>
      <c r="H2445" s="351">
        <f t="shared" si="568"/>
        <v>0</v>
      </c>
      <c r="I2445" s="351">
        <v>0</v>
      </c>
      <c r="J2445" s="351">
        <v>0</v>
      </c>
      <c r="K2445" s="351">
        <v>0</v>
      </c>
      <c r="L2445" s="28">
        <v>0</v>
      </c>
      <c r="M2445" s="28">
        <v>0</v>
      </c>
      <c r="N2445" s="28">
        <v>0</v>
      </c>
      <c r="O2445" s="28">
        <v>0</v>
      </c>
      <c r="P2445" s="28">
        <v>0</v>
      </c>
      <c r="Q2445" s="194"/>
      <c r="R2445" s="195"/>
      <c r="S2445" s="6"/>
      <c r="T2445" s="17"/>
    </row>
    <row r="2446" spans="1:20" ht="12.75">
      <c r="A2446" s="326"/>
      <c r="B2446" s="355"/>
      <c r="C2446" s="361"/>
      <c r="D2446" s="357"/>
      <c r="E2446" s="356"/>
      <c r="F2446" s="356" t="s">
        <v>220</v>
      </c>
      <c r="G2446" s="351">
        <f t="shared" si="567"/>
        <v>0</v>
      </c>
      <c r="H2446" s="351">
        <f t="shared" si="568"/>
        <v>0</v>
      </c>
      <c r="I2446" s="351">
        <v>0</v>
      </c>
      <c r="J2446" s="351">
        <v>0</v>
      </c>
      <c r="K2446" s="351">
        <v>0</v>
      </c>
      <c r="L2446" s="28">
        <v>0</v>
      </c>
      <c r="M2446" s="28">
        <v>0</v>
      </c>
      <c r="N2446" s="28">
        <v>0</v>
      </c>
      <c r="O2446" s="28">
        <v>0</v>
      </c>
      <c r="P2446" s="28">
        <v>0</v>
      </c>
      <c r="Q2446" s="194"/>
      <c r="R2446" s="195"/>
      <c r="S2446" s="6"/>
      <c r="T2446" s="17"/>
    </row>
    <row r="2447" spans="1:20" ht="12.75">
      <c r="A2447" s="326"/>
      <c r="B2447" s="355"/>
      <c r="C2447" s="361"/>
      <c r="D2447" s="357"/>
      <c r="E2447" s="356"/>
      <c r="F2447" s="356" t="s">
        <v>226</v>
      </c>
      <c r="G2447" s="351">
        <f t="shared" si="567"/>
        <v>0</v>
      </c>
      <c r="H2447" s="351">
        <f t="shared" si="568"/>
        <v>0</v>
      </c>
      <c r="I2447" s="351">
        <v>0</v>
      </c>
      <c r="J2447" s="351">
        <v>0</v>
      </c>
      <c r="K2447" s="351">
        <v>0</v>
      </c>
      <c r="L2447" s="28">
        <v>0</v>
      </c>
      <c r="M2447" s="28">
        <v>0</v>
      </c>
      <c r="N2447" s="28">
        <v>0</v>
      </c>
      <c r="O2447" s="28">
        <v>0</v>
      </c>
      <c r="P2447" s="28">
        <v>0</v>
      </c>
      <c r="Q2447" s="194"/>
      <c r="R2447" s="195"/>
      <c r="S2447" s="6"/>
      <c r="T2447" s="17"/>
    </row>
    <row r="2448" spans="1:20" ht="12.75">
      <c r="A2448" s="326"/>
      <c r="B2448" s="355"/>
      <c r="C2448" s="361"/>
      <c r="D2448" s="357"/>
      <c r="E2448" s="356"/>
      <c r="F2448" s="356" t="s">
        <v>227</v>
      </c>
      <c r="G2448" s="351">
        <f t="shared" si="567"/>
        <v>0</v>
      </c>
      <c r="H2448" s="351">
        <f t="shared" si="568"/>
        <v>0</v>
      </c>
      <c r="I2448" s="351">
        <v>0</v>
      </c>
      <c r="J2448" s="351">
        <v>0</v>
      </c>
      <c r="K2448" s="351">
        <v>0</v>
      </c>
      <c r="L2448" s="28">
        <v>0</v>
      </c>
      <c r="M2448" s="28">
        <v>0</v>
      </c>
      <c r="N2448" s="28">
        <v>0</v>
      </c>
      <c r="O2448" s="28">
        <v>0</v>
      </c>
      <c r="P2448" s="28">
        <v>0</v>
      </c>
      <c r="Q2448" s="194"/>
      <c r="R2448" s="195"/>
      <c r="S2448" s="6"/>
      <c r="T2448" s="17"/>
    </row>
    <row r="2449" spans="1:20" ht="12.75">
      <c r="A2449" s="326"/>
      <c r="B2449" s="355"/>
      <c r="C2449" s="361"/>
      <c r="D2449" s="357"/>
      <c r="E2449" s="356"/>
      <c r="F2449" s="356" t="s">
        <v>228</v>
      </c>
      <c r="G2449" s="351">
        <f t="shared" si="567"/>
        <v>0</v>
      </c>
      <c r="H2449" s="351">
        <f t="shared" si="568"/>
        <v>0</v>
      </c>
      <c r="I2449" s="351">
        <v>0</v>
      </c>
      <c r="J2449" s="351">
        <v>0</v>
      </c>
      <c r="K2449" s="351">
        <v>0</v>
      </c>
      <c r="L2449" s="28">
        <v>0</v>
      </c>
      <c r="M2449" s="28">
        <v>0</v>
      </c>
      <c r="N2449" s="28">
        <v>0</v>
      </c>
      <c r="O2449" s="28">
        <v>0</v>
      </c>
      <c r="P2449" s="28">
        <v>0</v>
      </c>
      <c r="Q2449" s="194"/>
      <c r="R2449" s="195"/>
      <c r="S2449" s="6"/>
      <c r="T2449" s="17"/>
    </row>
    <row r="2450" spans="1:20" ht="12.75">
      <c r="A2450" s="326"/>
      <c r="B2450" s="355"/>
      <c r="C2450" s="361"/>
      <c r="D2450" s="357"/>
      <c r="E2450" s="356"/>
      <c r="F2450" s="356" t="s">
        <v>229</v>
      </c>
      <c r="G2450" s="351">
        <f t="shared" si="567"/>
        <v>0</v>
      </c>
      <c r="H2450" s="351">
        <f t="shared" si="568"/>
        <v>0</v>
      </c>
      <c r="I2450" s="351">
        <v>0</v>
      </c>
      <c r="J2450" s="351">
        <v>0</v>
      </c>
      <c r="K2450" s="351">
        <v>0</v>
      </c>
      <c r="L2450" s="28">
        <v>0</v>
      </c>
      <c r="M2450" s="28">
        <v>0</v>
      </c>
      <c r="N2450" s="28">
        <v>0</v>
      </c>
      <c r="O2450" s="28">
        <v>0</v>
      </c>
      <c r="P2450" s="28">
        <v>0</v>
      </c>
      <c r="Q2450" s="194"/>
      <c r="R2450" s="195"/>
      <c r="S2450" s="6"/>
      <c r="T2450" s="17"/>
    </row>
    <row r="2451" spans="1:20" ht="12.75">
      <c r="A2451" s="326"/>
      <c r="B2451" s="355"/>
      <c r="C2451" s="363"/>
      <c r="D2451" s="357"/>
      <c r="E2451" s="356"/>
      <c r="F2451" s="356" t="s">
        <v>230</v>
      </c>
      <c r="G2451" s="351">
        <f t="shared" si="567"/>
        <v>0</v>
      </c>
      <c r="H2451" s="351">
        <f t="shared" si="568"/>
        <v>0</v>
      </c>
      <c r="I2451" s="351">
        <v>0</v>
      </c>
      <c r="J2451" s="351">
        <v>0</v>
      </c>
      <c r="K2451" s="351">
        <v>0</v>
      </c>
      <c r="L2451" s="28">
        <v>0</v>
      </c>
      <c r="M2451" s="28">
        <v>0</v>
      </c>
      <c r="N2451" s="28">
        <v>0</v>
      </c>
      <c r="O2451" s="28">
        <v>0</v>
      </c>
      <c r="P2451" s="28">
        <v>0</v>
      </c>
      <c r="Q2451" s="299"/>
      <c r="R2451" s="333"/>
      <c r="S2451" s="6"/>
      <c r="T2451" s="17"/>
    </row>
    <row r="2452" spans="1:53" s="13" customFormat="1" ht="13.5">
      <c r="A2452" s="153" t="s">
        <v>182</v>
      </c>
      <c r="B2452" s="154"/>
      <c r="C2452" s="154"/>
      <c r="D2452" s="154"/>
      <c r="E2452" s="155"/>
      <c r="F2452" s="52" t="s">
        <v>16</v>
      </c>
      <c r="G2452" s="53">
        <f>SUM(G2453:G2463)</f>
        <v>828221.3999999999</v>
      </c>
      <c r="H2452" s="53">
        <f>SUM(H2453:H2463)</f>
        <v>340855.89999999997</v>
      </c>
      <c r="I2452" s="53">
        <f>SUM(I2453:I2463)</f>
        <v>796358.7999999999</v>
      </c>
      <c r="J2452" s="53">
        <f aca="true" t="shared" si="569" ref="J2452:P2452">SUM(J2453:J2463)</f>
        <v>340855.89999999997</v>
      </c>
      <c r="K2452" s="53">
        <f t="shared" si="569"/>
        <v>0</v>
      </c>
      <c r="L2452" s="53">
        <f t="shared" si="569"/>
        <v>0</v>
      </c>
      <c r="M2452" s="53">
        <f t="shared" si="569"/>
        <v>31862.600000000002</v>
      </c>
      <c r="N2452" s="53">
        <f t="shared" si="569"/>
        <v>0</v>
      </c>
      <c r="O2452" s="53">
        <f t="shared" si="569"/>
        <v>0</v>
      </c>
      <c r="P2452" s="53">
        <f t="shared" si="569"/>
        <v>0</v>
      </c>
      <c r="Q2452" s="149"/>
      <c r="R2452" s="150"/>
      <c r="S2452" s="11"/>
      <c r="T2452" s="11"/>
      <c r="U2452" s="11"/>
      <c r="V2452" s="11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 s="12"/>
      <c r="AJ2452" s="12"/>
      <c r="AK2452" s="12"/>
      <c r="AL2452" s="12"/>
      <c r="AM2452" s="12"/>
      <c r="AN2452" s="12"/>
      <c r="AO2452" s="12"/>
      <c r="AP2452" s="12"/>
      <c r="AQ2452" s="12"/>
      <c r="AR2452" s="12"/>
      <c r="AS2452" s="12"/>
      <c r="AT2452" s="12"/>
      <c r="AU2452" s="12"/>
      <c r="AV2452" s="12"/>
      <c r="AW2452" s="12"/>
      <c r="AX2452" s="12"/>
      <c r="AY2452" s="12"/>
      <c r="AZ2452" s="12"/>
      <c r="BA2452" s="12"/>
    </row>
    <row r="2453" spans="1:53" s="13" customFormat="1" ht="13.5">
      <c r="A2453" s="153"/>
      <c r="B2453" s="154"/>
      <c r="C2453" s="154"/>
      <c r="D2453" s="154"/>
      <c r="E2453" s="155"/>
      <c r="F2453" s="14" t="s">
        <v>19</v>
      </c>
      <c r="G2453" s="15">
        <f>I2453+K2453+M2453+O2453</f>
        <v>13984.1</v>
      </c>
      <c r="H2453" s="15">
        <f>J2453+L2453+N2453+P2453</f>
        <v>13984.1</v>
      </c>
      <c r="I2453" s="15">
        <f>I2199+I2211+I2223+I2235+I2247+I2259+I2271+I2283+I2295+I2307+I2319+I2332+I2344+I2356+I2369+I2381+I2393+I2405++I2417+I2429</f>
        <v>13984.1</v>
      </c>
      <c r="J2453" s="15">
        <f aca="true" t="shared" si="570" ref="J2453:P2453">J2199+J2211+J2223+J2235+J2247+J2259+J2271+J2283+J2295+J2307+J2319+J2332+J2344+J2356+J2369+J2381+J2393+J2405++J2417+J2429</f>
        <v>13984.1</v>
      </c>
      <c r="K2453" s="15">
        <f t="shared" si="570"/>
        <v>0</v>
      </c>
      <c r="L2453" s="15">
        <f t="shared" si="570"/>
        <v>0</v>
      </c>
      <c r="M2453" s="15">
        <f t="shared" si="570"/>
        <v>0</v>
      </c>
      <c r="N2453" s="15">
        <f t="shared" si="570"/>
        <v>0</v>
      </c>
      <c r="O2453" s="15">
        <f t="shared" si="570"/>
        <v>0</v>
      </c>
      <c r="P2453" s="15">
        <f t="shared" si="570"/>
        <v>0</v>
      </c>
      <c r="Q2453" s="149"/>
      <c r="R2453" s="150"/>
      <c r="S2453" s="11"/>
      <c r="T2453" s="11"/>
      <c r="U2453" s="11"/>
      <c r="V2453" s="11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 s="12"/>
      <c r="AJ2453" s="12"/>
      <c r="AK2453" s="12"/>
      <c r="AL2453" s="12"/>
      <c r="AM2453" s="12"/>
      <c r="AN2453" s="12"/>
      <c r="AO2453" s="12"/>
      <c r="AP2453" s="12"/>
      <c r="AQ2453" s="12"/>
      <c r="AR2453" s="12"/>
      <c r="AS2453" s="12"/>
      <c r="AT2453" s="12"/>
      <c r="AU2453" s="12"/>
      <c r="AV2453" s="12"/>
      <c r="AW2453" s="12"/>
      <c r="AX2453" s="12"/>
      <c r="AY2453" s="12"/>
      <c r="AZ2453" s="12"/>
      <c r="BA2453" s="12"/>
    </row>
    <row r="2454" spans="1:53" s="13" customFormat="1" ht="13.5">
      <c r="A2454" s="153"/>
      <c r="B2454" s="154"/>
      <c r="C2454" s="154"/>
      <c r="D2454" s="154"/>
      <c r="E2454" s="155"/>
      <c r="F2454" s="14" t="s">
        <v>22</v>
      </c>
      <c r="G2454" s="15">
        <f aca="true" t="shared" si="571" ref="G2454:G2463">I2454+K2454+M2454+O2454</f>
        <v>74641.3</v>
      </c>
      <c r="H2454" s="15">
        <f aca="true" t="shared" si="572" ref="H2454:H2463">J2454+L2454+N2454+P2454</f>
        <v>74641.3</v>
      </c>
      <c r="I2454" s="15">
        <f>I2200+I2212+I2224+I2236+I2248+I2260+I2272+I2284+I2296+I2308+I2320+I2333+I2345+I2357+I2358+I2370+I2382+I2394+I2406++I2418+I2430</f>
        <v>74641.3</v>
      </c>
      <c r="J2454" s="15">
        <f aca="true" t="shared" si="573" ref="J2454:P2454">J2200+J2212+J2224+J2236+J2248+J2260+J2272+J2284+J2296+J2308+J2320+J2333+J2345+J2357+J2358+J2370+J2382+J2394+J2406++J2418+J2430</f>
        <v>74641.3</v>
      </c>
      <c r="K2454" s="15">
        <f t="shared" si="573"/>
        <v>0</v>
      </c>
      <c r="L2454" s="15">
        <f t="shared" si="573"/>
        <v>0</v>
      </c>
      <c r="M2454" s="15">
        <f t="shared" si="573"/>
        <v>0</v>
      </c>
      <c r="N2454" s="15">
        <f t="shared" si="573"/>
        <v>0</v>
      </c>
      <c r="O2454" s="15">
        <f t="shared" si="573"/>
        <v>0</v>
      </c>
      <c r="P2454" s="15">
        <f t="shared" si="573"/>
        <v>0</v>
      </c>
      <c r="Q2454" s="149"/>
      <c r="R2454" s="150"/>
      <c r="S2454" s="11"/>
      <c r="T2454" s="11"/>
      <c r="U2454" s="11"/>
      <c r="V2454" s="11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 s="12"/>
      <c r="AJ2454" s="12"/>
      <c r="AK2454" s="12"/>
      <c r="AL2454" s="12"/>
      <c r="AM2454" s="12"/>
      <c r="AN2454" s="12"/>
      <c r="AO2454" s="12"/>
      <c r="AP2454" s="12"/>
      <c r="AQ2454" s="12"/>
      <c r="AR2454" s="12"/>
      <c r="AS2454" s="12"/>
      <c r="AT2454" s="12"/>
      <c r="AU2454" s="12"/>
      <c r="AV2454" s="12"/>
      <c r="AW2454" s="12"/>
      <c r="AX2454" s="12"/>
      <c r="AY2454" s="12"/>
      <c r="AZ2454" s="12"/>
      <c r="BA2454" s="12"/>
    </row>
    <row r="2455" spans="1:53" s="13" customFormat="1" ht="13.5">
      <c r="A2455" s="153"/>
      <c r="B2455" s="154"/>
      <c r="C2455" s="154"/>
      <c r="D2455" s="154"/>
      <c r="E2455" s="155"/>
      <c r="F2455" s="14" t="s">
        <v>23</v>
      </c>
      <c r="G2455" s="15">
        <f t="shared" si="571"/>
        <v>37865.2</v>
      </c>
      <c r="H2455" s="15">
        <f t="shared" si="572"/>
        <v>37865.2</v>
      </c>
      <c r="I2455" s="15">
        <f>I2201+I2213+I2225+I2237+I2249+I2261+I2273+I2285+I2297+I2309+I2321+I2334+I2346+I2359+I2371+I2383+I2395+I2407+I2419+I2431</f>
        <v>37865.2</v>
      </c>
      <c r="J2455" s="15">
        <f aca="true" t="shared" si="574" ref="J2455:P2455">J2201+J2213+J2225+J2237+J2249+J2261+J2273+J2285+J2297+J2309+J2321+J2334+J2346+J2359+J2371+J2383+J2395+J2407+J2419+J2431</f>
        <v>37865.2</v>
      </c>
      <c r="K2455" s="15">
        <f t="shared" si="574"/>
        <v>0</v>
      </c>
      <c r="L2455" s="15">
        <f t="shared" si="574"/>
        <v>0</v>
      </c>
      <c r="M2455" s="15">
        <f t="shared" si="574"/>
        <v>0</v>
      </c>
      <c r="N2455" s="15">
        <f t="shared" si="574"/>
        <v>0</v>
      </c>
      <c r="O2455" s="15">
        <f t="shared" si="574"/>
        <v>0</v>
      </c>
      <c r="P2455" s="15">
        <f t="shared" si="574"/>
        <v>0</v>
      </c>
      <c r="Q2455" s="149"/>
      <c r="R2455" s="150"/>
      <c r="S2455" s="11"/>
      <c r="T2455" s="11"/>
      <c r="U2455" s="11"/>
      <c r="V2455" s="11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 s="12"/>
      <c r="AJ2455" s="12"/>
      <c r="AK2455" s="12"/>
      <c r="AL2455" s="12"/>
      <c r="AM2455" s="12"/>
      <c r="AN2455" s="12"/>
      <c r="AO2455" s="12"/>
      <c r="AP2455" s="12"/>
      <c r="AQ2455" s="12"/>
      <c r="AR2455" s="12"/>
      <c r="AS2455" s="12"/>
      <c r="AT2455" s="12"/>
      <c r="AU2455" s="12"/>
      <c r="AV2455" s="12"/>
      <c r="AW2455" s="12"/>
      <c r="AX2455" s="12"/>
      <c r="AY2455" s="12"/>
      <c r="AZ2455" s="12"/>
      <c r="BA2455" s="12"/>
    </row>
    <row r="2456" spans="1:53" s="13" customFormat="1" ht="13.5">
      <c r="A2456" s="153"/>
      <c r="B2456" s="154"/>
      <c r="C2456" s="154"/>
      <c r="D2456" s="154"/>
      <c r="E2456" s="155"/>
      <c r="F2456" s="14" t="s">
        <v>24</v>
      </c>
      <c r="G2456" s="15">
        <f>I2456+K2456+M2456+O2456</f>
        <v>80917.79999999999</v>
      </c>
      <c r="H2456" s="15">
        <f t="shared" si="572"/>
        <v>80917.79999999999</v>
      </c>
      <c r="I2456" s="15">
        <f>I2202+I2214+I2226+I2238+I2250+I2262+I2274+I2286+I2298+I2310+I2322+I2335+I2347+I2360+I2372+I2384+I2396+I2408+I2420+I2432</f>
        <v>80917.79999999999</v>
      </c>
      <c r="J2456" s="15">
        <f aca="true" t="shared" si="575" ref="J2456:P2456">J2202+J2214+J2226+J2238+J2250+J2262+J2274+J2286+J2298+J2310+J2322+J2335+J2347+J2360+J2372+J2384+J2396+J2408+J2420+J2432</f>
        <v>80917.79999999999</v>
      </c>
      <c r="K2456" s="15">
        <f t="shared" si="575"/>
        <v>0</v>
      </c>
      <c r="L2456" s="15">
        <f t="shared" si="575"/>
        <v>0</v>
      </c>
      <c r="M2456" s="15">
        <f t="shared" si="575"/>
        <v>0</v>
      </c>
      <c r="N2456" s="15">
        <f t="shared" si="575"/>
        <v>0</v>
      </c>
      <c r="O2456" s="15">
        <f t="shared" si="575"/>
        <v>0</v>
      </c>
      <c r="P2456" s="15">
        <f t="shared" si="575"/>
        <v>0</v>
      </c>
      <c r="Q2456" s="149"/>
      <c r="R2456" s="150"/>
      <c r="S2456" s="11"/>
      <c r="T2456" s="11"/>
      <c r="U2456" s="11"/>
      <c r="V2456" s="11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 s="12"/>
      <c r="AJ2456" s="12"/>
      <c r="AK2456" s="12"/>
      <c r="AL2456" s="12"/>
      <c r="AM2456" s="12"/>
      <c r="AN2456" s="12"/>
      <c r="AO2456" s="12"/>
      <c r="AP2456" s="12"/>
      <c r="AQ2456" s="12"/>
      <c r="AR2456" s="12"/>
      <c r="AS2456" s="12"/>
      <c r="AT2456" s="12"/>
      <c r="AU2456" s="12"/>
      <c r="AV2456" s="12"/>
      <c r="AW2456" s="12"/>
      <c r="AX2456" s="12"/>
      <c r="AY2456" s="12"/>
      <c r="AZ2456" s="12"/>
      <c r="BA2456" s="12"/>
    </row>
    <row r="2457" spans="1:53" s="13" customFormat="1" ht="13.5">
      <c r="A2457" s="153"/>
      <c r="B2457" s="154"/>
      <c r="C2457" s="154"/>
      <c r="D2457" s="154"/>
      <c r="E2457" s="155"/>
      <c r="F2457" s="14" t="s">
        <v>25</v>
      </c>
      <c r="G2457" s="15">
        <f t="shared" si="571"/>
        <v>21664.899999999998</v>
      </c>
      <c r="H2457" s="15">
        <f t="shared" si="572"/>
        <v>21664.899999999998</v>
      </c>
      <c r="I2457" s="15">
        <f>I2469+I2481</f>
        <v>21664.899999999998</v>
      </c>
      <c r="J2457" s="15">
        <f aca="true" t="shared" si="576" ref="J2457:P2457">J2469+J2481</f>
        <v>21664.899999999998</v>
      </c>
      <c r="K2457" s="15">
        <f t="shared" si="576"/>
        <v>0</v>
      </c>
      <c r="L2457" s="15">
        <f t="shared" si="576"/>
        <v>0</v>
      </c>
      <c r="M2457" s="15">
        <f t="shared" si="576"/>
        <v>0</v>
      </c>
      <c r="N2457" s="15">
        <f t="shared" si="576"/>
        <v>0</v>
      </c>
      <c r="O2457" s="15">
        <f t="shared" si="576"/>
        <v>0</v>
      </c>
      <c r="P2457" s="15">
        <f t="shared" si="576"/>
        <v>0</v>
      </c>
      <c r="Q2457" s="149"/>
      <c r="R2457" s="150"/>
      <c r="S2457" s="11"/>
      <c r="T2457" s="11"/>
      <c r="U2457" s="11"/>
      <c r="V2457" s="11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 s="12"/>
      <c r="AJ2457" s="12"/>
      <c r="AK2457" s="12"/>
      <c r="AL2457" s="12"/>
      <c r="AM2457" s="12"/>
      <c r="AN2457" s="12"/>
      <c r="AO2457" s="12"/>
      <c r="AP2457" s="12"/>
      <c r="AQ2457" s="12"/>
      <c r="AR2457" s="12"/>
      <c r="AS2457" s="12"/>
      <c r="AT2457" s="12"/>
      <c r="AU2457" s="12"/>
      <c r="AV2457" s="12"/>
      <c r="AW2457" s="12"/>
      <c r="AX2457" s="12"/>
      <c r="AY2457" s="12"/>
      <c r="AZ2457" s="12"/>
      <c r="BA2457" s="12"/>
    </row>
    <row r="2458" spans="1:53" s="13" customFormat="1" ht="13.5">
      <c r="A2458" s="153"/>
      <c r="B2458" s="154"/>
      <c r="C2458" s="154"/>
      <c r="D2458" s="154"/>
      <c r="E2458" s="155"/>
      <c r="F2458" s="14" t="s">
        <v>220</v>
      </c>
      <c r="G2458" s="15">
        <f t="shared" si="571"/>
        <v>161740.9</v>
      </c>
      <c r="H2458" s="15">
        <f t="shared" si="572"/>
        <v>111782.59999999999</v>
      </c>
      <c r="I2458" s="15">
        <f>I2204+I2216+I2228+I2240+I2252+I2264+I2276+I2288+I2300+I2312+I2325+I2337+I2349+I2362+I2374+I2386+I2398+I2410+I2422+I2434+I2446</f>
        <v>161740.9</v>
      </c>
      <c r="J2458" s="15">
        <f aca="true" t="shared" si="577" ref="I2458:P2463">J2204+J2216+J2228+J2240+J2252+J2264+J2276+J2288+J2300+J2312+J2325+J2337+J2349+J2362+J2374+J2386+J2398+J2410+J2422+J2434+J2446</f>
        <v>111782.59999999999</v>
      </c>
      <c r="K2458" s="15">
        <f t="shared" si="577"/>
        <v>0</v>
      </c>
      <c r="L2458" s="15">
        <f t="shared" si="577"/>
        <v>0</v>
      </c>
      <c r="M2458" s="15">
        <f t="shared" si="577"/>
        <v>0</v>
      </c>
      <c r="N2458" s="15">
        <f t="shared" si="577"/>
        <v>0</v>
      </c>
      <c r="O2458" s="15">
        <f t="shared" si="577"/>
        <v>0</v>
      </c>
      <c r="P2458" s="15">
        <f t="shared" si="577"/>
        <v>0</v>
      </c>
      <c r="Q2458" s="149"/>
      <c r="R2458" s="150"/>
      <c r="S2458" s="54">
        <f>I2056+I2325+I2349</f>
        <v>27156.9</v>
      </c>
      <c r="T2458" s="11"/>
      <c r="U2458" s="11"/>
      <c r="V2458" s="11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 s="12"/>
      <c r="AJ2458" s="12"/>
      <c r="AK2458" s="12"/>
      <c r="AL2458" s="12"/>
      <c r="AM2458" s="12"/>
      <c r="AN2458" s="12"/>
      <c r="AO2458" s="12"/>
      <c r="AP2458" s="12"/>
      <c r="AQ2458" s="12"/>
      <c r="AR2458" s="12"/>
      <c r="AS2458" s="12"/>
      <c r="AT2458" s="12"/>
      <c r="AU2458" s="12"/>
      <c r="AV2458" s="12"/>
      <c r="AW2458" s="12"/>
      <c r="AX2458" s="12"/>
      <c r="AY2458" s="12"/>
      <c r="AZ2458" s="12"/>
      <c r="BA2458" s="12"/>
    </row>
    <row r="2459" spans="1:53" s="13" customFormat="1" ht="13.5">
      <c r="A2459" s="153"/>
      <c r="B2459" s="154"/>
      <c r="C2459" s="154"/>
      <c r="D2459" s="154"/>
      <c r="E2459" s="155"/>
      <c r="F2459" s="14" t="s">
        <v>226</v>
      </c>
      <c r="G2459" s="15">
        <f t="shared" si="571"/>
        <v>42226.9</v>
      </c>
      <c r="H2459" s="15">
        <f t="shared" si="572"/>
        <v>0</v>
      </c>
      <c r="I2459" s="15">
        <f>I2205+I2217+I2229+I2241+I2253+I2265+I2277+I2289+I2301+I2313+I2326+I2338+I2350+I2363+I2375+I2387+I2399+I2411+I2423+I2435+I2447</f>
        <v>10556.7</v>
      </c>
      <c r="J2459" s="15">
        <f t="shared" si="577"/>
        <v>0</v>
      </c>
      <c r="K2459" s="15">
        <f t="shared" si="577"/>
        <v>0</v>
      </c>
      <c r="L2459" s="15">
        <f t="shared" si="577"/>
        <v>0</v>
      </c>
      <c r="M2459" s="15">
        <f t="shared" si="577"/>
        <v>31670.2</v>
      </c>
      <c r="N2459" s="15">
        <f t="shared" si="577"/>
        <v>0</v>
      </c>
      <c r="O2459" s="15">
        <f t="shared" si="577"/>
        <v>0</v>
      </c>
      <c r="P2459" s="15">
        <f t="shared" si="577"/>
        <v>0</v>
      </c>
      <c r="Q2459" s="149"/>
      <c r="R2459" s="150"/>
      <c r="S2459" s="10"/>
      <c r="T2459" s="11"/>
      <c r="U2459" s="11"/>
      <c r="V2459" s="11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 s="12"/>
      <c r="AJ2459" s="12"/>
      <c r="AK2459" s="12"/>
      <c r="AL2459" s="12"/>
      <c r="AM2459" s="12"/>
      <c r="AN2459" s="12"/>
      <c r="AO2459" s="12"/>
      <c r="AP2459" s="12"/>
      <c r="AQ2459" s="12"/>
      <c r="AR2459" s="12"/>
      <c r="AS2459" s="12"/>
      <c r="AT2459" s="12"/>
      <c r="AU2459" s="12"/>
      <c r="AV2459" s="12"/>
      <c r="AW2459" s="12"/>
      <c r="AX2459" s="12"/>
      <c r="AY2459" s="12"/>
      <c r="AZ2459" s="12"/>
      <c r="BA2459" s="12"/>
    </row>
    <row r="2460" spans="1:53" s="13" customFormat="1" ht="13.5">
      <c r="A2460" s="153"/>
      <c r="B2460" s="154"/>
      <c r="C2460" s="154"/>
      <c r="D2460" s="154"/>
      <c r="E2460" s="155"/>
      <c r="F2460" s="14" t="s">
        <v>227</v>
      </c>
      <c r="G2460" s="15">
        <f t="shared" si="571"/>
        <v>0</v>
      </c>
      <c r="H2460" s="15">
        <f t="shared" si="572"/>
        <v>0</v>
      </c>
      <c r="I2460" s="15">
        <f>I2206+I2218+I2230+I2242+I2254+I2266+I2278+I2290+I2302+I2314+I2327+I2339+I2351+I2364+I2376+I2388+I2400+I2412+I2424+I2436+I2448</f>
        <v>0</v>
      </c>
      <c r="J2460" s="15">
        <f t="shared" si="577"/>
        <v>0</v>
      </c>
      <c r="K2460" s="15">
        <f t="shared" si="577"/>
        <v>0</v>
      </c>
      <c r="L2460" s="15">
        <f t="shared" si="577"/>
        <v>0</v>
      </c>
      <c r="M2460" s="15">
        <f t="shared" si="577"/>
        <v>0</v>
      </c>
      <c r="N2460" s="15">
        <f t="shared" si="577"/>
        <v>0</v>
      </c>
      <c r="O2460" s="15">
        <f t="shared" si="577"/>
        <v>0</v>
      </c>
      <c r="P2460" s="15">
        <f t="shared" si="577"/>
        <v>0</v>
      </c>
      <c r="Q2460" s="149"/>
      <c r="R2460" s="150"/>
      <c r="S2460" s="10"/>
      <c r="T2460" s="11"/>
      <c r="U2460" s="11"/>
      <c r="V2460" s="11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 s="12"/>
      <c r="AJ2460" s="12"/>
      <c r="AK2460" s="12"/>
      <c r="AL2460" s="12"/>
      <c r="AM2460" s="12"/>
      <c r="AN2460" s="12"/>
      <c r="AO2460" s="12"/>
      <c r="AP2460" s="12"/>
      <c r="AQ2460" s="12"/>
      <c r="AR2460" s="12"/>
      <c r="AS2460" s="12"/>
      <c r="AT2460" s="12"/>
      <c r="AU2460" s="12"/>
      <c r="AV2460" s="12"/>
      <c r="AW2460" s="12"/>
      <c r="AX2460" s="12"/>
      <c r="AY2460" s="12"/>
      <c r="AZ2460" s="12"/>
      <c r="BA2460" s="12"/>
    </row>
    <row r="2461" spans="1:53" s="13" customFormat="1" ht="13.5">
      <c r="A2461" s="153"/>
      <c r="B2461" s="154"/>
      <c r="C2461" s="154"/>
      <c r="D2461" s="154"/>
      <c r="E2461" s="155"/>
      <c r="F2461" s="14" t="s">
        <v>228</v>
      </c>
      <c r="G2461" s="15">
        <f>I2461+K2461+M2461+O2461</f>
        <v>85000.69999999998</v>
      </c>
      <c r="H2461" s="15">
        <f>J2461+L2461+N2461+P2461</f>
        <v>0</v>
      </c>
      <c r="I2461" s="15">
        <f>I2207+I2219+I2231+I2243+I2255+I2267+I2279+I2291+I2303+I2315+I2328+I2340+I2352+I2365+I2377+I2389+I2401+I2413+I2425+I2437+I2449</f>
        <v>84808.29999999999</v>
      </c>
      <c r="J2461" s="15">
        <f t="shared" si="577"/>
        <v>0</v>
      </c>
      <c r="K2461" s="15">
        <f t="shared" si="577"/>
        <v>0</v>
      </c>
      <c r="L2461" s="15">
        <f t="shared" si="577"/>
        <v>0</v>
      </c>
      <c r="M2461" s="15">
        <f t="shared" si="577"/>
        <v>192.4</v>
      </c>
      <c r="N2461" s="15">
        <f t="shared" si="577"/>
        <v>0</v>
      </c>
      <c r="O2461" s="15">
        <f t="shared" si="577"/>
        <v>0</v>
      </c>
      <c r="P2461" s="15">
        <f>P2207+P2219+P2231+P2243+P2255+P2267+P2279+P2291+P2303+P2315+P2328+P2340+P2352+P2365+P2377+P2389+P2401+P2413+P2425+P2437+P2449</f>
        <v>0</v>
      </c>
      <c r="Q2461" s="149"/>
      <c r="R2461" s="150"/>
      <c r="S2461" s="10"/>
      <c r="T2461" s="11"/>
      <c r="U2461" s="11"/>
      <c r="V2461" s="11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 s="12"/>
      <c r="AJ2461" s="12"/>
      <c r="AK2461" s="12"/>
      <c r="AL2461" s="12"/>
      <c r="AM2461" s="12"/>
      <c r="AN2461" s="12"/>
      <c r="AO2461" s="12"/>
      <c r="AP2461" s="12"/>
      <c r="AQ2461" s="12"/>
      <c r="AR2461" s="12"/>
      <c r="AS2461" s="12"/>
      <c r="AT2461" s="12"/>
      <c r="AU2461" s="12"/>
      <c r="AV2461" s="12"/>
      <c r="AW2461" s="12"/>
      <c r="AX2461" s="12"/>
      <c r="AY2461" s="12"/>
      <c r="AZ2461" s="12"/>
      <c r="BA2461" s="12"/>
    </row>
    <row r="2462" spans="1:53" s="13" customFormat="1" ht="13.5">
      <c r="A2462" s="153"/>
      <c r="B2462" s="154"/>
      <c r="C2462" s="154"/>
      <c r="D2462" s="154"/>
      <c r="E2462" s="155"/>
      <c r="F2462" s="14" t="s">
        <v>229</v>
      </c>
      <c r="G2462" s="15">
        <f>I2462+K2462+M2462+O2462</f>
        <v>310179.6</v>
      </c>
      <c r="H2462" s="15">
        <f>J2462+L2462+N2462+P2462</f>
        <v>0</v>
      </c>
      <c r="I2462" s="15">
        <f t="shared" si="577"/>
        <v>310179.6</v>
      </c>
      <c r="J2462" s="15">
        <f t="shared" si="577"/>
        <v>0</v>
      </c>
      <c r="K2462" s="15">
        <f t="shared" si="577"/>
        <v>0</v>
      </c>
      <c r="L2462" s="15">
        <f t="shared" si="577"/>
        <v>0</v>
      </c>
      <c r="M2462" s="15">
        <f t="shared" si="577"/>
        <v>0</v>
      </c>
      <c r="N2462" s="15">
        <f t="shared" si="577"/>
        <v>0</v>
      </c>
      <c r="O2462" s="15">
        <f t="shared" si="577"/>
        <v>0</v>
      </c>
      <c r="P2462" s="15">
        <f t="shared" si="577"/>
        <v>0</v>
      </c>
      <c r="Q2462" s="149"/>
      <c r="R2462" s="150"/>
      <c r="S2462" s="10"/>
      <c r="T2462" s="11"/>
      <c r="U2462" s="11"/>
      <c r="V2462" s="11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 s="12"/>
      <c r="AJ2462" s="12"/>
      <c r="AK2462" s="12"/>
      <c r="AL2462" s="12"/>
      <c r="AM2462" s="12"/>
      <c r="AN2462" s="12"/>
      <c r="AO2462" s="12"/>
      <c r="AP2462" s="12"/>
      <c r="AQ2462" s="12"/>
      <c r="AR2462" s="12"/>
      <c r="AS2462" s="12"/>
      <c r="AT2462" s="12"/>
      <c r="AU2462" s="12"/>
      <c r="AV2462" s="12"/>
      <c r="AW2462" s="12"/>
      <c r="AX2462" s="12"/>
      <c r="AY2462" s="12"/>
      <c r="AZ2462" s="12"/>
      <c r="BA2462" s="12"/>
    </row>
    <row r="2463" spans="1:53" s="13" customFormat="1" ht="14.25" thickBot="1">
      <c r="A2463" s="156"/>
      <c r="B2463" s="157"/>
      <c r="C2463" s="157"/>
      <c r="D2463" s="157"/>
      <c r="E2463" s="152"/>
      <c r="F2463" s="55" t="s">
        <v>230</v>
      </c>
      <c r="G2463" s="20">
        <f t="shared" si="571"/>
        <v>0</v>
      </c>
      <c r="H2463" s="20">
        <f t="shared" si="572"/>
        <v>0</v>
      </c>
      <c r="I2463" s="15">
        <f t="shared" si="577"/>
        <v>0</v>
      </c>
      <c r="J2463" s="15">
        <f t="shared" si="577"/>
        <v>0</v>
      </c>
      <c r="K2463" s="15">
        <f t="shared" si="577"/>
        <v>0</v>
      </c>
      <c r="L2463" s="15">
        <f t="shared" si="577"/>
        <v>0</v>
      </c>
      <c r="M2463" s="15">
        <f t="shared" si="577"/>
        <v>0</v>
      </c>
      <c r="N2463" s="15">
        <f t="shared" si="577"/>
        <v>0</v>
      </c>
      <c r="O2463" s="15">
        <f t="shared" si="577"/>
        <v>0</v>
      </c>
      <c r="P2463" s="15">
        <f t="shared" si="577"/>
        <v>0</v>
      </c>
      <c r="Q2463" s="151"/>
      <c r="R2463" s="142"/>
      <c r="S2463" s="10"/>
      <c r="T2463" s="11"/>
      <c r="U2463" s="11"/>
      <c r="V2463" s="11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 s="12"/>
      <c r="AJ2463" s="12"/>
      <c r="AK2463" s="12"/>
      <c r="AL2463" s="12"/>
      <c r="AM2463" s="12"/>
      <c r="AN2463" s="12"/>
      <c r="AO2463" s="12"/>
      <c r="AP2463" s="12"/>
      <c r="AQ2463" s="12"/>
      <c r="AR2463" s="12"/>
      <c r="AS2463" s="12"/>
      <c r="AT2463" s="12"/>
      <c r="AU2463" s="12"/>
      <c r="AV2463" s="12"/>
      <c r="AW2463" s="12"/>
      <c r="AX2463" s="12"/>
      <c r="AY2463" s="12"/>
      <c r="AZ2463" s="12"/>
      <c r="BA2463" s="12"/>
    </row>
    <row r="2464" spans="1:53" s="13" customFormat="1" ht="13.5">
      <c r="A2464" s="141" t="s">
        <v>149</v>
      </c>
      <c r="B2464" s="190"/>
      <c r="C2464" s="190"/>
      <c r="D2464" s="190"/>
      <c r="E2464" s="191"/>
      <c r="F2464" s="8" t="s">
        <v>16</v>
      </c>
      <c r="G2464" s="9">
        <f>SUM(G2465:G2475)</f>
        <v>4910</v>
      </c>
      <c r="H2464" s="9">
        <f aca="true" t="shared" si="578" ref="H2464:P2464">SUM(H2465:H2475)</f>
        <v>4910</v>
      </c>
      <c r="I2464" s="9">
        <f t="shared" si="578"/>
        <v>4910</v>
      </c>
      <c r="J2464" s="9">
        <f t="shared" si="578"/>
        <v>4910</v>
      </c>
      <c r="K2464" s="9">
        <f t="shared" si="578"/>
        <v>0</v>
      </c>
      <c r="L2464" s="9">
        <f t="shared" si="578"/>
        <v>0</v>
      </c>
      <c r="M2464" s="9">
        <f t="shared" si="578"/>
        <v>0</v>
      </c>
      <c r="N2464" s="9">
        <f t="shared" si="578"/>
        <v>0</v>
      </c>
      <c r="O2464" s="9">
        <f t="shared" si="578"/>
        <v>0</v>
      </c>
      <c r="P2464" s="9">
        <f t="shared" si="578"/>
        <v>0</v>
      </c>
      <c r="Q2464" s="143"/>
      <c r="R2464" s="144"/>
      <c r="S2464" s="11"/>
      <c r="T2464" s="11"/>
      <c r="U2464" s="11"/>
      <c r="V2464" s="11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 s="12"/>
      <c r="AJ2464" s="12"/>
      <c r="AK2464" s="12"/>
      <c r="AL2464" s="12"/>
      <c r="AM2464" s="12"/>
      <c r="AN2464" s="12"/>
      <c r="AO2464" s="12"/>
      <c r="AP2464" s="12"/>
      <c r="AQ2464" s="12"/>
      <c r="AR2464" s="12"/>
      <c r="AS2464" s="12"/>
      <c r="AT2464" s="12"/>
      <c r="AU2464" s="12"/>
      <c r="AV2464" s="12"/>
      <c r="AW2464" s="12"/>
      <c r="AX2464" s="12"/>
      <c r="AY2464" s="12"/>
      <c r="AZ2464" s="12"/>
      <c r="BA2464" s="12"/>
    </row>
    <row r="2465" spans="1:53" s="13" customFormat="1" ht="13.5">
      <c r="A2465" s="153"/>
      <c r="B2465" s="154"/>
      <c r="C2465" s="154"/>
      <c r="D2465" s="154"/>
      <c r="E2465" s="155"/>
      <c r="F2465" s="14" t="s">
        <v>19</v>
      </c>
      <c r="G2465" s="15">
        <f aca="true" t="shared" si="579" ref="G2465:H2467">I2465+K2465+M2465+O2465</f>
        <v>1335</v>
      </c>
      <c r="H2465" s="15">
        <f t="shared" si="579"/>
        <v>1335</v>
      </c>
      <c r="I2465" s="15">
        <f>I2211</f>
        <v>1335</v>
      </c>
      <c r="J2465" s="15">
        <f>J2211</f>
        <v>1335</v>
      </c>
      <c r="K2465" s="15">
        <f aca="true" t="shared" si="580" ref="K2465:P2465">K2211</f>
        <v>0</v>
      </c>
      <c r="L2465" s="15">
        <f t="shared" si="580"/>
        <v>0</v>
      </c>
      <c r="M2465" s="15">
        <f t="shared" si="580"/>
        <v>0</v>
      </c>
      <c r="N2465" s="15">
        <f t="shared" si="580"/>
        <v>0</v>
      </c>
      <c r="O2465" s="15">
        <f t="shared" si="580"/>
        <v>0</v>
      </c>
      <c r="P2465" s="15">
        <f t="shared" si="580"/>
        <v>0</v>
      </c>
      <c r="Q2465" s="149"/>
      <c r="R2465" s="150"/>
      <c r="S2465" s="11"/>
      <c r="T2465" s="11"/>
      <c r="U2465" s="11"/>
      <c r="V2465" s="11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 s="12"/>
      <c r="AJ2465" s="12"/>
      <c r="AK2465" s="12"/>
      <c r="AL2465" s="12"/>
      <c r="AM2465" s="12"/>
      <c r="AN2465" s="12"/>
      <c r="AO2465" s="12"/>
      <c r="AP2465" s="12"/>
      <c r="AQ2465" s="12"/>
      <c r="AR2465" s="12"/>
      <c r="AS2465" s="12"/>
      <c r="AT2465" s="12"/>
      <c r="AU2465" s="12"/>
      <c r="AV2465" s="12"/>
      <c r="AW2465" s="12"/>
      <c r="AX2465" s="12"/>
      <c r="AY2465" s="12"/>
      <c r="AZ2465" s="12"/>
      <c r="BA2465" s="12"/>
    </row>
    <row r="2466" spans="1:53" s="13" customFormat="1" ht="13.5">
      <c r="A2466" s="153"/>
      <c r="B2466" s="154"/>
      <c r="C2466" s="154"/>
      <c r="D2466" s="154"/>
      <c r="E2466" s="155"/>
      <c r="F2466" s="14" t="s">
        <v>22</v>
      </c>
      <c r="G2466" s="15">
        <f t="shared" si="579"/>
        <v>2800</v>
      </c>
      <c r="H2466" s="15">
        <f t="shared" si="579"/>
        <v>2800</v>
      </c>
      <c r="I2466" s="15">
        <f>I2345+I2357+I2358</f>
        <v>2800</v>
      </c>
      <c r="J2466" s="15">
        <f>J2345+J2357+J2358</f>
        <v>2800</v>
      </c>
      <c r="K2466" s="15">
        <f aca="true" t="shared" si="581" ref="K2466:P2466">K2345+K2357</f>
        <v>0</v>
      </c>
      <c r="L2466" s="15">
        <f t="shared" si="581"/>
        <v>0</v>
      </c>
      <c r="M2466" s="15">
        <f t="shared" si="581"/>
        <v>0</v>
      </c>
      <c r="N2466" s="15">
        <f t="shared" si="581"/>
        <v>0</v>
      </c>
      <c r="O2466" s="15">
        <f t="shared" si="581"/>
        <v>0</v>
      </c>
      <c r="P2466" s="15">
        <f t="shared" si="581"/>
        <v>0</v>
      </c>
      <c r="Q2466" s="149"/>
      <c r="R2466" s="150"/>
      <c r="S2466" s="11"/>
      <c r="T2466" s="11"/>
      <c r="U2466" s="11"/>
      <c r="V2466" s="11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 s="12"/>
      <c r="AJ2466" s="12"/>
      <c r="AK2466" s="12"/>
      <c r="AL2466" s="12"/>
      <c r="AM2466" s="12"/>
      <c r="AN2466" s="12"/>
      <c r="AO2466" s="12"/>
      <c r="AP2466" s="12"/>
      <c r="AQ2466" s="12"/>
      <c r="AR2466" s="12"/>
      <c r="AS2466" s="12"/>
      <c r="AT2466" s="12"/>
      <c r="AU2466" s="12"/>
      <c r="AV2466" s="12"/>
      <c r="AW2466" s="12"/>
      <c r="AX2466" s="12"/>
      <c r="AY2466" s="12"/>
      <c r="AZ2466" s="12"/>
      <c r="BA2466" s="12"/>
    </row>
    <row r="2467" spans="1:53" s="13" customFormat="1" ht="13.5">
      <c r="A2467" s="153"/>
      <c r="B2467" s="154"/>
      <c r="C2467" s="154"/>
      <c r="D2467" s="154"/>
      <c r="E2467" s="155"/>
      <c r="F2467" s="14" t="s">
        <v>23</v>
      </c>
      <c r="G2467" s="15">
        <f t="shared" si="579"/>
        <v>775</v>
      </c>
      <c r="H2467" s="15">
        <f t="shared" si="579"/>
        <v>775</v>
      </c>
      <c r="I2467" s="15">
        <f>I2346+I2321</f>
        <v>775</v>
      </c>
      <c r="J2467" s="15">
        <f aca="true" t="shared" si="582" ref="J2467:P2467">J2346+J2321</f>
        <v>775</v>
      </c>
      <c r="K2467" s="15">
        <f t="shared" si="582"/>
        <v>0</v>
      </c>
      <c r="L2467" s="15">
        <f t="shared" si="582"/>
        <v>0</v>
      </c>
      <c r="M2467" s="15">
        <f t="shared" si="582"/>
        <v>0</v>
      </c>
      <c r="N2467" s="15">
        <f t="shared" si="582"/>
        <v>0</v>
      </c>
      <c r="O2467" s="15">
        <f t="shared" si="582"/>
        <v>0</v>
      </c>
      <c r="P2467" s="15">
        <f t="shared" si="582"/>
        <v>0</v>
      </c>
      <c r="Q2467" s="149"/>
      <c r="R2467" s="150"/>
      <c r="S2467" s="11"/>
      <c r="T2467" s="11"/>
      <c r="U2467" s="11"/>
      <c r="V2467" s="11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 s="12"/>
      <c r="AJ2467" s="12"/>
      <c r="AK2467" s="12"/>
      <c r="AL2467" s="12"/>
      <c r="AM2467" s="12"/>
      <c r="AN2467" s="12"/>
      <c r="AO2467" s="12"/>
      <c r="AP2467" s="12"/>
      <c r="AQ2467" s="12"/>
      <c r="AR2467" s="12"/>
      <c r="AS2467" s="12"/>
      <c r="AT2467" s="12"/>
      <c r="AU2467" s="12"/>
      <c r="AV2467" s="12"/>
      <c r="AW2467" s="12"/>
      <c r="AX2467" s="12"/>
      <c r="AY2467" s="12"/>
      <c r="AZ2467" s="12"/>
      <c r="BA2467" s="12"/>
    </row>
    <row r="2468" spans="1:53" s="13" customFormat="1" ht="13.5">
      <c r="A2468" s="153"/>
      <c r="B2468" s="154"/>
      <c r="C2468" s="154"/>
      <c r="D2468" s="154"/>
      <c r="E2468" s="155"/>
      <c r="F2468" s="14" t="s">
        <v>24</v>
      </c>
      <c r="G2468" s="15">
        <f aca="true" t="shared" si="583" ref="G2468:G2475">I2468+K2468+M2468+O2468</f>
        <v>0</v>
      </c>
      <c r="H2468" s="15">
        <f aca="true" t="shared" si="584" ref="H2468:H2475">J2468+L2468+N2468+P2468</f>
        <v>0</v>
      </c>
      <c r="I2468" s="15">
        <f>I2226+I2238+I2250+I2262+I2286+I2298+I2310+I2322+I2323</f>
        <v>0</v>
      </c>
      <c r="J2468" s="15">
        <f aca="true" t="shared" si="585" ref="J2468:P2468">J2226+J2238+J2250+J2262+J2286+J2298+J2310+J2322+J2323</f>
        <v>0</v>
      </c>
      <c r="K2468" s="15">
        <f t="shared" si="585"/>
        <v>0</v>
      </c>
      <c r="L2468" s="15">
        <f t="shared" si="585"/>
        <v>0</v>
      </c>
      <c r="M2468" s="15">
        <f t="shared" si="585"/>
        <v>0</v>
      </c>
      <c r="N2468" s="15">
        <f t="shared" si="585"/>
        <v>0</v>
      </c>
      <c r="O2468" s="15">
        <f t="shared" si="585"/>
        <v>0</v>
      </c>
      <c r="P2468" s="15">
        <f t="shared" si="585"/>
        <v>0</v>
      </c>
      <c r="Q2468" s="149"/>
      <c r="R2468" s="150"/>
      <c r="S2468" s="11"/>
      <c r="T2468" s="11"/>
      <c r="U2468" s="11"/>
      <c r="V2468" s="11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 s="12"/>
      <c r="AJ2468" s="12"/>
      <c r="AK2468" s="12"/>
      <c r="AL2468" s="12"/>
      <c r="AM2468" s="12"/>
      <c r="AN2468" s="12"/>
      <c r="AO2468" s="12"/>
      <c r="AP2468" s="12"/>
      <c r="AQ2468" s="12"/>
      <c r="AR2468" s="12"/>
      <c r="AS2468" s="12"/>
      <c r="AT2468" s="12"/>
      <c r="AU2468" s="12"/>
      <c r="AV2468" s="12"/>
      <c r="AW2468" s="12"/>
      <c r="AX2468" s="12"/>
      <c r="AY2468" s="12"/>
      <c r="AZ2468" s="12"/>
      <c r="BA2468" s="12"/>
    </row>
    <row r="2469" spans="1:53" s="13" customFormat="1" ht="13.5">
      <c r="A2469" s="153"/>
      <c r="B2469" s="154"/>
      <c r="C2469" s="154"/>
      <c r="D2469" s="154"/>
      <c r="E2469" s="155"/>
      <c r="F2469" s="14" t="s">
        <v>25</v>
      </c>
      <c r="G2469" s="15">
        <f t="shared" si="583"/>
        <v>0</v>
      </c>
      <c r="H2469" s="15">
        <f t="shared" si="584"/>
        <v>0</v>
      </c>
      <c r="I2469" s="15">
        <f>I2445</f>
        <v>0</v>
      </c>
      <c r="J2469" s="15">
        <f aca="true" t="shared" si="586" ref="J2469:P2469">J2445</f>
        <v>0</v>
      </c>
      <c r="K2469" s="15">
        <f t="shared" si="586"/>
        <v>0</v>
      </c>
      <c r="L2469" s="15">
        <f t="shared" si="586"/>
        <v>0</v>
      </c>
      <c r="M2469" s="15">
        <f t="shared" si="586"/>
        <v>0</v>
      </c>
      <c r="N2469" s="15">
        <f t="shared" si="586"/>
        <v>0</v>
      </c>
      <c r="O2469" s="15">
        <f t="shared" si="586"/>
        <v>0</v>
      </c>
      <c r="P2469" s="15">
        <f t="shared" si="586"/>
        <v>0</v>
      </c>
      <c r="Q2469" s="149"/>
      <c r="R2469" s="150"/>
      <c r="S2469" s="11"/>
      <c r="T2469" s="11"/>
      <c r="U2469" s="11"/>
      <c r="V2469" s="11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 s="12"/>
      <c r="AJ2469" s="12"/>
      <c r="AK2469" s="12"/>
      <c r="AL2469" s="12"/>
      <c r="AM2469" s="12"/>
      <c r="AN2469" s="12"/>
      <c r="AO2469" s="12"/>
      <c r="AP2469" s="12"/>
      <c r="AQ2469" s="12"/>
      <c r="AR2469" s="12"/>
      <c r="AS2469" s="12"/>
      <c r="AT2469" s="12"/>
      <c r="AU2469" s="12"/>
      <c r="AV2469" s="12"/>
      <c r="AW2469" s="12"/>
      <c r="AX2469" s="12"/>
      <c r="AY2469" s="12"/>
      <c r="AZ2469" s="12"/>
      <c r="BA2469" s="12"/>
    </row>
    <row r="2470" spans="1:53" s="13" customFormat="1" ht="13.5">
      <c r="A2470" s="153"/>
      <c r="B2470" s="154"/>
      <c r="C2470" s="154"/>
      <c r="D2470" s="154"/>
      <c r="E2470" s="155"/>
      <c r="F2470" s="14" t="s">
        <v>220</v>
      </c>
      <c r="G2470" s="15">
        <f t="shared" si="583"/>
        <v>0</v>
      </c>
      <c r="H2470" s="15">
        <f t="shared" si="584"/>
        <v>0</v>
      </c>
      <c r="I2470" s="15">
        <v>0</v>
      </c>
      <c r="J2470" s="15">
        <v>0</v>
      </c>
      <c r="K2470" s="15">
        <v>0</v>
      </c>
      <c r="L2470" s="15">
        <v>0</v>
      </c>
      <c r="M2470" s="15">
        <v>0</v>
      </c>
      <c r="N2470" s="15">
        <v>0</v>
      </c>
      <c r="O2470" s="15">
        <v>0</v>
      </c>
      <c r="P2470" s="56">
        <v>0</v>
      </c>
      <c r="Q2470" s="149"/>
      <c r="R2470" s="150"/>
      <c r="S2470" s="11"/>
      <c r="T2470" s="11"/>
      <c r="U2470" s="11"/>
      <c r="V2470" s="11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 s="12"/>
      <c r="AJ2470" s="12"/>
      <c r="AK2470" s="12"/>
      <c r="AL2470" s="12"/>
      <c r="AM2470" s="12"/>
      <c r="AN2470" s="12"/>
      <c r="AO2470" s="12"/>
      <c r="AP2470" s="12"/>
      <c r="AQ2470" s="12"/>
      <c r="AR2470" s="12"/>
      <c r="AS2470" s="12"/>
      <c r="AT2470" s="12"/>
      <c r="AU2470" s="12"/>
      <c r="AV2470" s="12"/>
      <c r="AW2470" s="12"/>
      <c r="AX2470" s="12"/>
      <c r="AY2470" s="12"/>
      <c r="AZ2470" s="12"/>
      <c r="BA2470" s="12"/>
    </row>
    <row r="2471" spans="1:53" s="13" customFormat="1" ht="13.5">
      <c r="A2471" s="153"/>
      <c r="B2471" s="154"/>
      <c r="C2471" s="154"/>
      <c r="D2471" s="154"/>
      <c r="E2471" s="155"/>
      <c r="F2471" s="14" t="s">
        <v>226</v>
      </c>
      <c r="G2471" s="15">
        <f t="shared" si="583"/>
        <v>0</v>
      </c>
      <c r="H2471" s="15">
        <f t="shared" si="584"/>
        <v>0</v>
      </c>
      <c r="I2471" s="15">
        <f>I2229+I2241+I2253+I2265+I2289+I2301+I2313</f>
        <v>0</v>
      </c>
      <c r="J2471" s="15">
        <f aca="true" t="shared" si="587" ref="J2471:P2471">J2229+J2241+J2253+J2265+J2289+J2301+J2313</f>
        <v>0</v>
      </c>
      <c r="K2471" s="15">
        <f t="shared" si="587"/>
        <v>0</v>
      </c>
      <c r="L2471" s="15">
        <f t="shared" si="587"/>
        <v>0</v>
      </c>
      <c r="M2471" s="15">
        <f t="shared" si="587"/>
        <v>0</v>
      </c>
      <c r="N2471" s="15">
        <f t="shared" si="587"/>
        <v>0</v>
      </c>
      <c r="O2471" s="15">
        <f t="shared" si="587"/>
        <v>0</v>
      </c>
      <c r="P2471" s="15">
        <f t="shared" si="587"/>
        <v>0</v>
      </c>
      <c r="Q2471" s="149"/>
      <c r="R2471" s="150"/>
      <c r="S2471" s="10"/>
      <c r="T2471" s="11"/>
      <c r="U2471" s="11"/>
      <c r="V2471" s="11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 s="12"/>
      <c r="AJ2471" s="12"/>
      <c r="AK2471" s="12"/>
      <c r="AL2471" s="12"/>
      <c r="AM2471" s="12"/>
      <c r="AN2471" s="12"/>
      <c r="AO2471" s="12"/>
      <c r="AP2471" s="12"/>
      <c r="AQ2471" s="12"/>
      <c r="AR2471" s="12"/>
      <c r="AS2471" s="12"/>
      <c r="AT2471" s="12"/>
      <c r="AU2471" s="12"/>
      <c r="AV2471" s="12"/>
      <c r="AW2471" s="12"/>
      <c r="AX2471" s="12"/>
      <c r="AY2471" s="12"/>
      <c r="AZ2471" s="12"/>
      <c r="BA2471" s="12"/>
    </row>
    <row r="2472" spans="1:53" s="13" customFormat="1" ht="13.5">
      <c r="A2472" s="153"/>
      <c r="B2472" s="154"/>
      <c r="C2472" s="154"/>
      <c r="D2472" s="154"/>
      <c r="E2472" s="155"/>
      <c r="F2472" s="14" t="s">
        <v>227</v>
      </c>
      <c r="G2472" s="15">
        <f t="shared" si="583"/>
        <v>0</v>
      </c>
      <c r="H2472" s="15">
        <f t="shared" si="584"/>
        <v>0</v>
      </c>
      <c r="I2472" s="15">
        <v>0</v>
      </c>
      <c r="J2472" s="15">
        <v>0</v>
      </c>
      <c r="K2472" s="15">
        <v>0</v>
      </c>
      <c r="L2472" s="15">
        <v>0</v>
      </c>
      <c r="M2472" s="15">
        <v>0</v>
      </c>
      <c r="N2472" s="15">
        <v>0</v>
      </c>
      <c r="O2472" s="15">
        <v>0</v>
      </c>
      <c r="P2472" s="15">
        <v>0</v>
      </c>
      <c r="Q2472" s="149"/>
      <c r="R2472" s="150"/>
      <c r="S2472" s="10"/>
      <c r="T2472" s="11"/>
      <c r="U2472" s="11"/>
      <c r="V2472" s="11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 s="12"/>
      <c r="AJ2472" s="12"/>
      <c r="AK2472" s="12"/>
      <c r="AL2472" s="12"/>
      <c r="AM2472" s="12"/>
      <c r="AN2472" s="12"/>
      <c r="AO2472" s="12"/>
      <c r="AP2472" s="12"/>
      <c r="AQ2472" s="12"/>
      <c r="AR2472" s="12"/>
      <c r="AS2472" s="12"/>
      <c r="AT2472" s="12"/>
      <c r="AU2472" s="12"/>
      <c r="AV2472" s="12"/>
      <c r="AW2472" s="12"/>
      <c r="AX2472" s="12"/>
      <c r="AY2472" s="12"/>
      <c r="AZ2472" s="12"/>
      <c r="BA2472" s="12"/>
    </row>
    <row r="2473" spans="1:53" s="13" customFormat="1" ht="13.5">
      <c r="A2473" s="153"/>
      <c r="B2473" s="154"/>
      <c r="C2473" s="154"/>
      <c r="D2473" s="154"/>
      <c r="E2473" s="155"/>
      <c r="F2473" s="14" t="s">
        <v>228</v>
      </c>
      <c r="G2473" s="15">
        <f t="shared" si="583"/>
        <v>0</v>
      </c>
      <c r="H2473" s="15">
        <f t="shared" si="584"/>
        <v>0</v>
      </c>
      <c r="I2473" s="15">
        <v>0</v>
      </c>
      <c r="J2473" s="15">
        <v>0</v>
      </c>
      <c r="K2473" s="15">
        <v>0</v>
      </c>
      <c r="L2473" s="15">
        <v>0</v>
      </c>
      <c r="M2473" s="15">
        <v>0</v>
      </c>
      <c r="N2473" s="15">
        <v>0</v>
      </c>
      <c r="O2473" s="15">
        <v>0</v>
      </c>
      <c r="P2473" s="15">
        <v>0</v>
      </c>
      <c r="Q2473" s="149"/>
      <c r="R2473" s="150"/>
      <c r="S2473" s="10"/>
      <c r="T2473" s="11"/>
      <c r="U2473" s="11"/>
      <c r="V2473" s="11"/>
      <c r="W2473" s="12"/>
      <c r="X2473" s="12"/>
      <c r="Y2473" s="12"/>
      <c r="Z2473" s="12"/>
      <c r="AA2473" s="12"/>
      <c r="AB2473" s="12"/>
      <c r="AC2473" s="12"/>
      <c r="AD2473" s="12"/>
      <c r="AE2473" s="12"/>
      <c r="AF2473" s="12"/>
      <c r="AG2473" s="12"/>
      <c r="AH2473" s="12"/>
      <c r="AI2473" s="12"/>
      <c r="AJ2473" s="12"/>
      <c r="AK2473" s="12"/>
      <c r="AL2473" s="12"/>
      <c r="AM2473" s="12"/>
      <c r="AN2473" s="12"/>
      <c r="AO2473" s="12"/>
      <c r="AP2473" s="12"/>
      <c r="AQ2473" s="12"/>
      <c r="AR2473" s="12"/>
      <c r="AS2473" s="12"/>
      <c r="AT2473" s="12"/>
      <c r="AU2473" s="12"/>
      <c r="AV2473" s="12"/>
      <c r="AW2473" s="12"/>
      <c r="AX2473" s="12"/>
      <c r="AY2473" s="12"/>
      <c r="AZ2473" s="12"/>
      <c r="BA2473" s="12"/>
    </row>
    <row r="2474" spans="1:53" s="13" customFormat="1" ht="13.5">
      <c r="A2474" s="153"/>
      <c r="B2474" s="154"/>
      <c r="C2474" s="154"/>
      <c r="D2474" s="154"/>
      <c r="E2474" s="155"/>
      <c r="F2474" s="14" t="s">
        <v>229</v>
      </c>
      <c r="G2474" s="15">
        <f t="shared" si="583"/>
        <v>0</v>
      </c>
      <c r="H2474" s="15">
        <f t="shared" si="584"/>
        <v>0</v>
      </c>
      <c r="I2474" s="15">
        <v>0</v>
      </c>
      <c r="J2474" s="15">
        <v>0</v>
      </c>
      <c r="K2474" s="15">
        <v>0</v>
      </c>
      <c r="L2474" s="15">
        <v>0</v>
      </c>
      <c r="M2474" s="15">
        <v>0</v>
      </c>
      <c r="N2474" s="15">
        <v>0</v>
      </c>
      <c r="O2474" s="15">
        <v>0</v>
      </c>
      <c r="P2474" s="15">
        <v>0</v>
      </c>
      <c r="Q2474" s="149"/>
      <c r="R2474" s="150"/>
      <c r="S2474" s="10"/>
      <c r="T2474" s="11"/>
      <c r="U2474" s="11"/>
      <c r="V2474" s="11"/>
      <c r="W2474" s="12"/>
      <c r="X2474" s="12"/>
      <c r="Y2474" s="12"/>
      <c r="Z2474" s="12"/>
      <c r="AA2474" s="12"/>
      <c r="AB2474" s="12"/>
      <c r="AC2474" s="12"/>
      <c r="AD2474" s="12"/>
      <c r="AE2474" s="12"/>
      <c r="AF2474" s="12"/>
      <c r="AG2474" s="12"/>
      <c r="AH2474" s="12"/>
      <c r="AI2474" s="12"/>
      <c r="AJ2474" s="12"/>
      <c r="AK2474" s="12"/>
      <c r="AL2474" s="12"/>
      <c r="AM2474" s="12"/>
      <c r="AN2474" s="12"/>
      <c r="AO2474" s="12"/>
      <c r="AP2474" s="12"/>
      <c r="AQ2474" s="12"/>
      <c r="AR2474" s="12"/>
      <c r="AS2474" s="12"/>
      <c r="AT2474" s="12"/>
      <c r="AU2474" s="12"/>
      <c r="AV2474" s="12"/>
      <c r="AW2474" s="12"/>
      <c r="AX2474" s="12"/>
      <c r="AY2474" s="12"/>
      <c r="AZ2474" s="12"/>
      <c r="BA2474" s="12"/>
    </row>
    <row r="2475" spans="1:53" s="13" customFormat="1" ht="14.25" thickBot="1">
      <c r="A2475" s="156"/>
      <c r="B2475" s="157"/>
      <c r="C2475" s="157"/>
      <c r="D2475" s="157"/>
      <c r="E2475" s="152"/>
      <c r="F2475" s="55" t="s">
        <v>230</v>
      </c>
      <c r="G2475" s="20">
        <f t="shared" si="583"/>
        <v>0</v>
      </c>
      <c r="H2475" s="20">
        <f t="shared" si="584"/>
        <v>0</v>
      </c>
      <c r="I2475" s="20">
        <v>0</v>
      </c>
      <c r="J2475" s="20">
        <v>0</v>
      </c>
      <c r="K2475" s="20">
        <v>0</v>
      </c>
      <c r="L2475" s="20">
        <v>0</v>
      </c>
      <c r="M2475" s="20">
        <v>0</v>
      </c>
      <c r="N2475" s="20">
        <v>0</v>
      </c>
      <c r="O2475" s="20">
        <v>0</v>
      </c>
      <c r="P2475" s="20">
        <v>0</v>
      </c>
      <c r="Q2475" s="151"/>
      <c r="R2475" s="142"/>
      <c r="S2475" s="10"/>
      <c r="T2475" s="11"/>
      <c r="U2475" s="11"/>
      <c r="V2475" s="11"/>
      <c r="W2475" s="12"/>
      <c r="X2475" s="12"/>
      <c r="Y2475" s="12"/>
      <c r="Z2475" s="12"/>
      <c r="AA2475" s="12"/>
      <c r="AB2475" s="12"/>
      <c r="AC2475" s="12"/>
      <c r="AD2475" s="12"/>
      <c r="AE2475" s="12"/>
      <c r="AF2475" s="12"/>
      <c r="AG2475" s="12"/>
      <c r="AH2475" s="12"/>
      <c r="AI2475" s="12"/>
      <c r="AJ2475" s="12"/>
      <c r="AK2475" s="12"/>
      <c r="AL2475" s="12"/>
      <c r="AM2475" s="12"/>
      <c r="AN2475" s="12"/>
      <c r="AO2475" s="12"/>
      <c r="AP2475" s="12"/>
      <c r="AQ2475" s="12"/>
      <c r="AR2475" s="12"/>
      <c r="AS2475" s="12"/>
      <c r="AT2475" s="12"/>
      <c r="AU2475" s="12"/>
      <c r="AV2475" s="12"/>
      <c r="AW2475" s="12"/>
      <c r="AX2475" s="12"/>
      <c r="AY2475" s="12"/>
      <c r="AZ2475" s="12"/>
      <c r="BA2475" s="12"/>
    </row>
    <row r="2476" spans="1:53" s="13" customFormat="1" ht="13.5">
      <c r="A2476" s="141" t="s">
        <v>150</v>
      </c>
      <c r="B2476" s="190"/>
      <c r="C2476" s="190"/>
      <c r="D2476" s="190"/>
      <c r="E2476" s="191"/>
      <c r="F2476" s="8" t="s">
        <v>16</v>
      </c>
      <c r="G2476" s="9">
        <f>SUM(G2477:G2487)</f>
        <v>823311.3999999999</v>
      </c>
      <c r="H2476" s="9">
        <f aca="true" t="shared" si="588" ref="H2476:P2476">SUM(H2477:H2487)</f>
        <v>335945.89999999997</v>
      </c>
      <c r="I2476" s="9">
        <f t="shared" si="588"/>
        <v>791448.7999999999</v>
      </c>
      <c r="J2476" s="9">
        <f t="shared" si="588"/>
        <v>335945.89999999997</v>
      </c>
      <c r="K2476" s="9">
        <f t="shared" si="588"/>
        <v>0</v>
      </c>
      <c r="L2476" s="9">
        <f t="shared" si="588"/>
        <v>0</v>
      </c>
      <c r="M2476" s="9">
        <f t="shared" si="588"/>
        <v>31862.600000000002</v>
      </c>
      <c r="N2476" s="9">
        <f t="shared" si="588"/>
        <v>0</v>
      </c>
      <c r="O2476" s="9">
        <f t="shared" si="588"/>
        <v>0</v>
      </c>
      <c r="P2476" s="9">
        <f t="shared" si="588"/>
        <v>0</v>
      </c>
      <c r="Q2476" s="143"/>
      <c r="R2476" s="144"/>
      <c r="S2476" s="11"/>
      <c r="T2476" s="11"/>
      <c r="U2476" s="11"/>
      <c r="V2476" s="11"/>
      <c r="W2476" s="12"/>
      <c r="X2476" s="12"/>
      <c r="Y2476" s="12"/>
      <c r="Z2476" s="12"/>
      <c r="AA2476" s="12"/>
      <c r="AB2476" s="12"/>
      <c r="AC2476" s="12"/>
      <c r="AD2476" s="12"/>
      <c r="AE2476" s="12"/>
      <c r="AF2476" s="12"/>
      <c r="AG2476" s="12"/>
      <c r="AH2476" s="12"/>
      <c r="AI2476" s="12"/>
      <c r="AJ2476" s="12"/>
      <c r="AK2476" s="12"/>
      <c r="AL2476" s="12"/>
      <c r="AM2476" s="12"/>
      <c r="AN2476" s="12"/>
      <c r="AO2476" s="12"/>
      <c r="AP2476" s="12"/>
      <c r="AQ2476" s="12"/>
      <c r="AR2476" s="12"/>
      <c r="AS2476" s="12"/>
      <c r="AT2476" s="12"/>
      <c r="AU2476" s="12"/>
      <c r="AV2476" s="12"/>
      <c r="AW2476" s="12"/>
      <c r="AX2476" s="12"/>
      <c r="AY2476" s="12"/>
      <c r="AZ2476" s="12"/>
      <c r="BA2476" s="12"/>
    </row>
    <row r="2477" spans="1:53" s="13" customFormat="1" ht="13.5">
      <c r="A2477" s="153"/>
      <c r="B2477" s="154"/>
      <c r="C2477" s="154"/>
      <c r="D2477" s="154"/>
      <c r="E2477" s="155"/>
      <c r="F2477" s="14" t="s">
        <v>19</v>
      </c>
      <c r="G2477" s="15">
        <f aca="true" t="shared" si="589" ref="G2477:G2482">G2453-G2465</f>
        <v>12649.1</v>
      </c>
      <c r="H2477" s="15">
        <f aca="true" t="shared" si="590" ref="H2477:P2477">H2453-H2465</f>
        <v>12649.1</v>
      </c>
      <c r="I2477" s="15">
        <f>I2453-I2465</f>
        <v>12649.1</v>
      </c>
      <c r="J2477" s="15">
        <f aca="true" t="shared" si="591" ref="I2477:J2480">J2453-J2465</f>
        <v>12649.1</v>
      </c>
      <c r="K2477" s="15">
        <f t="shared" si="590"/>
        <v>0</v>
      </c>
      <c r="L2477" s="15">
        <f t="shared" si="590"/>
        <v>0</v>
      </c>
      <c r="M2477" s="15">
        <f t="shared" si="590"/>
        <v>0</v>
      </c>
      <c r="N2477" s="15">
        <f t="shared" si="590"/>
        <v>0</v>
      </c>
      <c r="O2477" s="15">
        <f t="shared" si="590"/>
        <v>0</v>
      </c>
      <c r="P2477" s="15">
        <f t="shared" si="590"/>
        <v>0</v>
      </c>
      <c r="Q2477" s="149"/>
      <c r="R2477" s="150"/>
      <c r="S2477" s="11"/>
      <c r="T2477" s="11"/>
      <c r="U2477" s="11"/>
      <c r="V2477" s="11"/>
      <c r="W2477" s="12"/>
      <c r="X2477" s="12"/>
      <c r="Y2477" s="12"/>
      <c r="Z2477" s="12"/>
      <c r="AA2477" s="12"/>
      <c r="AB2477" s="12"/>
      <c r="AC2477" s="12"/>
      <c r="AD2477" s="12"/>
      <c r="AE2477" s="12"/>
      <c r="AF2477" s="12"/>
      <c r="AG2477" s="12"/>
      <c r="AH2477" s="12"/>
      <c r="AI2477" s="12"/>
      <c r="AJ2477" s="12"/>
      <c r="AK2477" s="12"/>
      <c r="AL2477" s="12"/>
      <c r="AM2477" s="12"/>
      <c r="AN2477" s="12"/>
      <c r="AO2477" s="12"/>
      <c r="AP2477" s="12"/>
      <c r="AQ2477" s="12"/>
      <c r="AR2477" s="12"/>
      <c r="AS2477" s="12"/>
      <c r="AT2477" s="12"/>
      <c r="AU2477" s="12"/>
      <c r="AV2477" s="12"/>
      <c r="AW2477" s="12"/>
      <c r="AX2477" s="12"/>
      <c r="AY2477" s="12"/>
      <c r="AZ2477" s="12"/>
      <c r="BA2477" s="12"/>
    </row>
    <row r="2478" spans="1:53" s="13" customFormat="1" ht="13.5">
      <c r="A2478" s="153"/>
      <c r="B2478" s="154"/>
      <c r="C2478" s="154"/>
      <c r="D2478" s="154"/>
      <c r="E2478" s="155"/>
      <c r="F2478" s="14" t="s">
        <v>22</v>
      </c>
      <c r="G2478" s="15">
        <f t="shared" si="589"/>
        <v>71841.3</v>
      </c>
      <c r="H2478" s="15">
        <f>H2454-H2466</f>
        <v>71841.3</v>
      </c>
      <c r="I2478" s="15">
        <f t="shared" si="591"/>
        <v>71841.3</v>
      </c>
      <c r="J2478" s="15">
        <f t="shared" si="591"/>
        <v>71841.3</v>
      </c>
      <c r="K2478" s="15">
        <f aca="true" t="shared" si="592" ref="K2478:P2480">K2454-K2466</f>
        <v>0</v>
      </c>
      <c r="L2478" s="15">
        <f t="shared" si="592"/>
        <v>0</v>
      </c>
      <c r="M2478" s="15">
        <f t="shared" si="592"/>
        <v>0</v>
      </c>
      <c r="N2478" s="15">
        <f t="shared" si="592"/>
        <v>0</v>
      </c>
      <c r="O2478" s="15">
        <f t="shared" si="592"/>
        <v>0</v>
      </c>
      <c r="P2478" s="15">
        <f t="shared" si="592"/>
        <v>0</v>
      </c>
      <c r="Q2478" s="149"/>
      <c r="R2478" s="150"/>
      <c r="S2478" s="11"/>
      <c r="T2478" s="11"/>
      <c r="U2478" s="11"/>
      <c r="V2478" s="11"/>
      <c r="W2478" s="12"/>
      <c r="X2478" s="12"/>
      <c r="Y2478" s="12"/>
      <c r="Z2478" s="12"/>
      <c r="AA2478" s="12"/>
      <c r="AB2478" s="12"/>
      <c r="AC2478" s="12"/>
      <c r="AD2478" s="12"/>
      <c r="AE2478" s="12"/>
      <c r="AF2478" s="12"/>
      <c r="AG2478" s="12"/>
      <c r="AH2478" s="12"/>
      <c r="AI2478" s="12"/>
      <c r="AJ2478" s="12"/>
      <c r="AK2478" s="12"/>
      <c r="AL2478" s="12"/>
      <c r="AM2478" s="12"/>
      <c r="AN2478" s="12"/>
      <c r="AO2478" s="12"/>
      <c r="AP2478" s="12"/>
      <c r="AQ2478" s="12"/>
      <c r="AR2478" s="12"/>
      <c r="AS2478" s="12"/>
      <c r="AT2478" s="12"/>
      <c r="AU2478" s="12"/>
      <c r="AV2478" s="12"/>
      <c r="AW2478" s="12"/>
      <c r="AX2478" s="12"/>
      <c r="AY2478" s="12"/>
      <c r="AZ2478" s="12"/>
      <c r="BA2478" s="12"/>
    </row>
    <row r="2479" spans="1:53" s="13" customFormat="1" ht="13.5">
      <c r="A2479" s="153"/>
      <c r="B2479" s="154"/>
      <c r="C2479" s="154"/>
      <c r="D2479" s="154"/>
      <c r="E2479" s="155"/>
      <c r="F2479" s="14" t="s">
        <v>23</v>
      </c>
      <c r="G2479" s="15">
        <f t="shared" si="589"/>
        <v>37090.2</v>
      </c>
      <c r="H2479" s="15">
        <f>H2455-H2467</f>
        <v>37090.2</v>
      </c>
      <c r="I2479" s="15">
        <f t="shared" si="591"/>
        <v>37090.2</v>
      </c>
      <c r="J2479" s="15">
        <f t="shared" si="591"/>
        <v>37090.2</v>
      </c>
      <c r="K2479" s="15">
        <f t="shared" si="592"/>
        <v>0</v>
      </c>
      <c r="L2479" s="15">
        <f t="shared" si="592"/>
        <v>0</v>
      </c>
      <c r="M2479" s="15">
        <f t="shared" si="592"/>
        <v>0</v>
      </c>
      <c r="N2479" s="15">
        <f t="shared" si="592"/>
        <v>0</v>
      </c>
      <c r="O2479" s="15">
        <f t="shared" si="592"/>
        <v>0</v>
      </c>
      <c r="P2479" s="15">
        <f t="shared" si="592"/>
        <v>0</v>
      </c>
      <c r="Q2479" s="149"/>
      <c r="R2479" s="150"/>
      <c r="S2479" s="11"/>
      <c r="T2479" s="11"/>
      <c r="U2479" s="11"/>
      <c r="V2479" s="11"/>
      <c r="W2479" s="12"/>
      <c r="X2479" s="12"/>
      <c r="Y2479" s="12"/>
      <c r="Z2479" s="12"/>
      <c r="AA2479" s="12"/>
      <c r="AB2479" s="12"/>
      <c r="AC2479" s="12"/>
      <c r="AD2479" s="12"/>
      <c r="AE2479" s="12"/>
      <c r="AF2479" s="12"/>
      <c r="AG2479" s="12"/>
      <c r="AH2479" s="12"/>
      <c r="AI2479" s="12"/>
      <c r="AJ2479" s="12"/>
      <c r="AK2479" s="12"/>
      <c r="AL2479" s="12"/>
      <c r="AM2479" s="12"/>
      <c r="AN2479" s="12"/>
      <c r="AO2479" s="12"/>
      <c r="AP2479" s="12"/>
      <c r="AQ2479" s="12"/>
      <c r="AR2479" s="12"/>
      <c r="AS2479" s="12"/>
      <c r="AT2479" s="12"/>
      <c r="AU2479" s="12"/>
      <c r="AV2479" s="12"/>
      <c r="AW2479" s="12"/>
      <c r="AX2479" s="12"/>
      <c r="AY2479" s="12"/>
      <c r="AZ2479" s="12"/>
      <c r="BA2479" s="12"/>
    </row>
    <row r="2480" spans="1:53" s="13" customFormat="1" ht="13.5">
      <c r="A2480" s="153"/>
      <c r="B2480" s="154"/>
      <c r="C2480" s="154"/>
      <c r="D2480" s="154"/>
      <c r="E2480" s="155"/>
      <c r="F2480" s="14" t="s">
        <v>24</v>
      </c>
      <c r="G2480" s="15">
        <f t="shared" si="589"/>
        <v>80917.79999999999</v>
      </c>
      <c r="H2480" s="15">
        <f>H2456-H2468</f>
        <v>80917.79999999999</v>
      </c>
      <c r="I2480" s="15">
        <f t="shared" si="591"/>
        <v>80917.79999999999</v>
      </c>
      <c r="J2480" s="15">
        <f t="shared" si="591"/>
        <v>80917.79999999999</v>
      </c>
      <c r="K2480" s="15">
        <f t="shared" si="592"/>
        <v>0</v>
      </c>
      <c r="L2480" s="15">
        <f t="shared" si="592"/>
        <v>0</v>
      </c>
      <c r="M2480" s="15">
        <f t="shared" si="592"/>
        <v>0</v>
      </c>
      <c r="N2480" s="15">
        <f t="shared" si="592"/>
        <v>0</v>
      </c>
      <c r="O2480" s="15">
        <f t="shared" si="592"/>
        <v>0</v>
      </c>
      <c r="P2480" s="15">
        <f t="shared" si="592"/>
        <v>0</v>
      </c>
      <c r="Q2480" s="149"/>
      <c r="R2480" s="150"/>
      <c r="S2480" s="11"/>
      <c r="T2480" s="11"/>
      <c r="U2480" s="11"/>
      <c r="V2480" s="11"/>
      <c r="W2480" s="12"/>
      <c r="X2480" s="12"/>
      <c r="Y2480" s="12"/>
      <c r="Z2480" s="12"/>
      <c r="AA2480" s="12"/>
      <c r="AB2480" s="12"/>
      <c r="AC2480" s="12"/>
      <c r="AD2480" s="12"/>
      <c r="AE2480" s="12"/>
      <c r="AF2480" s="12"/>
      <c r="AG2480" s="12"/>
      <c r="AH2480" s="12"/>
      <c r="AI2480" s="12"/>
      <c r="AJ2480" s="12"/>
      <c r="AK2480" s="12"/>
      <c r="AL2480" s="12"/>
      <c r="AM2480" s="12"/>
      <c r="AN2480" s="12"/>
      <c r="AO2480" s="12"/>
      <c r="AP2480" s="12"/>
      <c r="AQ2480" s="12"/>
      <c r="AR2480" s="12"/>
      <c r="AS2480" s="12"/>
      <c r="AT2480" s="12"/>
      <c r="AU2480" s="12"/>
      <c r="AV2480" s="12"/>
      <c r="AW2480" s="12"/>
      <c r="AX2480" s="12"/>
      <c r="AY2480" s="12"/>
      <c r="AZ2480" s="12"/>
      <c r="BA2480" s="12"/>
    </row>
    <row r="2481" spans="1:53" s="13" customFormat="1" ht="13.5">
      <c r="A2481" s="153"/>
      <c r="B2481" s="154"/>
      <c r="C2481" s="154"/>
      <c r="D2481" s="154"/>
      <c r="E2481" s="155"/>
      <c r="F2481" s="14" t="s">
        <v>25</v>
      </c>
      <c r="G2481" s="15">
        <f t="shared" si="589"/>
        <v>21664.899999999998</v>
      </c>
      <c r="H2481" s="15">
        <f>H2457-H2469</f>
        <v>21664.899999999998</v>
      </c>
      <c r="I2481" s="15">
        <f>I2409</f>
        <v>21664.899999999998</v>
      </c>
      <c r="J2481" s="15">
        <f aca="true" t="shared" si="593" ref="J2481:P2481">J2409</f>
        <v>21664.899999999998</v>
      </c>
      <c r="K2481" s="15">
        <f t="shared" si="593"/>
        <v>0</v>
      </c>
      <c r="L2481" s="15">
        <f t="shared" si="593"/>
        <v>0</v>
      </c>
      <c r="M2481" s="15">
        <f t="shared" si="593"/>
        <v>0</v>
      </c>
      <c r="N2481" s="15">
        <f t="shared" si="593"/>
        <v>0</v>
      </c>
      <c r="O2481" s="15">
        <f t="shared" si="593"/>
        <v>0</v>
      </c>
      <c r="P2481" s="15">
        <f t="shared" si="593"/>
        <v>0</v>
      </c>
      <c r="Q2481" s="149"/>
      <c r="R2481" s="150"/>
      <c r="S2481" s="11"/>
      <c r="T2481" s="11"/>
      <c r="U2481" s="11"/>
      <c r="V2481" s="11"/>
      <c r="W2481" s="12"/>
      <c r="X2481" s="12"/>
      <c r="Y2481" s="12"/>
      <c r="Z2481" s="12"/>
      <c r="AA2481" s="12"/>
      <c r="AB2481" s="12"/>
      <c r="AC2481" s="12"/>
      <c r="AD2481" s="12"/>
      <c r="AE2481" s="12"/>
      <c r="AF2481" s="12"/>
      <c r="AG2481" s="12"/>
      <c r="AH2481" s="12"/>
      <c r="AI2481" s="12"/>
      <c r="AJ2481" s="12"/>
      <c r="AK2481" s="12"/>
      <c r="AL2481" s="12"/>
      <c r="AM2481" s="12"/>
      <c r="AN2481" s="12"/>
      <c r="AO2481" s="12"/>
      <c r="AP2481" s="12"/>
      <c r="AQ2481" s="12"/>
      <c r="AR2481" s="12"/>
      <c r="AS2481" s="12"/>
      <c r="AT2481" s="12"/>
      <c r="AU2481" s="12"/>
      <c r="AV2481" s="12"/>
      <c r="AW2481" s="12"/>
      <c r="AX2481" s="12"/>
      <c r="AY2481" s="12"/>
      <c r="AZ2481" s="12"/>
      <c r="BA2481" s="12"/>
    </row>
    <row r="2482" spans="1:53" s="13" customFormat="1" ht="13.5">
      <c r="A2482" s="153"/>
      <c r="B2482" s="154"/>
      <c r="C2482" s="154"/>
      <c r="D2482" s="154"/>
      <c r="E2482" s="155"/>
      <c r="F2482" s="14" t="s">
        <v>220</v>
      </c>
      <c r="G2482" s="15">
        <f t="shared" si="589"/>
        <v>161740.9</v>
      </c>
      <c r="H2482" s="15">
        <f>H2458-H2470</f>
        <v>111782.59999999999</v>
      </c>
      <c r="I2482" s="15">
        <f>I2434+I2410+I2325+I2216</f>
        <v>161740.9</v>
      </c>
      <c r="J2482" s="15">
        <f aca="true" t="shared" si="594" ref="J2482:P2482">J2434+J2410+J2325+J2216</f>
        <v>111782.59999999999</v>
      </c>
      <c r="K2482" s="15">
        <f t="shared" si="594"/>
        <v>0</v>
      </c>
      <c r="L2482" s="15">
        <f t="shared" si="594"/>
        <v>0</v>
      </c>
      <c r="M2482" s="15">
        <f t="shared" si="594"/>
        <v>0</v>
      </c>
      <c r="N2482" s="15">
        <f t="shared" si="594"/>
        <v>0</v>
      </c>
      <c r="O2482" s="15">
        <f t="shared" si="594"/>
        <v>0</v>
      </c>
      <c r="P2482" s="15">
        <f t="shared" si="594"/>
        <v>0</v>
      </c>
      <c r="Q2482" s="149"/>
      <c r="R2482" s="150"/>
      <c r="S2482" s="11"/>
      <c r="T2482" s="11"/>
      <c r="U2482" s="11"/>
      <c r="V2482" s="11"/>
      <c r="W2482" s="12"/>
      <c r="X2482" s="12"/>
      <c r="Y2482" s="12"/>
      <c r="Z2482" s="12"/>
      <c r="AA2482" s="12"/>
      <c r="AB2482" s="12"/>
      <c r="AC2482" s="12"/>
      <c r="AD2482" s="12"/>
      <c r="AE2482" s="12"/>
      <c r="AF2482" s="12"/>
      <c r="AG2482" s="12"/>
      <c r="AH2482" s="12"/>
      <c r="AI2482" s="12"/>
      <c r="AJ2482" s="12"/>
      <c r="AK2482" s="12"/>
      <c r="AL2482" s="12"/>
      <c r="AM2482" s="12"/>
      <c r="AN2482" s="12"/>
      <c r="AO2482" s="12"/>
      <c r="AP2482" s="12"/>
      <c r="AQ2482" s="12"/>
      <c r="AR2482" s="12"/>
      <c r="AS2482" s="12"/>
      <c r="AT2482" s="12"/>
      <c r="AU2482" s="12"/>
      <c r="AV2482" s="12"/>
      <c r="AW2482" s="12"/>
      <c r="AX2482" s="12"/>
      <c r="AY2482" s="12"/>
      <c r="AZ2482" s="12"/>
      <c r="BA2482" s="12"/>
    </row>
    <row r="2483" spans="1:53" s="13" customFormat="1" ht="13.5">
      <c r="A2483" s="153"/>
      <c r="B2483" s="154"/>
      <c r="C2483" s="154"/>
      <c r="D2483" s="154"/>
      <c r="E2483" s="155"/>
      <c r="F2483" s="14" t="s">
        <v>226</v>
      </c>
      <c r="G2483" s="15">
        <f aca="true" t="shared" si="595" ref="G2483:H2487">I2483+K2483+M2483+O2483</f>
        <v>42226.9</v>
      </c>
      <c r="H2483" s="15">
        <f t="shared" si="595"/>
        <v>0</v>
      </c>
      <c r="I2483" s="15">
        <f aca="true" t="shared" si="596" ref="I2483:P2487">I2459-I2471</f>
        <v>10556.7</v>
      </c>
      <c r="J2483" s="15">
        <f t="shared" si="596"/>
        <v>0</v>
      </c>
      <c r="K2483" s="15">
        <f t="shared" si="596"/>
        <v>0</v>
      </c>
      <c r="L2483" s="15">
        <f t="shared" si="596"/>
        <v>0</v>
      </c>
      <c r="M2483" s="15">
        <f t="shared" si="596"/>
        <v>31670.2</v>
      </c>
      <c r="N2483" s="15">
        <f t="shared" si="596"/>
        <v>0</v>
      </c>
      <c r="O2483" s="15">
        <f t="shared" si="596"/>
        <v>0</v>
      </c>
      <c r="P2483" s="15">
        <f t="shared" si="596"/>
        <v>0</v>
      </c>
      <c r="Q2483" s="149"/>
      <c r="R2483" s="150"/>
      <c r="S2483" s="10"/>
      <c r="T2483" s="11"/>
      <c r="U2483" s="11"/>
      <c r="V2483" s="11"/>
      <c r="W2483" s="12"/>
      <c r="X2483" s="12"/>
      <c r="Y2483" s="12"/>
      <c r="Z2483" s="12"/>
      <c r="AA2483" s="12"/>
      <c r="AB2483" s="12"/>
      <c r="AC2483" s="12"/>
      <c r="AD2483" s="12"/>
      <c r="AE2483" s="12"/>
      <c r="AF2483" s="12"/>
      <c r="AG2483" s="12"/>
      <c r="AH2483" s="12"/>
      <c r="AI2483" s="12"/>
      <c r="AJ2483" s="12"/>
      <c r="AK2483" s="12"/>
      <c r="AL2483" s="12"/>
      <c r="AM2483" s="12"/>
      <c r="AN2483" s="12"/>
      <c r="AO2483" s="12"/>
      <c r="AP2483" s="12"/>
      <c r="AQ2483" s="12"/>
      <c r="AR2483" s="12"/>
      <c r="AS2483" s="12"/>
      <c r="AT2483" s="12"/>
      <c r="AU2483" s="12"/>
      <c r="AV2483" s="12"/>
      <c r="AW2483" s="12"/>
      <c r="AX2483" s="12"/>
      <c r="AY2483" s="12"/>
      <c r="AZ2483" s="12"/>
      <c r="BA2483" s="12"/>
    </row>
    <row r="2484" spans="1:53" s="13" customFormat="1" ht="13.5">
      <c r="A2484" s="153"/>
      <c r="B2484" s="154"/>
      <c r="C2484" s="154"/>
      <c r="D2484" s="154"/>
      <c r="E2484" s="155"/>
      <c r="F2484" s="14" t="s">
        <v>227</v>
      </c>
      <c r="G2484" s="15">
        <f t="shared" si="595"/>
        <v>0</v>
      </c>
      <c r="H2484" s="15">
        <f t="shared" si="595"/>
        <v>0</v>
      </c>
      <c r="I2484" s="15">
        <f t="shared" si="596"/>
        <v>0</v>
      </c>
      <c r="J2484" s="15">
        <f t="shared" si="596"/>
        <v>0</v>
      </c>
      <c r="K2484" s="15">
        <f t="shared" si="596"/>
        <v>0</v>
      </c>
      <c r="L2484" s="15">
        <f t="shared" si="596"/>
        <v>0</v>
      </c>
      <c r="M2484" s="15">
        <f t="shared" si="596"/>
        <v>0</v>
      </c>
      <c r="N2484" s="15">
        <f t="shared" si="596"/>
        <v>0</v>
      </c>
      <c r="O2484" s="15">
        <f t="shared" si="596"/>
        <v>0</v>
      </c>
      <c r="P2484" s="15">
        <f t="shared" si="596"/>
        <v>0</v>
      </c>
      <c r="Q2484" s="149"/>
      <c r="R2484" s="150"/>
      <c r="S2484" s="10"/>
      <c r="T2484" s="11"/>
      <c r="U2484" s="11"/>
      <c r="V2484" s="11"/>
      <c r="W2484" s="12"/>
      <c r="X2484" s="12"/>
      <c r="Y2484" s="12"/>
      <c r="Z2484" s="12"/>
      <c r="AA2484" s="12"/>
      <c r="AB2484" s="12"/>
      <c r="AC2484" s="12"/>
      <c r="AD2484" s="12"/>
      <c r="AE2484" s="12"/>
      <c r="AF2484" s="12"/>
      <c r="AG2484" s="12"/>
      <c r="AH2484" s="12"/>
      <c r="AI2484" s="12"/>
      <c r="AJ2484" s="12"/>
      <c r="AK2484" s="12"/>
      <c r="AL2484" s="12"/>
      <c r="AM2484" s="12"/>
      <c r="AN2484" s="12"/>
      <c r="AO2484" s="12"/>
      <c r="AP2484" s="12"/>
      <c r="AQ2484" s="12"/>
      <c r="AR2484" s="12"/>
      <c r="AS2484" s="12"/>
      <c r="AT2484" s="12"/>
      <c r="AU2484" s="12"/>
      <c r="AV2484" s="12"/>
      <c r="AW2484" s="12"/>
      <c r="AX2484" s="12"/>
      <c r="AY2484" s="12"/>
      <c r="AZ2484" s="12"/>
      <c r="BA2484" s="12"/>
    </row>
    <row r="2485" spans="1:53" s="13" customFormat="1" ht="13.5">
      <c r="A2485" s="153"/>
      <c r="B2485" s="154"/>
      <c r="C2485" s="154"/>
      <c r="D2485" s="154"/>
      <c r="E2485" s="155"/>
      <c r="F2485" s="14" t="s">
        <v>228</v>
      </c>
      <c r="G2485" s="15">
        <f>I2485+K2485+M2485+O2485</f>
        <v>85000.69999999998</v>
      </c>
      <c r="H2485" s="15">
        <f t="shared" si="595"/>
        <v>0</v>
      </c>
      <c r="I2485" s="15">
        <f>I2461-I2473</f>
        <v>84808.29999999999</v>
      </c>
      <c r="J2485" s="15">
        <f t="shared" si="596"/>
        <v>0</v>
      </c>
      <c r="K2485" s="15">
        <f t="shared" si="596"/>
        <v>0</v>
      </c>
      <c r="L2485" s="15">
        <f t="shared" si="596"/>
        <v>0</v>
      </c>
      <c r="M2485" s="15">
        <f t="shared" si="596"/>
        <v>192.4</v>
      </c>
      <c r="N2485" s="15">
        <f t="shared" si="596"/>
        <v>0</v>
      </c>
      <c r="O2485" s="15">
        <f t="shared" si="596"/>
        <v>0</v>
      </c>
      <c r="P2485" s="15">
        <f t="shared" si="596"/>
        <v>0</v>
      </c>
      <c r="Q2485" s="149"/>
      <c r="R2485" s="150"/>
      <c r="AC2485" s="12"/>
      <c r="AD2485" s="12"/>
      <c r="AE2485" s="12"/>
      <c r="AF2485" s="12"/>
      <c r="AG2485" s="12"/>
      <c r="AH2485" s="12"/>
      <c r="AI2485" s="12"/>
      <c r="AJ2485" s="12"/>
      <c r="AK2485" s="12"/>
      <c r="AL2485" s="12"/>
      <c r="AM2485" s="12"/>
      <c r="AN2485" s="12"/>
      <c r="AO2485" s="12"/>
      <c r="AP2485" s="12"/>
      <c r="AQ2485" s="12"/>
      <c r="AR2485" s="12"/>
      <c r="AS2485" s="12"/>
      <c r="AT2485" s="12"/>
      <c r="AU2485" s="12"/>
      <c r="AV2485" s="12"/>
      <c r="AW2485" s="12"/>
      <c r="AX2485" s="12"/>
      <c r="AY2485" s="12"/>
      <c r="AZ2485" s="12"/>
      <c r="BA2485" s="12"/>
    </row>
    <row r="2486" spans="1:53" s="13" customFormat="1" ht="13.5">
      <c r="A2486" s="153"/>
      <c r="B2486" s="154"/>
      <c r="C2486" s="154"/>
      <c r="D2486" s="154"/>
      <c r="E2486" s="155"/>
      <c r="F2486" s="14" t="s">
        <v>229</v>
      </c>
      <c r="G2486" s="15">
        <f t="shared" si="595"/>
        <v>310179.6</v>
      </c>
      <c r="H2486" s="15">
        <f t="shared" si="595"/>
        <v>0</v>
      </c>
      <c r="I2486" s="15">
        <f t="shared" si="596"/>
        <v>310179.6</v>
      </c>
      <c r="J2486" s="15">
        <f t="shared" si="596"/>
        <v>0</v>
      </c>
      <c r="K2486" s="15">
        <f t="shared" si="596"/>
        <v>0</v>
      </c>
      <c r="L2486" s="15">
        <f t="shared" si="596"/>
        <v>0</v>
      </c>
      <c r="M2486" s="15">
        <f t="shared" si="596"/>
        <v>0</v>
      </c>
      <c r="N2486" s="15">
        <f t="shared" si="596"/>
        <v>0</v>
      </c>
      <c r="O2486" s="15">
        <f t="shared" si="596"/>
        <v>0</v>
      </c>
      <c r="P2486" s="15">
        <f t="shared" si="596"/>
        <v>0</v>
      </c>
      <c r="Q2486" s="149"/>
      <c r="R2486" s="150"/>
      <c r="AC2486" s="12"/>
      <c r="AD2486" s="12"/>
      <c r="AE2486" s="12"/>
      <c r="AF2486" s="12"/>
      <c r="AG2486" s="12"/>
      <c r="AH2486" s="12"/>
      <c r="AI2486" s="12"/>
      <c r="AJ2486" s="12"/>
      <c r="AK2486" s="12"/>
      <c r="AL2486" s="12"/>
      <c r="AM2486" s="12"/>
      <c r="AN2486" s="12"/>
      <c r="AO2486" s="12"/>
      <c r="AP2486" s="12"/>
      <c r="AQ2486" s="12"/>
      <c r="AR2486" s="12"/>
      <c r="AS2486" s="12"/>
      <c r="AT2486" s="12"/>
      <c r="AU2486" s="12"/>
      <c r="AV2486" s="12"/>
      <c r="AW2486" s="12"/>
      <c r="AX2486" s="12"/>
      <c r="AY2486" s="12"/>
      <c r="AZ2486" s="12"/>
      <c r="BA2486" s="12"/>
    </row>
    <row r="2487" spans="1:53" s="13" customFormat="1" ht="14.25" thickBot="1">
      <c r="A2487" s="156"/>
      <c r="B2487" s="157"/>
      <c r="C2487" s="157"/>
      <c r="D2487" s="157"/>
      <c r="E2487" s="152"/>
      <c r="F2487" s="55" t="s">
        <v>230</v>
      </c>
      <c r="G2487" s="20">
        <f t="shared" si="595"/>
        <v>0</v>
      </c>
      <c r="H2487" s="20">
        <f t="shared" si="595"/>
        <v>0</v>
      </c>
      <c r="I2487" s="20">
        <f t="shared" si="596"/>
        <v>0</v>
      </c>
      <c r="J2487" s="20">
        <f t="shared" si="596"/>
        <v>0</v>
      </c>
      <c r="K2487" s="20">
        <f t="shared" si="596"/>
        <v>0</v>
      </c>
      <c r="L2487" s="20">
        <f t="shared" si="596"/>
        <v>0</v>
      </c>
      <c r="M2487" s="20">
        <f t="shared" si="596"/>
        <v>0</v>
      </c>
      <c r="N2487" s="20">
        <f t="shared" si="596"/>
        <v>0</v>
      </c>
      <c r="O2487" s="20">
        <f t="shared" si="596"/>
        <v>0</v>
      </c>
      <c r="P2487" s="20">
        <f t="shared" si="596"/>
        <v>0</v>
      </c>
      <c r="Q2487" s="151"/>
      <c r="R2487" s="142"/>
      <c r="AC2487" s="12"/>
      <c r="AD2487" s="12"/>
      <c r="AE2487" s="12"/>
      <c r="AF2487" s="12"/>
      <c r="AG2487" s="12"/>
      <c r="AH2487" s="12"/>
      <c r="AI2487" s="12"/>
      <c r="AJ2487" s="12"/>
      <c r="AK2487" s="12"/>
      <c r="AL2487" s="12"/>
      <c r="AM2487" s="12"/>
      <c r="AN2487" s="12"/>
      <c r="AO2487" s="12"/>
      <c r="AP2487" s="12"/>
      <c r="AQ2487" s="12"/>
      <c r="AR2487" s="12"/>
      <c r="AS2487" s="12"/>
      <c r="AT2487" s="12"/>
      <c r="AU2487" s="12"/>
      <c r="AV2487" s="12"/>
      <c r="AW2487" s="12"/>
      <c r="AX2487" s="12"/>
      <c r="AY2487" s="12"/>
      <c r="AZ2487" s="12"/>
      <c r="BA2487" s="12"/>
    </row>
    <row r="2488" spans="1:19" ht="13.5" thickBot="1">
      <c r="A2488" s="295" t="s">
        <v>183</v>
      </c>
      <c r="B2488" s="296"/>
      <c r="C2488" s="296"/>
      <c r="D2488" s="296"/>
      <c r="E2488" s="296"/>
      <c r="F2488" s="296"/>
      <c r="G2488" s="296"/>
      <c r="H2488" s="296"/>
      <c r="I2488" s="296"/>
      <c r="J2488" s="296"/>
      <c r="K2488" s="296"/>
      <c r="L2488" s="296"/>
      <c r="M2488" s="296"/>
      <c r="N2488" s="296"/>
      <c r="O2488" s="296"/>
      <c r="P2488" s="296"/>
      <c r="Q2488" s="296"/>
      <c r="R2488" s="297"/>
      <c r="S2488" s="4" t="s">
        <v>529</v>
      </c>
    </row>
    <row r="2489" spans="1:53" s="106" customFormat="1" ht="21" customHeight="1" thickBot="1">
      <c r="A2489" s="145" t="s">
        <v>417</v>
      </c>
      <c r="B2489" s="146"/>
      <c r="C2489" s="146"/>
      <c r="D2489" s="146"/>
      <c r="E2489" s="146"/>
      <c r="F2489" s="146"/>
      <c r="G2489" s="146"/>
      <c r="H2489" s="146"/>
      <c r="I2489" s="146"/>
      <c r="J2489" s="146"/>
      <c r="K2489" s="146"/>
      <c r="L2489" s="146"/>
      <c r="M2489" s="146"/>
      <c r="N2489" s="146"/>
      <c r="O2489" s="146"/>
      <c r="P2489" s="146"/>
      <c r="Q2489" s="146"/>
      <c r="R2489" s="147"/>
      <c r="S2489" s="334" t="s">
        <v>3</v>
      </c>
      <c r="T2489" s="335"/>
      <c r="U2489" s="338" t="s">
        <v>4</v>
      </c>
      <c r="V2489" s="339"/>
      <c r="W2489" s="339"/>
      <c r="X2489" s="339"/>
      <c r="Y2489" s="339"/>
      <c r="Z2489" s="339"/>
      <c r="AA2489" s="339"/>
      <c r="AB2489" s="339"/>
      <c r="AC2489" s="105"/>
      <c r="AD2489" s="105"/>
      <c r="AE2489" s="105"/>
      <c r="AF2489" s="105"/>
      <c r="AG2489" s="105"/>
      <c r="AH2489" s="105"/>
      <c r="AI2489" s="105"/>
      <c r="AJ2489" s="105"/>
      <c r="AK2489" s="105"/>
      <c r="AL2489" s="105"/>
      <c r="AM2489" s="105"/>
      <c r="AN2489" s="105"/>
      <c r="AO2489" s="105"/>
      <c r="AP2489" s="105"/>
      <c r="AQ2489" s="105"/>
      <c r="AR2489" s="105"/>
      <c r="AS2489" s="105"/>
      <c r="AT2489" s="105"/>
      <c r="AU2489" s="105"/>
      <c r="AV2489" s="105"/>
      <c r="AW2489" s="105"/>
      <c r="AX2489" s="105"/>
      <c r="AY2489" s="105"/>
      <c r="AZ2489" s="105"/>
      <c r="BA2489" s="105"/>
    </row>
    <row r="2490" spans="1:28" ht="12.75" customHeight="1">
      <c r="A2490" s="182" t="s">
        <v>152</v>
      </c>
      <c r="B2490" s="185" t="s">
        <v>184</v>
      </c>
      <c r="C2490" s="192" t="s">
        <v>30</v>
      </c>
      <c r="D2490" s="21"/>
      <c r="E2490" s="22"/>
      <c r="F2490" s="129" t="s">
        <v>16</v>
      </c>
      <c r="G2490" s="23">
        <f>SUM(G2491:G2501)</f>
        <v>8264.8</v>
      </c>
      <c r="H2490" s="23">
        <f aca="true" t="shared" si="597" ref="H2490:P2490">SUM(H2491:H2501)</f>
        <v>0</v>
      </c>
      <c r="I2490" s="23">
        <f t="shared" si="597"/>
        <v>8264.8</v>
      </c>
      <c r="J2490" s="23">
        <f t="shared" si="597"/>
        <v>0</v>
      </c>
      <c r="K2490" s="23">
        <f t="shared" si="597"/>
        <v>0</v>
      </c>
      <c r="L2490" s="23">
        <f t="shared" si="597"/>
        <v>0</v>
      </c>
      <c r="M2490" s="23">
        <f t="shared" si="597"/>
        <v>0</v>
      </c>
      <c r="N2490" s="23">
        <f t="shared" si="597"/>
        <v>0</v>
      </c>
      <c r="O2490" s="23">
        <f t="shared" si="597"/>
        <v>0</v>
      </c>
      <c r="P2490" s="23">
        <f t="shared" si="597"/>
        <v>0</v>
      </c>
      <c r="Q2490" s="192" t="s">
        <v>17</v>
      </c>
      <c r="R2490" s="193"/>
      <c r="S2490" s="336"/>
      <c r="T2490" s="337"/>
      <c r="U2490" s="340" t="s">
        <v>6</v>
      </c>
      <c r="V2490" s="340"/>
      <c r="W2490" s="340" t="s">
        <v>7</v>
      </c>
      <c r="X2490" s="340"/>
      <c r="Y2490" s="340" t="s">
        <v>8</v>
      </c>
      <c r="Z2490" s="340"/>
      <c r="AA2490" s="340" t="s">
        <v>9</v>
      </c>
      <c r="AB2490" s="341"/>
    </row>
    <row r="2491" spans="1:28" ht="25.5">
      <c r="A2491" s="183"/>
      <c r="B2491" s="186"/>
      <c r="C2491" s="194"/>
      <c r="D2491" s="29"/>
      <c r="E2491" s="100"/>
      <c r="F2491" s="115" t="s">
        <v>19</v>
      </c>
      <c r="G2491" s="28">
        <f>I2491+K2491+M2491+O2491</f>
        <v>0</v>
      </c>
      <c r="H2491" s="28">
        <f aca="true" t="shared" si="598" ref="G2491:H2495">J2491+L2491+N2491+P2491</f>
        <v>0</v>
      </c>
      <c r="I2491" s="28">
        <v>0</v>
      </c>
      <c r="J2491" s="28">
        <v>0</v>
      </c>
      <c r="K2491" s="28">
        <v>0</v>
      </c>
      <c r="L2491" s="28">
        <v>0</v>
      </c>
      <c r="M2491" s="28">
        <v>0</v>
      </c>
      <c r="N2491" s="28">
        <v>0</v>
      </c>
      <c r="O2491" s="28">
        <v>0</v>
      </c>
      <c r="P2491" s="42">
        <v>0</v>
      </c>
      <c r="Q2491" s="194"/>
      <c r="R2491" s="195"/>
      <c r="S2491" s="115" t="s">
        <v>10</v>
      </c>
      <c r="T2491" s="115" t="s">
        <v>11</v>
      </c>
      <c r="U2491" s="115" t="s">
        <v>12</v>
      </c>
      <c r="V2491" s="115" t="s">
        <v>11</v>
      </c>
      <c r="W2491" s="115" t="s">
        <v>12</v>
      </c>
      <c r="X2491" s="115" t="s">
        <v>11</v>
      </c>
      <c r="Y2491" s="115" t="s">
        <v>12</v>
      </c>
      <c r="Z2491" s="115" t="s">
        <v>11</v>
      </c>
      <c r="AA2491" s="115" t="s">
        <v>12</v>
      </c>
      <c r="AB2491" s="126" t="s">
        <v>207</v>
      </c>
    </row>
    <row r="2492" spans="1:28" ht="12.75">
      <c r="A2492" s="183"/>
      <c r="B2492" s="186"/>
      <c r="C2492" s="194"/>
      <c r="D2492" s="29"/>
      <c r="E2492" s="26"/>
      <c r="F2492" s="115" t="s">
        <v>22</v>
      </c>
      <c r="G2492" s="28">
        <f>I2492+K2492+M2492+O2492</f>
        <v>0</v>
      </c>
      <c r="H2492" s="28">
        <f t="shared" si="598"/>
        <v>0</v>
      </c>
      <c r="I2492" s="28">
        <v>0</v>
      </c>
      <c r="J2492" s="28">
        <v>0</v>
      </c>
      <c r="K2492" s="28">
        <v>0</v>
      </c>
      <c r="L2492" s="28">
        <v>0</v>
      </c>
      <c r="M2492" s="28">
        <v>0</v>
      </c>
      <c r="N2492" s="28">
        <v>0</v>
      </c>
      <c r="O2492" s="28">
        <v>0</v>
      </c>
      <c r="P2492" s="42">
        <v>0</v>
      </c>
      <c r="Q2492" s="194"/>
      <c r="R2492" s="195"/>
      <c r="S2492" s="7">
        <f aca="true" t="shared" si="599" ref="S2492:AB2492">G2496+G2520+G2508+G2532+G2544+G2545+G2557</f>
        <v>108543.7</v>
      </c>
      <c r="T2492" s="7">
        <f t="shared" si="599"/>
        <v>108543.7</v>
      </c>
      <c r="U2492" s="7">
        <f t="shared" si="599"/>
        <v>34343.7</v>
      </c>
      <c r="V2492" s="7">
        <f t="shared" si="599"/>
        <v>34343.7</v>
      </c>
      <c r="W2492" s="7">
        <f t="shared" si="599"/>
        <v>0</v>
      </c>
      <c r="X2492" s="7">
        <f t="shared" si="599"/>
        <v>0</v>
      </c>
      <c r="Y2492" s="7">
        <f t="shared" si="599"/>
        <v>74200</v>
      </c>
      <c r="Z2492" s="7">
        <f t="shared" si="599"/>
        <v>74200</v>
      </c>
      <c r="AA2492" s="7">
        <f t="shared" si="599"/>
        <v>0</v>
      </c>
      <c r="AB2492" s="7">
        <f t="shared" si="599"/>
        <v>0</v>
      </c>
    </row>
    <row r="2493" spans="1:28" ht="12.75">
      <c r="A2493" s="183"/>
      <c r="B2493" s="186"/>
      <c r="C2493" s="194"/>
      <c r="D2493" s="29"/>
      <c r="E2493" s="26"/>
      <c r="F2493" s="115" t="s">
        <v>23</v>
      </c>
      <c r="G2493" s="28">
        <f t="shared" si="598"/>
        <v>0</v>
      </c>
      <c r="H2493" s="28">
        <f t="shared" si="598"/>
        <v>0</v>
      </c>
      <c r="I2493" s="28">
        <v>0</v>
      </c>
      <c r="J2493" s="28">
        <v>0</v>
      </c>
      <c r="K2493" s="28">
        <v>0</v>
      </c>
      <c r="L2493" s="28">
        <v>0</v>
      </c>
      <c r="M2493" s="28">
        <v>0</v>
      </c>
      <c r="N2493" s="28">
        <v>0</v>
      </c>
      <c r="O2493" s="28">
        <v>0</v>
      </c>
      <c r="P2493" s="42">
        <v>0</v>
      </c>
      <c r="Q2493" s="194"/>
      <c r="R2493" s="195"/>
      <c r="S2493" s="7">
        <f aca="true" t="shared" si="600" ref="S2493:AB2494">G2497+G2509+G2521+G2533+G2546+G2558</f>
        <v>0</v>
      </c>
      <c r="T2493" s="7">
        <f t="shared" si="600"/>
        <v>0</v>
      </c>
      <c r="U2493" s="7">
        <f t="shared" si="600"/>
        <v>0</v>
      </c>
      <c r="V2493" s="7">
        <f t="shared" si="600"/>
        <v>0</v>
      </c>
      <c r="W2493" s="7">
        <f t="shared" si="600"/>
        <v>0</v>
      </c>
      <c r="X2493" s="7">
        <f t="shared" si="600"/>
        <v>0</v>
      </c>
      <c r="Y2493" s="7">
        <f t="shared" si="600"/>
        <v>0</v>
      </c>
      <c r="Z2493" s="7">
        <f t="shared" si="600"/>
        <v>0</v>
      </c>
      <c r="AA2493" s="7">
        <f t="shared" si="600"/>
        <v>0</v>
      </c>
      <c r="AB2493" s="7">
        <f t="shared" si="600"/>
        <v>0</v>
      </c>
    </row>
    <row r="2494" spans="1:28" ht="12.75">
      <c r="A2494" s="183"/>
      <c r="B2494" s="186"/>
      <c r="C2494" s="194"/>
      <c r="D2494" s="29"/>
      <c r="E2494" s="26"/>
      <c r="F2494" s="115" t="s">
        <v>24</v>
      </c>
      <c r="G2494" s="28">
        <f t="shared" si="598"/>
        <v>0</v>
      </c>
      <c r="H2494" s="28">
        <f t="shared" si="598"/>
        <v>0</v>
      </c>
      <c r="I2494" s="28">
        <v>0</v>
      </c>
      <c r="J2494" s="28">
        <v>0</v>
      </c>
      <c r="K2494" s="28">
        <v>0</v>
      </c>
      <c r="L2494" s="28">
        <v>0</v>
      </c>
      <c r="M2494" s="28">
        <v>0</v>
      </c>
      <c r="N2494" s="28">
        <v>0</v>
      </c>
      <c r="O2494" s="28">
        <v>0</v>
      </c>
      <c r="P2494" s="42">
        <v>0</v>
      </c>
      <c r="Q2494" s="194"/>
      <c r="R2494" s="195"/>
      <c r="S2494" s="7">
        <f t="shared" si="600"/>
        <v>0</v>
      </c>
      <c r="T2494" s="7">
        <f t="shared" si="600"/>
        <v>0</v>
      </c>
      <c r="U2494" s="7">
        <f t="shared" si="600"/>
        <v>0</v>
      </c>
      <c r="V2494" s="7">
        <f t="shared" si="600"/>
        <v>0</v>
      </c>
      <c r="W2494" s="7">
        <f t="shared" si="600"/>
        <v>0</v>
      </c>
      <c r="X2494" s="7">
        <f t="shared" si="600"/>
        <v>0</v>
      </c>
      <c r="Y2494" s="7">
        <f t="shared" si="600"/>
        <v>0</v>
      </c>
      <c r="Z2494" s="7">
        <f t="shared" si="600"/>
        <v>0</v>
      </c>
      <c r="AA2494" s="7">
        <f t="shared" si="600"/>
        <v>0</v>
      </c>
      <c r="AB2494" s="7">
        <f t="shared" si="600"/>
        <v>0</v>
      </c>
    </row>
    <row r="2495" spans="1:28" ht="12.75">
      <c r="A2495" s="183"/>
      <c r="B2495" s="186"/>
      <c r="C2495" s="194"/>
      <c r="D2495" s="29"/>
      <c r="E2495" s="26"/>
      <c r="F2495" s="115" t="s">
        <v>25</v>
      </c>
      <c r="G2495" s="28">
        <f t="shared" si="598"/>
        <v>0</v>
      </c>
      <c r="H2495" s="28">
        <f t="shared" si="598"/>
        <v>0</v>
      </c>
      <c r="I2495" s="28">
        <v>0</v>
      </c>
      <c r="J2495" s="28">
        <v>0</v>
      </c>
      <c r="K2495" s="28">
        <v>0</v>
      </c>
      <c r="L2495" s="28">
        <v>0</v>
      </c>
      <c r="M2495" s="28">
        <v>0</v>
      </c>
      <c r="N2495" s="28">
        <v>0</v>
      </c>
      <c r="O2495" s="28">
        <v>0</v>
      </c>
      <c r="P2495" s="42">
        <v>0</v>
      </c>
      <c r="Q2495" s="194"/>
      <c r="R2495" s="195"/>
      <c r="S2495" s="7">
        <f aca="true" t="shared" si="601" ref="S2495:AB2495">G2499+G2511+G2523+G2535+G2548</f>
        <v>1970</v>
      </c>
      <c r="T2495" s="7">
        <f t="shared" si="601"/>
        <v>0</v>
      </c>
      <c r="U2495" s="7">
        <f t="shared" si="601"/>
        <v>1970</v>
      </c>
      <c r="V2495" s="7">
        <f t="shared" si="601"/>
        <v>0</v>
      </c>
      <c r="W2495" s="7">
        <f t="shared" si="601"/>
        <v>0</v>
      </c>
      <c r="X2495" s="7">
        <f t="shared" si="601"/>
        <v>0</v>
      </c>
      <c r="Y2495" s="7">
        <f t="shared" si="601"/>
        <v>0</v>
      </c>
      <c r="Z2495" s="7">
        <f t="shared" si="601"/>
        <v>0</v>
      </c>
      <c r="AA2495" s="7">
        <f t="shared" si="601"/>
        <v>0</v>
      </c>
      <c r="AB2495" s="7">
        <f t="shared" si="601"/>
        <v>0</v>
      </c>
    </row>
    <row r="2496" spans="1:28" ht="12.75">
      <c r="A2496" s="183"/>
      <c r="B2496" s="186"/>
      <c r="C2496" s="194"/>
      <c r="D2496" s="29"/>
      <c r="E2496" s="26"/>
      <c r="F2496" s="115" t="s">
        <v>220</v>
      </c>
      <c r="G2496" s="28">
        <v>0</v>
      </c>
      <c r="H2496" s="28">
        <v>0</v>
      </c>
      <c r="I2496" s="28">
        <v>0</v>
      </c>
      <c r="J2496" s="28">
        <v>0</v>
      </c>
      <c r="K2496" s="28">
        <v>0</v>
      </c>
      <c r="L2496" s="28">
        <v>0</v>
      </c>
      <c r="M2496" s="28">
        <v>0</v>
      </c>
      <c r="N2496" s="28">
        <v>0</v>
      </c>
      <c r="O2496" s="28">
        <v>0</v>
      </c>
      <c r="P2496" s="42">
        <v>0</v>
      </c>
      <c r="Q2496" s="194"/>
      <c r="R2496" s="195"/>
      <c r="S2496" s="7">
        <f aca="true" t="shared" si="602" ref="S2496:AB2497">G2500+G2512+G2524+G2536+G2549+G2561</f>
        <v>17694.8</v>
      </c>
      <c r="T2496" s="7">
        <f t="shared" si="602"/>
        <v>0</v>
      </c>
      <c r="U2496" s="7">
        <f t="shared" si="602"/>
        <v>17694.8</v>
      </c>
      <c r="V2496" s="7">
        <f t="shared" si="602"/>
        <v>0</v>
      </c>
      <c r="W2496" s="7">
        <f t="shared" si="602"/>
        <v>0</v>
      </c>
      <c r="X2496" s="7">
        <f t="shared" si="602"/>
        <v>0</v>
      </c>
      <c r="Y2496" s="7">
        <f t="shared" si="602"/>
        <v>0</v>
      </c>
      <c r="Z2496" s="7">
        <f t="shared" si="602"/>
        <v>0</v>
      </c>
      <c r="AA2496" s="7">
        <f t="shared" si="602"/>
        <v>0</v>
      </c>
      <c r="AB2496" s="7">
        <f t="shared" si="602"/>
        <v>0</v>
      </c>
    </row>
    <row r="2497" spans="1:28" ht="12.75">
      <c r="A2497" s="183"/>
      <c r="B2497" s="186"/>
      <c r="C2497" s="194"/>
      <c r="D2497" s="115"/>
      <c r="E2497" s="26"/>
      <c r="F2497" s="115" t="s">
        <v>226</v>
      </c>
      <c r="G2497" s="28">
        <f aca="true" t="shared" si="603" ref="G2497:H2501">I2497+K2497+M2497+O2497</f>
        <v>0</v>
      </c>
      <c r="H2497" s="28">
        <f t="shared" si="603"/>
        <v>0</v>
      </c>
      <c r="I2497" s="28">
        <v>0</v>
      </c>
      <c r="J2497" s="28">
        <v>0</v>
      </c>
      <c r="K2497" s="28">
        <v>0</v>
      </c>
      <c r="L2497" s="28">
        <v>0</v>
      </c>
      <c r="M2497" s="28">
        <v>0</v>
      </c>
      <c r="N2497" s="28">
        <v>0</v>
      </c>
      <c r="O2497" s="28">
        <v>0</v>
      </c>
      <c r="P2497" s="28">
        <v>0</v>
      </c>
      <c r="Q2497" s="194"/>
      <c r="R2497" s="195"/>
      <c r="S2497" s="7">
        <f t="shared" si="602"/>
        <v>0</v>
      </c>
      <c r="T2497" s="7">
        <f t="shared" si="602"/>
        <v>0</v>
      </c>
      <c r="U2497" s="7">
        <f t="shared" si="602"/>
        <v>0</v>
      </c>
      <c r="V2497" s="7">
        <f t="shared" si="602"/>
        <v>0</v>
      </c>
      <c r="W2497" s="7">
        <f t="shared" si="602"/>
        <v>0</v>
      </c>
      <c r="X2497" s="7">
        <f t="shared" si="602"/>
        <v>0</v>
      </c>
      <c r="Y2497" s="7">
        <f t="shared" si="602"/>
        <v>0</v>
      </c>
      <c r="Z2497" s="7">
        <f t="shared" si="602"/>
        <v>0</v>
      </c>
      <c r="AA2497" s="7">
        <f t="shared" si="602"/>
        <v>0</v>
      </c>
      <c r="AB2497" s="7">
        <f t="shared" si="602"/>
        <v>0</v>
      </c>
    </row>
    <row r="2498" spans="1:18" ht="12.75">
      <c r="A2498" s="183"/>
      <c r="B2498" s="186"/>
      <c r="C2498" s="194"/>
      <c r="D2498" s="115"/>
      <c r="E2498" s="26"/>
      <c r="F2498" s="115" t="s">
        <v>227</v>
      </c>
      <c r="G2498" s="28">
        <f t="shared" si="603"/>
        <v>0</v>
      </c>
      <c r="H2498" s="28">
        <f t="shared" si="603"/>
        <v>0</v>
      </c>
      <c r="I2498" s="28">
        <v>0</v>
      </c>
      <c r="J2498" s="28">
        <v>0</v>
      </c>
      <c r="K2498" s="28">
        <v>0</v>
      </c>
      <c r="L2498" s="28">
        <v>0</v>
      </c>
      <c r="M2498" s="28">
        <v>0</v>
      </c>
      <c r="N2498" s="28">
        <v>0</v>
      </c>
      <c r="O2498" s="28">
        <v>0</v>
      </c>
      <c r="P2498" s="28">
        <v>0</v>
      </c>
      <c r="Q2498" s="194"/>
      <c r="R2498" s="195"/>
    </row>
    <row r="2499" spans="1:18" ht="12.75">
      <c r="A2499" s="183"/>
      <c r="B2499" s="186"/>
      <c r="C2499" s="194"/>
      <c r="D2499" s="115"/>
      <c r="E2499" s="26" t="s">
        <v>18</v>
      </c>
      <c r="F2499" s="115" t="s">
        <v>228</v>
      </c>
      <c r="G2499" s="28">
        <f t="shared" si="603"/>
        <v>830</v>
      </c>
      <c r="H2499" s="28">
        <f t="shared" si="603"/>
        <v>0</v>
      </c>
      <c r="I2499" s="28">
        <v>830</v>
      </c>
      <c r="J2499" s="28">
        <v>0</v>
      </c>
      <c r="K2499" s="28">
        <v>0</v>
      </c>
      <c r="L2499" s="28">
        <v>0</v>
      </c>
      <c r="M2499" s="28">
        <v>0</v>
      </c>
      <c r="N2499" s="28">
        <v>0</v>
      </c>
      <c r="O2499" s="28">
        <v>0</v>
      </c>
      <c r="P2499" s="28">
        <v>0</v>
      </c>
      <c r="Q2499" s="194"/>
      <c r="R2499" s="195"/>
    </row>
    <row r="2500" spans="1:20" ht="12.75">
      <c r="A2500" s="183"/>
      <c r="B2500" s="186"/>
      <c r="C2500" s="194"/>
      <c r="D2500" s="115"/>
      <c r="E2500" s="26" t="s">
        <v>20</v>
      </c>
      <c r="F2500" s="115" t="s">
        <v>229</v>
      </c>
      <c r="G2500" s="28">
        <f t="shared" si="603"/>
        <v>7434.8</v>
      </c>
      <c r="H2500" s="28">
        <f t="shared" si="603"/>
        <v>0</v>
      </c>
      <c r="I2500" s="28">
        <v>7434.8</v>
      </c>
      <c r="J2500" s="28">
        <v>0</v>
      </c>
      <c r="K2500" s="28">
        <v>0</v>
      </c>
      <c r="L2500" s="28">
        <v>0</v>
      </c>
      <c r="M2500" s="28">
        <v>0</v>
      </c>
      <c r="N2500" s="28">
        <v>0</v>
      </c>
      <c r="O2500" s="28">
        <v>0</v>
      </c>
      <c r="P2500" s="28">
        <v>0</v>
      </c>
      <c r="Q2500" s="194"/>
      <c r="R2500" s="195"/>
      <c r="S2500" s="6"/>
      <c r="T2500" s="17"/>
    </row>
    <row r="2501" spans="1:20" ht="13.5" thickBot="1">
      <c r="A2501" s="184"/>
      <c r="B2501" s="187"/>
      <c r="C2501" s="196"/>
      <c r="D2501" s="116"/>
      <c r="E2501" s="43"/>
      <c r="F2501" s="116" t="s">
        <v>230</v>
      </c>
      <c r="G2501" s="36">
        <f t="shared" si="603"/>
        <v>0</v>
      </c>
      <c r="H2501" s="36">
        <f t="shared" si="603"/>
        <v>0</v>
      </c>
      <c r="I2501" s="36">
        <v>0</v>
      </c>
      <c r="J2501" s="36">
        <v>0</v>
      </c>
      <c r="K2501" s="36">
        <v>0</v>
      </c>
      <c r="L2501" s="36">
        <v>0</v>
      </c>
      <c r="M2501" s="36">
        <v>0</v>
      </c>
      <c r="N2501" s="36">
        <v>0</v>
      </c>
      <c r="O2501" s="36">
        <v>0</v>
      </c>
      <c r="P2501" s="36">
        <v>0</v>
      </c>
      <c r="Q2501" s="196"/>
      <c r="R2501" s="197"/>
      <c r="S2501" s="6"/>
      <c r="T2501" s="17"/>
    </row>
    <row r="2502" spans="1:18" ht="12.75" customHeight="1">
      <c r="A2502" s="182" t="s">
        <v>153</v>
      </c>
      <c r="B2502" s="185" t="s">
        <v>185</v>
      </c>
      <c r="C2502" s="179"/>
      <c r="D2502" s="21"/>
      <c r="E2502" s="114"/>
      <c r="F2502" s="129" t="s">
        <v>16</v>
      </c>
      <c r="G2502" s="23">
        <f>SUM(G2503:G2513)</f>
        <v>7000</v>
      </c>
      <c r="H2502" s="23">
        <f aca="true" t="shared" si="604" ref="H2502:P2502">SUM(H2503:H2513)</f>
        <v>0</v>
      </c>
      <c r="I2502" s="23">
        <f t="shared" si="604"/>
        <v>7000</v>
      </c>
      <c r="J2502" s="23">
        <f t="shared" si="604"/>
        <v>0</v>
      </c>
      <c r="K2502" s="23">
        <f t="shared" si="604"/>
        <v>0</v>
      </c>
      <c r="L2502" s="23">
        <f t="shared" si="604"/>
        <v>0</v>
      </c>
      <c r="M2502" s="23">
        <f t="shared" si="604"/>
        <v>0</v>
      </c>
      <c r="N2502" s="23">
        <f t="shared" si="604"/>
        <v>0</v>
      </c>
      <c r="O2502" s="23">
        <f t="shared" si="604"/>
        <v>0</v>
      </c>
      <c r="P2502" s="23">
        <f t="shared" si="604"/>
        <v>0</v>
      </c>
      <c r="Q2502" s="192" t="s">
        <v>17</v>
      </c>
      <c r="R2502" s="193"/>
    </row>
    <row r="2503" spans="1:18" ht="12.75">
      <c r="A2503" s="183"/>
      <c r="B2503" s="186"/>
      <c r="C2503" s="180"/>
      <c r="D2503" s="29"/>
      <c r="E2503" s="115"/>
      <c r="F2503" s="115" t="s">
        <v>19</v>
      </c>
      <c r="G2503" s="28">
        <f aca="true" t="shared" si="605" ref="G2503:H2507">I2503+K2503+M2503+O2503</f>
        <v>0</v>
      </c>
      <c r="H2503" s="28">
        <f t="shared" si="605"/>
        <v>0</v>
      </c>
      <c r="I2503" s="28">
        <v>0</v>
      </c>
      <c r="J2503" s="28">
        <v>0</v>
      </c>
      <c r="K2503" s="28">
        <v>0</v>
      </c>
      <c r="L2503" s="28">
        <v>0</v>
      </c>
      <c r="M2503" s="28">
        <v>0</v>
      </c>
      <c r="N2503" s="28">
        <v>0</v>
      </c>
      <c r="O2503" s="28">
        <v>0</v>
      </c>
      <c r="P2503" s="42">
        <v>0</v>
      </c>
      <c r="Q2503" s="194"/>
      <c r="R2503" s="195"/>
    </row>
    <row r="2504" spans="1:18" ht="12.75">
      <c r="A2504" s="183"/>
      <c r="B2504" s="186"/>
      <c r="C2504" s="180"/>
      <c r="D2504" s="29"/>
      <c r="E2504" s="115"/>
      <c r="F2504" s="115" t="s">
        <v>22</v>
      </c>
      <c r="G2504" s="28">
        <f t="shared" si="605"/>
        <v>0</v>
      </c>
      <c r="H2504" s="28">
        <f t="shared" si="605"/>
        <v>0</v>
      </c>
      <c r="I2504" s="28">
        <v>0</v>
      </c>
      <c r="J2504" s="28">
        <v>0</v>
      </c>
      <c r="K2504" s="28">
        <v>0</v>
      </c>
      <c r="L2504" s="28">
        <v>0</v>
      </c>
      <c r="M2504" s="28">
        <v>0</v>
      </c>
      <c r="N2504" s="28">
        <v>0</v>
      </c>
      <c r="O2504" s="28">
        <v>0</v>
      </c>
      <c r="P2504" s="42">
        <v>0</v>
      </c>
      <c r="Q2504" s="194"/>
      <c r="R2504" s="195"/>
    </row>
    <row r="2505" spans="1:18" ht="12.75">
      <c r="A2505" s="183"/>
      <c r="B2505" s="186"/>
      <c r="C2505" s="180"/>
      <c r="D2505" s="29"/>
      <c r="E2505" s="115"/>
      <c r="F2505" s="115" t="s">
        <v>23</v>
      </c>
      <c r="G2505" s="28">
        <f t="shared" si="605"/>
        <v>0</v>
      </c>
      <c r="H2505" s="28">
        <f t="shared" si="605"/>
        <v>0</v>
      </c>
      <c r="I2505" s="28">
        <v>0</v>
      </c>
      <c r="J2505" s="28">
        <v>0</v>
      </c>
      <c r="K2505" s="28">
        <v>0</v>
      </c>
      <c r="L2505" s="28">
        <v>0</v>
      </c>
      <c r="M2505" s="28">
        <v>0</v>
      </c>
      <c r="N2505" s="28">
        <v>0</v>
      </c>
      <c r="O2505" s="28">
        <v>0</v>
      </c>
      <c r="P2505" s="42">
        <v>0</v>
      </c>
      <c r="Q2505" s="194"/>
      <c r="R2505" s="195"/>
    </row>
    <row r="2506" spans="1:18" ht="12.75">
      <c r="A2506" s="183"/>
      <c r="B2506" s="186"/>
      <c r="C2506" s="180"/>
      <c r="D2506" s="29"/>
      <c r="E2506" s="115"/>
      <c r="F2506" s="115" t="s">
        <v>24</v>
      </c>
      <c r="G2506" s="28">
        <f t="shared" si="605"/>
        <v>0</v>
      </c>
      <c r="H2506" s="28">
        <f t="shared" si="605"/>
        <v>0</v>
      </c>
      <c r="I2506" s="28">
        <v>0</v>
      </c>
      <c r="J2506" s="28">
        <v>0</v>
      </c>
      <c r="K2506" s="28">
        <v>0</v>
      </c>
      <c r="L2506" s="28">
        <v>0</v>
      </c>
      <c r="M2506" s="28">
        <v>0</v>
      </c>
      <c r="N2506" s="28">
        <v>0</v>
      </c>
      <c r="O2506" s="28">
        <v>0</v>
      </c>
      <c r="P2506" s="42">
        <v>0</v>
      </c>
      <c r="Q2506" s="194"/>
      <c r="R2506" s="195"/>
    </row>
    <row r="2507" spans="1:18" ht="12.75">
      <c r="A2507" s="183"/>
      <c r="B2507" s="186"/>
      <c r="C2507" s="180"/>
      <c r="D2507" s="29"/>
      <c r="E2507" s="115"/>
      <c r="F2507" s="115" t="s">
        <v>25</v>
      </c>
      <c r="G2507" s="28">
        <f t="shared" si="605"/>
        <v>0</v>
      </c>
      <c r="H2507" s="28">
        <f t="shared" si="605"/>
        <v>0</v>
      </c>
      <c r="I2507" s="28">
        <v>0</v>
      </c>
      <c r="J2507" s="28">
        <v>0</v>
      </c>
      <c r="K2507" s="28">
        <v>0</v>
      </c>
      <c r="L2507" s="28">
        <v>0</v>
      </c>
      <c r="M2507" s="28">
        <v>0</v>
      </c>
      <c r="N2507" s="28">
        <v>0</v>
      </c>
      <c r="O2507" s="28">
        <v>0</v>
      </c>
      <c r="P2507" s="42">
        <v>0</v>
      </c>
      <c r="Q2507" s="194"/>
      <c r="R2507" s="195"/>
    </row>
    <row r="2508" spans="1:18" ht="12.75">
      <c r="A2508" s="183"/>
      <c r="B2508" s="186"/>
      <c r="C2508" s="180"/>
      <c r="D2508" s="29"/>
      <c r="E2508" s="115"/>
      <c r="F2508" s="115" t="s">
        <v>220</v>
      </c>
      <c r="G2508" s="28">
        <v>0</v>
      </c>
      <c r="H2508" s="28">
        <v>0</v>
      </c>
      <c r="I2508" s="28">
        <v>0</v>
      </c>
      <c r="J2508" s="28">
        <v>0</v>
      </c>
      <c r="K2508" s="28">
        <v>0</v>
      </c>
      <c r="L2508" s="28">
        <v>0</v>
      </c>
      <c r="M2508" s="28">
        <v>0</v>
      </c>
      <c r="N2508" s="28">
        <v>0</v>
      </c>
      <c r="O2508" s="28">
        <v>0</v>
      </c>
      <c r="P2508" s="42">
        <v>0</v>
      </c>
      <c r="Q2508" s="194"/>
      <c r="R2508" s="195"/>
    </row>
    <row r="2509" spans="1:20" ht="12.75">
      <c r="A2509" s="183"/>
      <c r="B2509" s="186"/>
      <c r="C2509" s="180"/>
      <c r="D2509" s="29"/>
      <c r="E2509" s="115"/>
      <c r="F2509" s="115" t="s">
        <v>226</v>
      </c>
      <c r="G2509" s="28">
        <f aca="true" t="shared" si="606" ref="G2509:H2513">I2509+K2509+M2509+O2509</f>
        <v>0</v>
      </c>
      <c r="H2509" s="28">
        <f t="shared" si="606"/>
        <v>0</v>
      </c>
      <c r="I2509" s="28">
        <v>0</v>
      </c>
      <c r="J2509" s="28">
        <v>0</v>
      </c>
      <c r="K2509" s="28">
        <v>0</v>
      </c>
      <c r="L2509" s="28">
        <v>0</v>
      </c>
      <c r="M2509" s="28">
        <v>0</v>
      </c>
      <c r="N2509" s="28">
        <v>0</v>
      </c>
      <c r="O2509" s="28">
        <v>0</v>
      </c>
      <c r="P2509" s="28">
        <v>0</v>
      </c>
      <c r="Q2509" s="194"/>
      <c r="R2509" s="195"/>
      <c r="S2509" s="6"/>
      <c r="T2509" s="17"/>
    </row>
    <row r="2510" spans="1:20" ht="12.75">
      <c r="A2510" s="183"/>
      <c r="B2510" s="186"/>
      <c r="C2510" s="180"/>
      <c r="D2510" s="29"/>
      <c r="E2510" s="115"/>
      <c r="F2510" s="115" t="s">
        <v>227</v>
      </c>
      <c r="G2510" s="28">
        <f t="shared" si="606"/>
        <v>0</v>
      </c>
      <c r="H2510" s="28">
        <f t="shared" si="606"/>
        <v>0</v>
      </c>
      <c r="I2510" s="28">
        <v>0</v>
      </c>
      <c r="J2510" s="28">
        <v>0</v>
      </c>
      <c r="K2510" s="28">
        <v>0</v>
      </c>
      <c r="L2510" s="28">
        <v>0</v>
      </c>
      <c r="M2510" s="28">
        <v>0</v>
      </c>
      <c r="N2510" s="28">
        <v>0</v>
      </c>
      <c r="O2510" s="28">
        <v>0</v>
      </c>
      <c r="P2510" s="28">
        <v>0</v>
      </c>
      <c r="Q2510" s="194"/>
      <c r="R2510" s="195"/>
      <c r="S2510" s="6"/>
      <c r="T2510" s="17"/>
    </row>
    <row r="2511" spans="1:20" ht="12.75">
      <c r="A2511" s="183"/>
      <c r="B2511" s="186"/>
      <c r="C2511" s="180"/>
      <c r="D2511" s="29"/>
      <c r="E2511" s="115" t="s">
        <v>18</v>
      </c>
      <c r="F2511" s="115" t="s">
        <v>228</v>
      </c>
      <c r="G2511" s="28">
        <f t="shared" si="606"/>
        <v>700</v>
      </c>
      <c r="H2511" s="28">
        <f t="shared" si="606"/>
        <v>0</v>
      </c>
      <c r="I2511" s="28">
        <v>700</v>
      </c>
      <c r="J2511" s="28">
        <v>0</v>
      </c>
      <c r="K2511" s="28">
        <v>0</v>
      </c>
      <c r="L2511" s="28">
        <v>0</v>
      </c>
      <c r="M2511" s="28">
        <v>0</v>
      </c>
      <c r="N2511" s="28">
        <v>0</v>
      </c>
      <c r="O2511" s="28">
        <v>0</v>
      </c>
      <c r="P2511" s="28">
        <v>0</v>
      </c>
      <c r="Q2511" s="194"/>
      <c r="R2511" s="195"/>
      <c r="S2511" s="6"/>
      <c r="T2511" s="17"/>
    </row>
    <row r="2512" spans="1:20" ht="12.75">
      <c r="A2512" s="183"/>
      <c r="B2512" s="186"/>
      <c r="C2512" s="180"/>
      <c r="D2512" s="29"/>
      <c r="E2512" s="115" t="s">
        <v>20</v>
      </c>
      <c r="F2512" s="115" t="s">
        <v>229</v>
      </c>
      <c r="G2512" s="28">
        <f t="shared" si="606"/>
        <v>6300</v>
      </c>
      <c r="H2512" s="28">
        <f t="shared" si="606"/>
        <v>0</v>
      </c>
      <c r="I2512" s="28">
        <v>6300</v>
      </c>
      <c r="J2512" s="28">
        <v>0</v>
      </c>
      <c r="K2512" s="28">
        <v>0</v>
      </c>
      <c r="L2512" s="28">
        <v>0</v>
      </c>
      <c r="M2512" s="28">
        <v>0</v>
      </c>
      <c r="N2512" s="28">
        <v>0</v>
      </c>
      <c r="O2512" s="28">
        <v>0</v>
      </c>
      <c r="P2512" s="28">
        <v>0</v>
      </c>
      <c r="Q2512" s="194"/>
      <c r="R2512" s="195"/>
      <c r="S2512" s="6"/>
      <c r="T2512" s="17"/>
    </row>
    <row r="2513" spans="1:20" ht="13.5" thickBot="1">
      <c r="A2513" s="184"/>
      <c r="B2513" s="187"/>
      <c r="C2513" s="181"/>
      <c r="D2513" s="33"/>
      <c r="E2513" s="43"/>
      <c r="F2513" s="116" t="s">
        <v>230</v>
      </c>
      <c r="G2513" s="36">
        <f t="shared" si="606"/>
        <v>0</v>
      </c>
      <c r="H2513" s="36">
        <f t="shared" si="606"/>
        <v>0</v>
      </c>
      <c r="I2513" s="36">
        <v>0</v>
      </c>
      <c r="J2513" s="36">
        <v>0</v>
      </c>
      <c r="K2513" s="36">
        <v>0</v>
      </c>
      <c r="L2513" s="36">
        <v>0</v>
      </c>
      <c r="M2513" s="36">
        <v>0</v>
      </c>
      <c r="N2513" s="36">
        <v>0</v>
      </c>
      <c r="O2513" s="36">
        <v>0</v>
      </c>
      <c r="P2513" s="36">
        <v>0</v>
      </c>
      <c r="Q2513" s="196"/>
      <c r="R2513" s="197"/>
      <c r="S2513" s="6"/>
      <c r="T2513" s="17"/>
    </row>
    <row r="2514" spans="1:18" ht="12.75" customHeight="1">
      <c r="A2514" s="182" t="s">
        <v>155</v>
      </c>
      <c r="B2514" s="185" t="s">
        <v>186</v>
      </c>
      <c r="C2514" s="179"/>
      <c r="D2514" s="21"/>
      <c r="E2514" s="114"/>
      <c r="F2514" s="129" t="s">
        <v>16</v>
      </c>
      <c r="G2514" s="23">
        <f>SUM(G2515:G2525)</f>
        <v>10620.2</v>
      </c>
      <c r="H2514" s="23">
        <f aca="true" t="shared" si="607" ref="H2514:P2514">SUM(H2515:H2525)</f>
        <v>10620.2</v>
      </c>
      <c r="I2514" s="23">
        <f t="shared" si="607"/>
        <v>10620.2</v>
      </c>
      <c r="J2514" s="23">
        <f t="shared" si="607"/>
        <v>10620.2</v>
      </c>
      <c r="K2514" s="23">
        <f t="shared" si="607"/>
        <v>0</v>
      </c>
      <c r="L2514" s="23">
        <f t="shared" si="607"/>
        <v>0</v>
      </c>
      <c r="M2514" s="23">
        <f t="shared" si="607"/>
        <v>0</v>
      </c>
      <c r="N2514" s="23">
        <f t="shared" si="607"/>
        <v>0</v>
      </c>
      <c r="O2514" s="23">
        <f t="shared" si="607"/>
        <v>0</v>
      </c>
      <c r="P2514" s="23">
        <f t="shared" si="607"/>
        <v>0</v>
      </c>
      <c r="Q2514" s="192" t="s">
        <v>17</v>
      </c>
      <c r="R2514" s="193"/>
    </row>
    <row r="2515" spans="1:18" ht="63.75">
      <c r="A2515" s="183"/>
      <c r="B2515" s="186"/>
      <c r="C2515" s="180"/>
      <c r="D2515" s="29">
        <v>834001414</v>
      </c>
      <c r="E2515" s="115" t="s">
        <v>187</v>
      </c>
      <c r="F2515" s="115" t="s">
        <v>19</v>
      </c>
      <c r="G2515" s="28">
        <f aca="true" t="shared" si="608" ref="G2515:H2519">I2515+K2515+M2515+O2515</f>
        <v>10620.2</v>
      </c>
      <c r="H2515" s="28">
        <f t="shared" si="608"/>
        <v>10620.2</v>
      </c>
      <c r="I2515" s="28">
        <v>10620.2</v>
      </c>
      <c r="J2515" s="28">
        <v>10620.2</v>
      </c>
      <c r="K2515" s="28">
        <v>0</v>
      </c>
      <c r="L2515" s="28">
        <v>0</v>
      </c>
      <c r="M2515" s="28">
        <v>0</v>
      </c>
      <c r="N2515" s="28">
        <v>0</v>
      </c>
      <c r="O2515" s="28">
        <v>0</v>
      </c>
      <c r="P2515" s="42">
        <v>0</v>
      </c>
      <c r="Q2515" s="194"/>
      <c r="R2515" s="195"/>
    </row>
    <row r="2516" spans="1:18" ht="12.75">
      <c r="A2516" s="183"/>
      <c r="B2516" s="186"/>
      <c r="C2516" s="180"/>
      <c r="D2516" s="29"/>
      <c r="E2516" s="115"/>
      <c r="F2516" s="115" t="s">
        <v>22</v>
      </c>
      <c r="G2516" s="28">
        <f t="shared" si="608"/>
        <v>0</v>
      </c>
      <c r="H2516" s="28">
        <f t="shared" si="608"/>
        <v>0</v>
      </c>
      <c r="I2516" s="28">
        <v>0</v>
      </c>
      <c r="J2516" s="28">
        <v>0</v>
      </c>
      <c r="K2516" s="28">
        <v>0</v>
      </c>
      <c r="L2516" s="28">
        <v>0</v>
      </c>
      <c r="M2516" s="28">
        <v>0</v>
      </c>
      <c r="N2516" s="28">
        <v>0</v>
      </c>
      <c r="O2516" s="28">
        <v>0</v>
      </c>
      <c r="P2516" s="42">
        <v>0</v>
      </c>
      <c r="Q2516" s="194"/>
      <c r="R2516" s="195"/>
    </row>
    <row r="2517" spans="1:18" ht="12.75">
      <c r="A2517" s="183"/>
      <c r="B2517" s="186"/>
      <c r="C2517" s="180"/>
      <c r="D2517" s="29"/>
      <c r="E2517" s="115"/>
      <c r="F2517" s="115" t="s">
        <v>23</v>
      </c>
      <c r="G2517" s="28">
        <f t="shared" si="608"/>
        <v>0</v>
      </c>
      <c r="H2517" s="28">
        <f t="shared" si="608"/>
        <v>0</v>
      </c>
      <c r="I2517" s="28">
        <v>0</v>
      </c>
      <c r="J2517" s="28">
        <v>0</v>
      </c>
      <c r="K2517" s="28">
        <v>0</v>
      </c>
      <c r="L2517" s="28">
        <v>0</v>
      </c>
      <c r="M2517" s="28">
        <v>0</v>
      </c>
      <c r="N2517" s="28">
        <v>0</v>
      </c>
      <c r="O2517" s="28">
        <v>0</v>
      </c>
      <c r="P2517" s="42">
        <v>0</v>
      </c>
      <c r="Q2517" s="194"/>
      <c r="R2517" s="195"/>
    </row>
    <row r="2518" spans="1:18" ht="12.75">
      <c r="A2518" s="183"/>
      <c r="B2518" s="186"/>
      <c r="C2518" s="180"/>
      <c r="D2518" s="29"/>
      <c r="E2518" s="115"/>
      <c r="F2518" s="115" t="s">
        <v>24</v>
      </c>
      <c r="G2518" s="28">
        <f t="shared" si="608"/>
        <v>0</v>
      </c>
      <c r="H2518" s="28">
        <f t="shared" si="608"/>
        <v>0</v>
      </c>
      <c r="I2518" s="28">
        <v>0</v>
      </c>
      <c r="J2518" s="28">
        <v>0</v>
      </c>
      <c r="K2518" s="28">
        <v>0</v>
      </c>
      <c r="L2518" s="28">
        <v>0</v>
      </c>
      <c r="M2518" s="28">
        <v>0</v>
      </c>
      <c r="N2518" s="28">
        <v>0</v>
      </c>
      <c r="O2518" s="28">
        <v>0</v>
      </c>
      <c r="P2518" s="42">
        <v>0</v>
      </c>
      <c r="Q2518" s="194"/>
      <c r="R2518" s="195"/>
    </row>
    <row r="2519" spans="1:18" ht="12.75">
      <c r="A2519" s="183"/>
      <c r="B2519" s="186"/>
      <c r="C2519" s="180"/>
      <c r="D2519" s="29"/>
      <c r="E2519" s="115"/>
      <c r="F2519" s="115" t="s">
        <v>25</v>
      </c>
      <c r="G2519" s="28">
        <f t="shared" si="608"/>
        <v>0</v>
      </c>
      <c r="H2519" s="28">
        <f t="shared" si="608"/>
        <v>0</v>
      </c>
      <c r="I2519" s="28">
        <v>0</v>
      </c>
      <c r="J2519" s="28">
        <v>0</v>
      </c>
      <c r="K2519" s="28">
        <v>0</v>
      </c>
      <c r="L2519" s="28">
        <v>0</v>
      </c>
      <c r="M2519" s="28">
        <v>0</v>
      </c>
      <c r="N2519" s="28">
        <v>0</v>
      </c>
      <c r="O2519" s="28">
        <v>0</v>
      </c>
      <c r="P2519" s="42">
        <v>0</v>
      </c>
      <c r="Q2519" s="194"/>
      <c r="R2519" s="195"/>
    </row>
    <row r="2520" spans="1:18" ht="12.75">
      <c r="A2520" s="183"/>
      <c r="B2520" s="186"/>
      <c r="C2520" s="180"/>
      <c r="D2520" s="29"/>
      <c r="E2520" s="115"/>
      <c r="F2520" s="115" t="s">
        <v>220</v>
      </c>
      <c r="G2520" s="28">
        <v>0</v>
      </c>
      <c r="H2520" s="28">
        <v>0</v>
      </c>
      <c r="I2520" s="28">
        <v>0</v>
      </c>
      <c r="J2520" s="28">
        <v>0</v>
      </c>
      <c r="K2520" s="28">
        <v>0</v>
      </c>
      <c r="L2520" s="28">
        <v>0</v>
      </c>
      <c r="M2520" s="28">
        <v>0</v>
      </c>
      <c r="N2520" s="28">
        <v>0</v>
      </c>
      <c r="O2520" s="28">
        <v>0</v>
      </c>
      <c r="P2520" s="42">
        <v>0</v>
      </c>
      <c r="Q2520" s="194"/>
      <c r="R2520" s="195"/>
    </row>
    <row r="2521" spans="1:20" ht="12.75">
      <c r="A2521" s="183"/>
      <c r="B2521" s="186"/>
      <c r="C2521" s="180"/>
      <c r="D2521" s="29"/>
      <c r="E2521" s="26"/>
      <c r="F2521" s="115" t="s">
        <v>226</v>
      </c>
      <c r="G2521" s="28">
        <f aca="true" t="shared" si="609" ref="G2521:H2525">I2521+K2521+M2521+O2521</f>
        <v>0</v>
      </c>
      <c r="H2521" s="28">
        <f t="shared" si="609"/>
        <v>0</v>
      </c>
      <c r="I2521" s="28">
        <v>0</v>
      </c>
      <c r="J2521" s="28">
        <v>0</v>
      </c>
      <c r="K2521" s="28">
        <v>0</v>
      </c>
      <c r="L2521" s="28">
        <v>0</v>
      </c>
      <c r="M2521" s="28">
        <v>0</v>
      </c>
      <c r="N2521" s="28">
        <v>0</v>
      </c>
      <c r="O2521" s="28">
        <v>0</v>
      </c>
      <c r="P2521" s="28">
        <v>0</v>
      </c>
      <c r="Q2521" s="194"/>
      <c r="R2521" s="195"/>
      <c r="S2521" s="6"/>
      <c r="T2521" s="17"/>
    </row>
    <row r="2522" spans="1:20" ht="12.75">
      <c r="A2522" s="183"/>
      <c r="B2522" s="186"/>
      <c r="C2522" s="180"/>
      <c r="D2522" s="29"/>
      <c r="E2522" s="26"/>
      <c r="F2522" s="115" t="s">
        <v>227</v>
      </c>
      <c r="G2522" s="28">
        <f t="shared" si="609"/>
        <v>0</v>
      </c>
      <c r="H2522" s="28">
        <f t="shared" si="609"/>
        <v>0</v>
      </c>
      <c r="I2522" s="28">
        <v>0</v>
      </c>
      <c r="J2522" s="28">
        <v>0</v>
      </c>
      <c r="K2522" s="28">
        <v>0</v>
      </c>
      <c r="L2522" s="28">
        <v>0</v>
      </c>
      <c r="M2522" s="28">
        <v>0</v>
      </c>
      <c r="N2522" s="28">
        <v>0</v>
      </c>
      <c r="O2522" s="28">
        <v>0</v>
      </c>
      <c r="P2522" s="28">
        <v>0</v>
      </c>
      <c r="Q2522" s="194"/>
      <c r="R2522" s="195"/>
      <c r="S2522" s="6"/>
      <c r="T2522" s="17"/>
    </row>
    <row r="2523" spans="1:20" ht="12.75">
      <c r="A2523" s="183"/>
      <c r="B2523" s="186"/>
      <c r="C2523" s="180"/>
      <c r="D2523" s="29"/>
      <c r="E2523" s="26"/>
      <c r="F2523" s="115" t="s">
        <v>228</v>
      </c>
      <c r="G2523" s="28">
        <f t="shared" si="609"/>
        <v>0</v>
      </c>
      <c r="H2523" s="28">
        <f t="shared" si="609"/>
        <v>0</v>
      </c>
      <c r="I2523" s="28">
        <v>0</v>
      </c>
      <c r="J2523" s="28">
        <v>0</v>
      </c>
      <c r="K2523" s="28">
        <v>0</v>
      </c>
      <c r="L2523" s="28">
        <v>0</v>
      </c>
      <c r="M2523" s="28">
        <v>0</v>
      </c>
      <c r="N2523" s="28">
        <v>0</v>
      </c>
      <c r="O2523" s="28">
        <v>0</v>
      </c>
      <c r="P2523" s="28">
        <v>0</v>
      </c>
      <c r="Q2523" s="194"/>
      <c r="R2523" s="195"/>
      <c r="S2523" s="6"/>
      <c r="T2523" s="17"/>
    </row>
    <row r="2524" spans="1:20" ht="12.75">
      <c r="A2524" s="183"/>
      <c r="B2524" s="186"/>
      <c r="C2524" s="180"/>
      <c r="D2524" s="29"/>
      <c r="E2524" s="26"/>
      <c r="F2524" s="115" t="s">
        <v>229</v>
      </c>
      <c r="G2524" s="28">
        <f t="shared" si="609"/>
        <v>0</v>
      </c>
      <c r="H2524" s="28">
        <f t="shared" si="609"/>
        <v>0</v>
      </c>
      <c r="I2524" s="28">
        <v>0</v>
      </c>
      <c r="J2524" s="28">
        <v>0</v>
      </c>
      <c r="K2524" s="28">
        <v>0</v>
      </c>
      <c r="L2524" s="28">
        <v>0</v>
      </c>
      <c r="M2524" s="28">
        <v>0</v>
      </c>
      <c r="N2524" s="28">
        <v>0</v>
      </c>
      <c r="O2524" s="28">
        <v>0</v>
      </c>
      <c r="P2524" s="28">
        <v>0</v>
      </c>
      <c r="Q2524" s="194"/>
      <c r="R2524" s="195"/>
      <c r="S2524" s="6"/>
      <c r="T2524" s="17"/>
    </row>
    <row r="2525" spans="1:20" ht="13.5" thickBot="1">
      <c r="A2525" s="184"/>
      <c r="B2525" s="187"/>
      <c r="C2525" s="181"/>
      <c r="D2525" s="33"/>
      <c r="E2525" s="43"/>
      <c r="F2525" s="116" t="s">
        <v>230</v>
      </c>
      <c r="G2525" s="36">
        <f t="shared" si="609"/>
        <v>0</v>
      </c>
      <c r="H2525" s="36">
        <f t="shared" si="609"/>
        <v>0</v>
      </c>
      <c r="I2525" s="36">
        <v>0</v>
      </c>
      <c r="J2525" s="36">
        <v>0</v>
      </c>
      <c r="K2525" s="36">
        <v>0</v>
      </c>
      <c r="L2525" s="36">
        <v>0</v>
      </c>
      <c r="M2525" s="36">
        <v>0</v>
      </c>
      <c r="N2525" s="36">
        <v>0</v>
      </c>
      <c r="O2525" s="36">
        <v>0</v>
      </c>
      <c r="P2525" s="36">
        <v>0</v>
      </c>
      <c r="Q2525" s="196"/>
      <c r="R2525" s="197"/>
      <c r="S2525" s="6"/>
      <c r="T2525" s="17"/>
    </row>
    <row r="2526" spans="1:18" ht="12.75" customHeight="1">
      <c r="A2526" s="182" t="s">
        <v>157</v>
      </c>
      <c r="B2526" s="364" t="s">
        <v>188</v>
      </c>
      <c r="C2526" s="365" t="s">
        <v>30</v>
      </c>
      <c r="D2526" s="366"/>
      <c r="E2526" s="367"/>
      <c r="F2526" s="368" t="s">
        <v>16</v>
      </c>
      <c r="G2526" s="353">
        <f>SUM(G2527:G2537)</f>
        <v>4400</v>
      </c>
      <c r="H2526" s="353">
        <f aca="true" t="shared" si="610" ref="H2526:P2526">SUM(H2527:H2537)</f>
        <v>0</v>
      </c>
      <c r="I2526" s="353">
        <f t="shared" si="610"/>
        <v>4400</v>
      </c>
      <c r="J2526" s="353">
        <f t="shared" si="610"/>
        <v>0</v>
      </c>
      <c r="K2526" s="353">
        <f t="shared" si="610"/>
        <v>0</v>
      </c>
      <c r="L2526" s="353">
        <f t="shared" si="610"/>
        <v>0</v>
      </c>
      <c r="M2526" s="353">
        <f t="shared" si="610"/>
        <v>0</v>
      </c>
      <c r="N2526" s="353">
        <f t="shared" si="610"/>
        <v>0</v>
      </c>
      <c r="O2526" s="23">
        <f t="shared" si="610"/>
        <v>0</v>
      </c>
      <c r="P2526" s="23">
        <f t="shared" si="610"/>
        <v>0</v>
      </c>
      <c r="Q2526" s="192" t="s">
        <v>17</v>
      </c>
      <c r="R2526" s="193"/>
    </row>
    <row r="2527" spans="1:18" ht="12.75">
      <c r="A2527" s="183"/>
      <c r="B2527" s="369"/>
      <c r="C2527" s="361"/>
      <c r="D2527" s="357"/>
      <c r="E2527" s="356"/>
      <c r="F2527" s="356" t="s">
        <v>19</v>
      </c>
      <c r="G2527" s="351">
        <f aca="true" t="shared" si="611" ref="G2527:H2531">I2527+K2527+M2527+O2527</f>
        <v>0</v>
      </c>
      <c r="H2527" s="351">
        <f t="shared" si="611"/>
        <v>0</v>
      </c>
      <c r="I2527" s="351">
        <v>0</v>
      </c>
      <c r="J2527" s="351">
        <v>0</v>
      </c>
      <c r="K2527" s="351">
        <v>0</v>
      </c>
      <c r="L2527" s="351">
        <v>0</v>
      </c>
      <c r="M2527" s="351">
        <v>0</v>
      </c>
      <c r="N2527" s="351">
        <v>0</v>
      </c>
      <c r="O2527" s="28">
        <v>0</v>
      </c>
      <c r="P2527" s="42">
        <v>0</v>
      </c>
      <c r="Q2527" s="194"/>
      <c r="R2527" s="195"/>
    </row>
    <row r="2528" spans="1:18" ht="12.75">
      <c r="A2528" s="183"/>
      <c r="B2528" s="369"/>
      <c r="C2528" s="361"/>
      <c r="D2528" s="357"/>
      <c r="E2528" s="356"/>
      <c r="F2528" s="356" t="s">
        <v>22</v>
      </c>
      <c r="G2528" s="351">
        <f>I2528+K2528+M2528+O2528</f>
        <v>0</v>
      </c>
      <c r="H2528" s="351">
        <f>J2528+L2528+N2528+P2528</f>
        <v>0</v>
      </c>
      <c r="I2528" s="351">
        <v>0</v>
      </c>
      <c r="J2528" s="351">
        <v>0</v>
      </c>
      <c r="K2528" s="351">
        <v>0</v>
      </c>
      <c r="L2528" s="351">
        <v>0</v>
      </c>
      <c r="M2528" s="351">
        <v>0</v>
      </c>
      <c r="N2528" s="351">
        <v>0</v>
      </c>
      <c r="O2528" s="28">
        <v>0</v>
      </c>
      <c r="P2528" s="42">
        <v>0</v>
      </c>
      <c r="Q2528" s="194"/>
      <c r="R2528" s="195"/>
    </row>
    <row r="2529" spans="1:18" ht="12.75">
      <c r="A2529" s="183"/>
      <c r="B2529" s="369"/>
      <c r="C2529" s="361"/>
      <c r="D2529" s="357"/>
      <c r="E2529" s="356"/>
      <c r="F2529" s="356" t="s">
        <v>23</v>
      </c>
      <c r="G2529" s="351">
        <f t="shared" si="611"/>
        <v>0</v>
      </c>
      <c r="H2529" s="351">
        <f t="shared" si="611"/>
        <v>0</v>
      </c>
      <c r="I2529" s="351">
        <v>0</v>
      </c>
      <c r="J2529" s="351">
        <v>0</v>
      </c>
      <c r="K2529" s="351">
        <v>0</v>
      </c>
      <c r="L2529" s="351">
        <v>0</v>
      </c>
      <c r="M2529" s="351">
        <v>0</v>
      </c>
      <c r="N2529" s="351">
        <v>0</v>
      </c>
      <c r="O2529" s="28">
        <v>0</v>
      </c>
      <c r="P2529" s="42">
        <v>0</v>
      </c>
      <c r="Q2529" s="194"/>
      <c r="R2529" s="195"/>
    </row>
    <row r="2530" spans="1:18" ht="12.75">
      <c r="A2530" s="183"/>
      <c r="B2530" s="369"/>
      <c r="C2530" s="361"/>
      <c r="D2530" s="357"/>
      <c r="E2530" s="356"/>
      <c r="F2530" s="356" t="s">
        <v>24</v>
      </c>
      <c r="G2530" s="351">
        <f t="shared" si="611"/>
        <v>0</v>
      </c>
      <c r="H2530" s="351">
        <f t="shared" si="611"/>
        <v>0</v>
      </c>
      <c r="I2530" s="351">
        <v>0</v>
      </c>
      <c r="J2530" s="351">
        <v>0</v>
      </c>
      <c r="K2530" s="351">
        <v>0</v>
      </c>
      <c r="L2530" s="351">
        <v>0</v>
      </c>
      <c r="M2530" s="351">
        <v>0</v>
      </c>
      <c r="N2530" s="351">
        <v>0</v>
      </c>
      <c r="O2530" s="28">
        <v>0</v>
      </c>
      <c r="P2530" s="42">
        <v>0</v>
      </c>
      <c r="Q2530" s="194"/>
      <c r="R2530" s="195"/>
    </row>
    <row r="2531" spans="1:18" ht="12.75">
      <c r="A2531" s="183"/>
      <c r="B2531" s="369"/>
      <c r="C2531" s="361"/>
      <c r="D2531" s="357"/>
      <c r="E2531" s="356"/>
      <c r="F2531" s="356" t="s">
        <v>25</v>
      </c>
      <c r="G2531" s="351">
        <f t="shared" si="611"/>
        <v>0</v>
      </c>
      <c r="H2531" s="351">
        <f t="shared" si="611"/>
        <v>0</v>
      </c>
      <c r="I2531" s="351">
        <v>0</v>
      </c>
      <c r="J2531" s="351">
        <v>0</v>
      </c>
      <c r="K2531" s="351">
        <v>0</v>
      </c>
      <c r="L2531" s="351">
        <v>0</v>
      </c>
      <c r="M2531" s="351">
        <v>0</v>
      </c>
      <c r="N2531" s="351">
        <v>0</v>
      </c>
      <c r="O2531" s="28">
        <v>0</v>
      </c>
      <c r="P2531" s="42">
        <v>0</v>
      </c>
      <c r="Q2531" s="194"/>
      <c r="R2531" s="195"/>
    </row>
    <row r="2532" spans="1:18" ht="12.75">
      <c r="A2532" s="183"/>
      <c r="B2532" s="369"/>
      <c r="C2532" s="361"/>
      <c r="D2532" s="357"/>
      <c r="E2532" s="356"/>
      <c r="F2532" s="356" t="s">
        <v>220</v>
      </c>
      <c r="G2532" s="351">
        <f>I2532+K2532+M2532+O2532</f>
        <v>0</v>
      </c>
      <c r="H2532" s="351">
        <f>J2532+L2532+N2532+P2532</f>
        <v>0</v>
      </c>
      <c r="I2532" s="351">
        <v>0</v>
      </c>
      <c r="J2532" s="351">
        <v>0</v>
      </c>
      <c r="K2532" s="351">
        <v>0</v>
      </c>
      <c r="L2532" s="351">
        <v>0</v>
      </c>
      <c r="M2532" s="351">
        <v>0</v>
      </c>
      <c r="N2532" s="351">
        <v>0</v>
      </c>
      <c r="O2532" s="28">
        <v>0</v>
      </c>
      <c r="P2532" s="42">
        <v>0</v>
      </c>
      <c r="Q2532" s="194"/>
      <c r="R2532" s="195"/>
    </row>
    <row r="2533" spans="1:20" ht="12.75">
      <c r="A2533" s="183"/>
      <c r="B2533" s="369"/>
      <c r="C2533" s="361"/>
      <c r="D2533" s="357"/>
      <c r="E2533" s="356"/>
      <c r="F2533" s="356" t="s">
        <v>226</v>
      </c>
      <c r="G2533" s="351">
        <f aca="true" t="shared" si="612" ref="G2533:H2537">I2533+K2533+M2533+O2533</f>
        <v>0</v>
      </c>
      <c r="H2533" s="351">
        <f t="shared" si="612"/>
        <v>0</v>
      </c>
      <c r="I2533" s="351">
        <v>0</v>
      </c>
      <c r="J2533" s="351">
        <v>0</v>
      </c>
      <c r="K2533" s="351">
        <v>0</v>
      </c>
      <c r="L2533" s="351">
        <v>0</v>
      </c>
      <c r="M2533" s="351">
        <v>0</v>
      </c>
      <c r="N2533" s="351">
        <v>0</v>
      </c>
      <c r="O2533" s="28">
        <v>0</v>
      </c>
      <c r="P2533" s="28">
        <v>0</v>
      </c>
      <c r="Q2533" s="194"/>
      <c r="R2533" s="195"/>
      <c r="S2533" s="6"/>
      <c r="T2533" s="17"/>
    </row>
    <row r="2534" spans="1:20" ht="12.75">
      <c r="A2534" s="183"/>
      <c r="B2534" s="369"/>
      <c r="C2534" s="361"/>
      <c r="D2534" s="357"/>
      <c r="E2534" s="356"/>
      <c r="F2534" s="356" t="s">
        <v>227</v>
      </c>
      <c r="G2534" s="351">
        <f t="shared" si="612"/>
        <v>0</v>
      </c>
      <c r="H2534" s="351">
        <f t="shared" si="612"/>
        <v>0</v>
      </c>
      <c r="I2534" s="351">
        <v>0</v>
      </c>
      <c r="J2534" s="351">
        <v>0</v>
      </c>
      <c r="K2534" s="351">
        <v>0</v>
      </c>
      <c r="L2534" s="351">
        <v>0</v>
      </c>
      <c r="M2534" s="351">
        <v>0</v>
      </c>
      <c r="N2534" s="351">
        <v>0</v>
      </c>
      <c r="O2534" s="28">
        <v>0</v>
      </c>
      <c r="P2534" s="28">
        <v>0</v>
      </c>
      <c r="Q2534" s="194"/>
      <c r="R2534" s="195"/>
      <c r="S2534" s="6"/>
      <c r="T2534" s="17"/>
    </row>
    <row r="2535" spans="1:20" ht="12.75">
      <c r="A2535" s="183"/>
      <c r="B2535" s="369"/>
      <c r="C2535" s="361"/>
      <c r="D2535" s="357"/>
      <c r="E2535" s="356" t="s">
        <v>18</v>
      </c>
      <c r="F2535" s="356" t="s">
        <v>228</v>
      </c>
      <c r="G2535" s="351">
        <f t="shared" si="612"/>
        <v>440</v>
      </c>
      <c r="H2535" s="351">
        <f t="shared" si="612"/>
        <v>0</v>
      </c>
      <c r="I2535" s="351">
        <v>440</v>
      </c>
      <c r="J2535" s="351">
        <v>0</v>
      </c>
      <c r="K2535" s="351">
        <v>0</v>
      </c>
      <c r="L2535" s="351">
        <v>0</v>
      </c>
      <c r="M2535" s="351">
        <v>0</v>
      </c>
      <c r="N2535" s="351">
        <v>0</v>
      </c>
      <c r="O2535" s="28">
        <v>0</v>
      </c>
      <c r="P2535" s="28">
        <v>0</v>
      </c>
      <c r="Q2535" s="194"/>
      <c r="R2535" s="195"/>
      <c r="S2535" s="6"/>
      <c r="T2535" s="17"/>
    </row>
    <row r="2536" spans="1:20" ht="12.75">
      <c r="A2536" s="183"/>
      <c r="B2536" s="369"/>
      <c r="C2536" s="361"/>
      <c r="D2536" s="357"/>
      <c r="E2536" s="356" t="s">
        <v>20</v>
      </c>
      <c r="F2536" s="356" t="s">
        <v>229</v>
      </c>
      <c r="G2536" s="351">
        <f t="shared" si="612"/>
        <v>3960</v>
      </c>
      <c r="H2536" s="351">
        <f t="shared" si="612"/>
        <v>0</v>
      </c>
      <c r="I2536" s="351">
        <v>3960</v>
      </c>
      <c r="J2536" s="351">
        <v>0</v>
      </c>
      <c r="K2536" s="351">
        <v>0</v>
      </c>
      <c r="L2536" s="351">
        <v>0</v>
      </c>
      <c r="M2536" s="351">
        <v>0</v>
      </c>
      <c r="N2536" s="351">
        <v>0</v>
      </c>
      <c r="O2536" s="28">
        <v>0</v>
      </c>
      <c r="P2536" s="28">
        <v>0</v>
      </c>
      <c r="Q2536" s="194"/>
      <c r="R2536" s="195"/>
      <c r="S2536" s="6"/>
      <c r="T2536" s="17"/>
    </row>
    <row r="2537" spans="1:20" ht="13.5" thickBot="1">
      <c r="A2537" s="184"/>
      <c r="B2537" s="370"/>
      <c r="C2537" s="371"/>
      <c r="D2537" s="372"/>
      <c r="E2537" s="373"/>
      <c r="F2537" s="374" t="s">
        <v>230</v>
      </c>
      <c r="G2537" s="352">
        <f t="shared" si="612"/>
        <v>0</v>
      </c>
      <c r="H2537" s="352">
        <f t="shared" si="612"/>
        <v>0</v>
      </c>
      <c r="I2537" s="352">
        <v>0</v>
      </c>
      <c r="J2537" s="352">
        <v>0</v>
      </c>
      <c r="K2537" s="352">
        <v>0</v>
      </c>
      <c r="L2537" s="352">
        <v>0</v>
      </c>
      <c r="M2537" s="352">
        <v>0</v>
      </c>
      <c r="N2537" s="352">
        <v>0</v>
      </c>
      <c r="O2537" s="36">
        <v>0</v>
      </c>
      <c r="P2537" s="36">
        <v>0</v>
      </c>
      <c r="Q2537" s="196"/>
      <c r="R2537" s="197"/>
      <c r="S2537" s="6"/>
      <c r="T2537" s="17"/>
    </row>
    <row r="2538" spans="1:18" ht="12.75" customHeight="1">
      <c r="A2538" s="182" t="s">
        <v>159</v>
      </c>
      <c r="B2538" s="364" t="s">
        <v>420</v>
      </c>
      <c r="C2538" s="365" t="s">
        <v>410</v>
      </c>
      <c r="D2538" s="366"/>
      <c r="E2538" s="367"/>
      <c r="F2538" s="368" t="s">
        <v>16</v>
      </c>
      <c r="G2538" s="353">
        <f>SUM(G2539:G2550)</f>
        <v>108543.7</v>
      </c>
      <c r="H2538" s="353">
        <f aca="true" t="shared" si="613" ref="H2538:P2538">SUM(H2539:H2550)</f>
        <v>108543.7</v>
      </c>
      <c r="I2538" s="353">
        <f t="shared" si="613"/>
        <v>34343.7</v>
      </c>
      <c r="J2538" s="353">
        <f t="shared" si="613"/>
        <v>34343.7</v>
      </c>
      <c r="K2538" s="353">
        <f t="shared" si="613"/>
        <v>0</v>
      </c>
      <c r="L2538" s="353">
        <f t="shared" si="613"/>
        <v>0</v>
      </c>
      <c r="M2538" s="353">
        <f t="shared" si="613"/>
        <v>74200</v>
      </c>
      <c r="N2538" s="353">
        <f t="shared" si="613"/>
        <v>74200</v>
      </c>
      <c r="O2538" s="23">
        <f t="shared" si="613"/>
        <v>0</v>
      </c>
      <c r="P2538" s="23">
        <f t="shared" si="613"/>
        <v>0</v>
      </c>
      <c r="Q2538" s="192" t="s">
        <v>17</v>
      </c>
      <c r="R2538" s="193"/>
    </row>
    <row r="2539" spans="1:18" ht="12.75">
      <c r="A2539" s="183"/>
      <c r="B2539" s="369"/>
      <c r="C2539" s="361"/>
      <c r="D2539" s="357"/>
      <c r="E2539" s="356"/>
      <c r="F2539" s="356" t="s">
        <v>19</v>
      </c>
      <c r="G2539" s="351">
        <f>I2539+K2539+M2539+O2539</f>
        <v>0</v>
      </c>
      <c r="H2539" s="351">
        <f>J2539+L2539+N2539+P2539</f>
        <v>0</v>
      </c>
      <c r="I2539" s="351">
        <v>0</v>
      </c>
      <c r="J2539" s="351">
        <v>0</v>
      </c>
      <c r="K2539" s="351">
        <v>0</v>
      </c>
      <c r="L2539" s="351">
        <v>0</v>
      </c>
      <c r="M2539" s="351">
        <v>0</v>
      </c>
      <c r="N2539" s="351">
        <v>0</v>
      </c>
      <c r="O2539" s="28">
        <v>0</v>
      </c>
      <c r="P2539" s="42">
        <v>0</v>
      </c>
      <c r="Q2539" s="194"/>
      <c r="R2539" s="195"/>
    </row>
    <row r="2540" spans="1:18" ht="12.75">
      <c r="A2540" s="183"/>
      <c r="B2540" s="369"/>
      <c r="C2540" s="361"/>
      <c r="D2540" s="357"/>
      <c r="E2540" s="356"/>
      <c r="F2540" s="356" t="s">
        <v>22</v>
      </c>
      <c r="G2540" s="351">
        <f aca="true" t="shared" si="614" ref="G2540:H2550">I2540+K2540+M2540+O2540</f>
        <v>0</v>
      </c>
      <c r="H2540" s="351">
        <f t="shared" si="614"/>
        <v>0</v>
      </c>
      <c r="I2540" s="351">
        <v>0</v>
      </c>
      <c r="J2540" s="351">
        <v>0</v>
      </c>
      <c r="K2540" s="351">
        <v>0</v>
      </c>
      <c r="L2540" s="351">
        <v>0</v>
      </c>
      <c r="M2540" s="351">
        <v>0</v>
      </c>
      <c r="N2540" s="351">
        <v>0</v>
      </c>
      <c r="O2540" s="28">
        <v>0</v>
      </c>
      <c r="P2540" s="42">
        <v>0</v>
      </c>
      <c r="Q2540" s="194"/>
      <c r="R2540" s="195"/>
    </row>
    <row r="2541" spans="1:18" ht="12.75">
      <c r="A2541" s="183"/>
      <c r="B2541" s="369"/>
      <c r="C2541" s="361"/>
      <c r="D2541" s="357"/>
      <c r="E2541" s="356"/>
      <c r="F2541" s="356" t="s">
        <v>23</v>
      </c>
      <c r="G2541" s="351">
        <f t="shared" si="614"/>
        <v>0</v>
      </c>
      <c r="H2541" s="351">
        <f t="shared" si="614"/>
        <v>0</v>
      </c>
      <c r="I2541" s="351">
        <v>0</v>
      </c>
      <c r="J2541" s="351">
        <v>0</v>
      </c>
      <c r="K2541" s="351">
        <v>0</v>
      </c>
      <c r="L2541" s="351">
        <v>0</v>
      </c>
      <c r="M2541" s="351">
        <v>0</v>
      </c>
      <c r="N2541" s="351">
        <v>0</v>
      </c>
      <c r="O2541" s="28">
        <v>0</v>
      </c>
      <c r="P2541" s="42">
        <v>0</v>
      </c>
      <c r="Q2541" s="194"/>
      <c r="R2541" s="195"/>
    </row>
    <row r="2542" spans="1:18" ht="12.75">
      <c r="A2542" s="183"/>
      <c r="B2542" s="369"/>
      <c r="C2542" s="361"/>
      <c r="D2542" s="357"/>
      <c r="E2542" s="356"/>
      <c r="F2542" s="356" t="s">
        <v>24</v>
      </c>
      <c r="G2542" s="351">
        <f t="shared" si="614"/>
        <v>0</v>
      </c>
      <c r="H2542" s="351">
        <f t="shared" si="614"/>
        <v>0</v>
      </c>
      <c r="I2542" s="351">
        <v>0</v>
      </c>
      <c r="J2542" s="351">
        <v>0</v>
      </c>
      <c r="K2542" s="351">
        <v>0</v>
      </c>
      <c r="L2542" s="351">
        <v>0</v>
      </c>
      <c r="M2542" s="351">
        <v>0</v>
      </c>
      <c r="N2542" s="351">
        <v>0</v>
      </c>
      <c r="O2542" s="28">
        <v>0</v>
      </c>
      <c r="P2542" s="42">
        <v>0</v>
      </c>
      <c r="Q2542" s="194"/>
      <c r="R2542" s="195"/>
    </row>
    <row r="2543" spans="1:18" ht="25.5">
      <c r="A2543" s="183"/>
      <c r="B2543" s="369"/>
      <c r="C2543" s="361"/>
      <c r="D2543" s="356" t="s">
        <v>412</v>
      </c>
      <c r="E2543" s="356" t="s">
        <v>387</v>
      </c>
      <c r="F2543" s="356" t="s">
        <v>25</v>
      </c>
      <c r="G2543" s="351">
        <f t="shared" si="614"/>
        <v>0</v>
      </c>
      <c r="H2543" s="351">
        <f t="shared" si="614"/>
        <v>0</v>
      </c>
      <c r="I2543" s="351">
        <f>1000+23733.3-24733.3</f>
        <v>0</v>
      </c>
      <c r="J2543" s="351">
        <f>1000+23733.3-24733.3</f>
        <v>0</v>
      </c>
      <c r="K2543" s="351">
        <v>0</v>
      </c>
      <c r="L2543" s="351">
        <v>0</v>
      </c>
      <c r="M2543" s="351">
        <f>74200-74200</f>
        <v>0</v>
      </c>
      <c r="N2543" s="351">
        <f>74200-74200</f>
        <v>0</v>
      </c>
      <c r="O2543" s="28">
        <v>0</v>
      </c>
      <c r="P2543" s="42">
        <v>0</v>
      </c>
      <c r="Q2543" s="194"/>
      <c r="R2543" s="195"/>
    </row>
    <row r="2544" spans="1:18" ht="15" customHeight="1">
      <c r="A2544" s="183"/>
      <c r="B2544" s="369"/>
      <c r="C2544" s="361"/>
      <c r="D2544" s="356" t="s">
        <v>419</v>
      </c>
      <c r="E2544" s="356" t="s">
        <v>192</v>
      </c>
      <c r="F2544" s="356" t="s">
        <v>220</v>
      </c>
      <c r="G2544" s="351">
        <f t="shared" si="614"/>
        <v>9610.4</v>
      </c>
      <c r="H2544" s="351">
        <f t="shared" si="614"/>
        <v>9610.4</v>
      </c>
      <c r="I2544" s="351">
        <f>9610.4</f>
        <v>9610.4</v>
      </c>
      <c r="J2544" s="351">
        <v>9610.4</v>
      </c>
      <c r="K2544" s="351">
        <v>0</v>
      </c>
      <c r="L2544" s="351">
        <v>0</v>
      </c>
      <c r="M2544" s="351">
        <v>0</v>
      </c>
      <c r="N2544" s="351">
        <v>0</v>
      </c>
      <c r="O2544" s="28">
        <v>0</v>
      </c>
      <c r="P2544" s="42">
        <v>0</v>
      </c>
      <c r="Q2544" s="194"/>
      <c r="R2544" s="195"/>
    </row>
    <row r="2545" spans="1:18" ht="15" customHeight="1">
      <c r="A2545" s="183"/>
      <c r="B2545" s="369"/>
      <c r="C2545" s="361"/>
      <c r="D2545" s="356" t="s">
        <v>419</v>
      </c>
      <c r="E2545" s="356" t="s">
        <v>20</v>
      </c>
      <c r="F2545" s="356" t="s">
        <v>220</v>
      </c>
      <c r="G2545" s="351">
        <f>I2545+K2545+M2545+O2545</f>
        <v>98933.3</v>
      </c>
      <c r="H2545" s="351">
        <f>J2545+L2545+N2545+P2545</f>
        <v>98933.3</v>
      </c>
      <c r="I2545" s="351">
        <v>24733.3</v>
      </c>
      <c r="J2545" s="351">
        <v>24733.3</v>
      </c>
      <c r="K2545" s="351">
        <v>0</v>
      </c>
      <c r="L2545" s="351">
        <v>0</v>
      </c>
      <c r="M2545" s="351">
        <v>74200</v>
      </c>
      <c r="N2545" s="351">
        <v>74200</v>
      </c>
      <c r="O2545" s="28">
        <v>0</v>
      </c>
      <c r="P2545" s="42">
        <v>0</v>
      </c>
      <c r="Q2545" s="194"/>
      <c r="R2545" s="195"/>
    </row>
    <row r="2546" spans="1:20" ht="12.75">
      <c r="A2546" s="183"/>
      <c r="B2546" s="369"/>
      <c r="C2546" s="361"/>
      <c r="D2546" s="357"/>
      <c r="E2546" s="356"/>
      <c r="F2546" s="356" t="s">
        <v>226</v>
      </c>
      <c r="G2546" s="351">
        <f t="shared" si="614"/>
        <v>0</v>
      </c>
      <c r="H2546" s="351">
        <f t="shared" si="614"/>
        <v>0</v>
      </c>
      <c r="I2546" s="351">
        <v>0</v>
      </c>
      <c r="J2546" s="351">
        <v>0</v>
      </c>
      <c r="K2546" s="351">
        <v>0</v>
      </c>
      <c r="L2546" s="351">
        <v>0</v>
      </c>
      <c r="M2546" s="351">
        <v>0</v>
      </c>
      <c r="N2546" s="351">
        <v>0</v>
      </c>
      <c r="O2546" s="28">
        <v>0</v>
      </c>
      <c r="P2546" s="28">
        <v>0</v>
      </c>
      <c r="Q2546" s="194"/>
      <c r="R2546" s="195"/>
      <c r="S2546" s="6"/>
      <c r="T2546" s="17"/>
    </row>
    <row r="2547" spans="1:20" ht="12.75">
      <c r="A2547" s="183"/>
      <c r="B2547" s="369"/>
      <c r="C2547" s="361"/>
      <c r="D2547" s="357"/>
      <c r="E2547" s="375"/>
      <c r="F2547" s="356" t="s">
        <v>227</v>
      </c>
      <c r="G2547" s="351">
        <f t="shared" si="614"/>
        <v>0</v>
      </c>
      <c r="H2547" s="351">
        <f t="shared" si="614"/>
        <v>0</v>
      </c>
      <c r="I2547" s="351">
        <v>0</v>
      </c>
      <c r="J2547" s="351">
        <v>0</v>
      </c>
      <c r="K2547" s="351">
        <v>0</v>
      </c>
      <c r="L2547" s="351">
        <v>0</v>
      </c>
      <c r="M2547" s="351">
        <v>0</v>
      </c>
      <c r="N2547" s="351">
        <v>0</v>
      </c>
      <c r="O2547" s="28">
        <v>0</v>
      </c>
      <c r="P2547" s="28">
        <v>0</v>
      </c>
      <c r="Q2547" s="194"/>
      <c r="R2547" s="195"/>
      <c r="S2547" s="6"/>
      <c r="T2547" s="17"/>
    </row>
    <row r="2548" spans="1:20" ht="12.75">
      <c r="A2548" s="183"/>
      <c r="B2548" s="369"/>
      <c r="C2548" s="361"/>
      <c r="D2548" s="357"/>
      <c r="E2548" s="376"/>
      <c r="F2548" s="356" t="s">
        <v>228</v>
      </c>
      <c r="G2548" s="351">
        <f t="shared" si="614"/>
        <v>0</v>
      </c>
      <c r="H2548" s="351">
        <f t="shared" si="614"/>
        <v>0</v>
      </c>
      <c r="I2548" s="351">
        <v>0</v>
      </c>
      <c r="J2548" s="351">
        <v>0</v>
      </c>
      <c r="K2548" s="351">
        <v>0</v>
      </c>
      <c r="L2548" s="351">
        <v>0</v>
      </c>
      <c r="M2548" s="351">
        <v>0</v>
      </c>
      <c r="N2548" s="351">
        <v>0</v>
      </c>
      <c r="O2548" s="28">
        <v>0</v>
      </c>
      <c r="P2548" s="28">
        <v>0</v>
      </c>
      <c r="Q2548" s="194"/>
      <c r="R2548" s="195"/>
      <c r="S2548" s="6"/>
      <c r="T2548" s="17"/>
    </row>
    <row r="2549" spans="1:20" ht="12.75">
      <c r="A2549" s="183"/>
      <c r="B2549" s="369"/>
      <c r="C2549" s="361"/>
      <c r="D2549" s="357"/>
      <c r="E2549" s="356"/>
      <c r="F2549" s="356" t="s">
        <v>229</v>
      </c>
      <c r="G2549" s="351">
        <f t="shared" si="614"/>
        <v>0</v>
      </c>
      <c r="H2549" s="351">
        <f t="shared" si="614"/>
        <v>0</v>
      </c>
      <c r="I2549" s="351">
        <v>0</v>
      </c>
      <c r="J2549" s="351">
        <v>0</v>
      </c>
      <c r="K2549" s="351">
        <v>0</v>
      </c>
      <c r="L2549" s="351">
        <v>0</v>
      </c>
      <c r="M2549" s="351">
        <v>0</v>
      </c>
      <c r="N2549" s="351">
        <v>0</v>
      </c>
      <c r="O2549" s="28">
        <v>0</v>
      </c>
      <c r="P2549" s="28">
        <v>0</v>
      </c>
      <c r="Q2549" s="194"/>
      <c r="R2549" s="195"/>
      <c r="S2549" s="6"/>
      <c r="T2549" s="17"/>
    </row>
    <row r="2550" spans="1:20" ht="13.5" thickBot="1">
      <c r="A2550" s="184"/>
      <c r="B2550" s="370"/>
      <c r="C2550" s="371"/>
      <c r="D2550" s="372"/>
      <c r="E2550" s="373"/>
      <c r="F2550" s="374" t="s">
        <v>230</v>
      </c>
      <c r="G2550" s="352">
        <f t="shared" si="614"/>
        <v>0</v>
      </c>
      <c r="H2550" s="352">
        <f t="shared" si="614"/>
        <v>0</v>
      </c>
      <c r="I2550" s="352">
        <v>0</v>
      </c>
      <c r="J2550" s="352">
        <v>0</v>
      </c>
      <c r="K2550" s="352">
        <v>0</v>
      </c>
      <c r="L2550" s="352">
        <v>0</v>
      </c>
      <c r="M2550" s="352">
        <v>0</v>
      </c>
      <c r="N2550" s="352">
        <v>0</v>
      </c>
      <c r="O2550" s="36">
        <v>0</v>
      </c>
      <c r="P2550" s="36">
        <v>0</v>
      </c>
      <c r="Q2550" s="196"/>
      <c r="R2550" s="197"/>
      <c r="S2550" s="6"/>
      <c r="T2550" s="17"/>
    </row>
    <row r="2551" spans="1:18" ht="12.75" customHeight="1">
      <c r="A2551" s="161" t="s">
        <v>161</v>
      </c>
      <c r="B2551" s="377" t="s">
        <v>217</v>
      </c>
      <c r="C2551" s="170" t="s">
        <v>366</v>
      </c>
      <c r="D2551" s="21"/>
      <c r="E2551" s="114"/>
      <c r="F2551" s="129" t="s">
        <v>16</v>
      </c>
      <c r="G2551" s="23">
        <f>SUM(G2552:G2562)</f>
        <v>121.7</v>
      </c>
      <c r="H2551" s="23">
        <f aca="true" t="shared" si="615" ref="H2551:P2551">SUM(H2552:H2562)</f>
        <v>0</v>
      </c>
      <c r="I2551" s="23">
        <f t="shared" si="615"/>
        <v>1.2</v>
      </c>
      <c r="J2551" s="23">
        <f t="shared" si="615"/>
        <v>0</v>
      </c>
      <c r="K2551" s="23">
        <f t="shared" si="615"/>
        <v>0</v>
      </c>
      <c r="L2551" s="23">
        <f t="shared" si="615"/>
        <v>0</v>
      </c>
      <c r="M2551" s="23">
        <f t="shared" si="615"/>
        <v>120.5</v>
      </c>
      <c r="N2551" s="23">
        <f t="shared" si="615"/>
        <v>0</v>
      </c>
      <c r="O2551" s="23">
        <f t="shared" si="615"/>
        <v>0</v>
      </c>
      <c r="P2551" s="23">
        <f t="shared" si="615"/>
        <v>0</v>
      </c>
      <c r="Q2551" s="192" t="s">
        <v>17</v>
      </c>
      <c r="R2551" s="193"/>
    </row>
    <row r="2552" spans="1:18" ht="12.75">
      <c r="A2552" s="162"/>
      <c r="B2552" s="355"/>
      <c r="C2552" s="171"/>
      <c r="D2552" s="29"/>
      <c r="E2552" s="115"/>
      <c r="F2552" s="115" t="s">
        <v>19</v>
      </c>
      <c r="G2552" s="28">
        <f aca="true" t="shared" si="616" ref="G2552:H2556">I2552+K2552+M2552+O2552</f>
        <v>0</v>
      </c>
      <c r="H2552" s="28">
        <f t="shared" si="616"/>
        <v>0</v>
      </c>
      <c r="I2552" s="28">
        <v>0</v>
      </c>
      <c r="J2552" s="28">
        <v>0</v>
      </c>
      <c r="K2552" s="28">
        <v>0</v>
      </c>
      <c r="L2552" s="28">
        <v>0</v>
      </c>
      <c r="M2552" s="28">
        <v>0</v>
      </c>
      <c r="N2552" s="28">
        <v>0</v>
      </c>
      <c r="O2552" s="28">
        <v>0</v>
      </c>
      <c r="P2552" s="28">
        <v>0</v>
      </c>
      <c r="Q2552" s="194"/>
      <c r="R2552" s="195"/>
    </row>
    <row r="2553" spans="1:18" ht="12.75">
      <c r="A2553" s="162"/>
      <c r="B2553" s="355"/>
      <c r="C2553" s="171"/>
      <c r="D2553" s="29"/>
      <c r="E2553" s="115"/>
      <c r="F2553" s="115" t="s">
        <v>22</v>
      </c>
      <c r="G2553" s="28">
        <f t="shared" si="616"/>
        <v>0</v>
      </c>
      <c r="H2553" s="28">
        <f t="shared" si="616"/>
        <v>0</v>
      </c>
      <c r="I2553" s="28">
        <v>0</v>
      </c>
      <c r="J2553" s="28">
        <v>0</v>
      </c>
      <c r="K2553" s="28">
        <v>0</v>
      </c>
      <c r="L2553" s="28">
        <v>0</v>
      </c>
      <c r="M2553" s="28">
        <v>0</v>
      </c>
      <c r="N2553" s="28">
        <v>0</v>
      </c>
      <c r="O2553" s="28">
        <v>0</v>
      </c>
      <c r="P2553" s="28">
        <v>0</v>
      </c>
      <c r="Q2553" s="194"/>
      <c r="R2553" s="195"/>
    </row>
    <row r="2554" spans="1:18" ht="12.75">
      <c r="A2554" s="162"/>
      <c r="B2554" s="355"/>
      <c r="C2554" s="171"/>
      <c r="D2554" s="29"/>
      <c r="E2554" s="115"/>
      <c r="F2554" s="115" t="s">
        <v>23</v>
      </c>
      <c r="G2554" s="28">
        <f t="shared" si="616"/>
        <v>0</v>
      </c>
      <c r="H2554" s="28">
        <f t="shared" si="616"/>
        <v>0</v>
      </c>
      <c r="I2554" s="28">
        <v>0</v>
      </c>
      <c r="J2554" s="28">
        <v>0</v>
      </c>
      <c r="K2554" s="28">
        <v>0</v>
      </c>
      <c r="L2554" s="28">
        <v>0</v>
      </c>
      <c r="M2554" s="28">
        <v>0</v>
      </c>
      <c r="N2554" s="28">
        <v>0</v>
      </c>
      <c r="O2554" s="28">
        <v>0</v>
      </c>
      <c r="P2554" s="28">
        <v>0</v>
      </c>
      <c r="Q2554" s="194"/>
      <c r="R2554" s="195"/>
    </row>
    <row r="2555" spans="1:18" ht="12.75">
      <c r="A2555" s="162"/>
      <c r="B2555" s="355"/>
      <c r="C2555" s="171"/>
      <c r="D2555" s="29"/>
      <c r="E2555" s="115"/>
      <c r="F2555" s="115" t="s">
        <v>24</v>
      </c>
      <c r="G2555" s="28">
        <f t="shared" si="616"/>
        <v>0</v>
      </c>
      <c r="H2555" s="28">
        <f t="shared" si="616"/>
        <v>0</v>
      </c>
      <c r="I2555" s="28">
        <v>0</v>
      </c>
      <c r="J2555" s="28">
        <v>0</v>
      </c>
      <c r="K2555" s="28">
        <v>0</v>
      </c>
      <c r="L2555" s="28">
        <v>0</v>
      </c>
      <c r="M2555" s="28">
        <v>0</v>
      </c>
      <c r="N2555" s="28">
        <v>0</v>
      </c>
      <c r="O2555" s="28">
        <v>0</v>
      </c>
      <c r="P2555" s="28">
        <v>0</v>
      </c>
      <c r="Q2555" s="194"/>
      <c r="R2555" s="195"/>
    </row>
    <row r="2556" spans="1:18" ht="12.75">
      <c r="A2556" s="162"/>
      <c r="B2556" s="355"/>
      <c r="C2556" s="171"/>
      <c r="D2556" s="29"/>
      <c r="E2556" s="115"/>
      <c r="F2556" s="115" t="s">
        <v>25</v>
      </c>
      <c r="G2556" s="28">
        <f t="shared" si="616"/>
        <v>0</v>
      </c>
      <c r="H2556" s="28">
        <f t="shared" si="616"/>
        <v>0</v>
      </c>
      <c r="I2556" s="28">
        <v>0</v>
      </c>
      <c r="J2556" s="28">
        <v>0</v>
      </c>
      <c r="K2556" s="28">
        <v>0</v>
      </c>
      <c r="L2556" s="28">
        <v>0</v>
      </c>
      <c r="M2556" s="28">
        <v>0</v>
      </c>
      <c r="N2556" s="28">
        <v>0</v>
      </c>
      <c r="O2556" s="28">
        <v>0</v>
      </c>
      <c r="P2556" s="28">
        <v>0</v>
      </c>
      <c r="Q2556" s="194"/>
      <c r="R2556" s="195"/>
    </row>
    <row r="2557" spans="1:18" ht="12.75">
      <c r="A2557" s="162"/>
      <c r="B2557" s="355"/>
      <c r="C2557" s="171"/>
      <c r="D2557" s="29"/>
      <c r="E2557" s="115"/>
      <c r="F2557" s="115" t="s">
        <v>220</v>
      </c>
      <c r="G2557" s="28">
        <v>0</v>
      </c>
      <c r="H2557" s="28">
        <v>0</v>
      </c>
      <c r="I2557" s="28">
        <v>0</v>
      </c>
      <c r="J2557" s="28">
        <v>0</v>
      </c>
      <c r="K2557" s="28">
        <v>0</v>
      </c>
      <c r="L2557" s="28">
        <v>0</v>
      </c>
      <c r="M2557" s="28">
        <v>0</v>
      </c>
      <c r="N2557" s="28">
        <v>0</v>
      </c>
      <c r="O2557" s="28">
        <v>0</v>
      </c>
      <c r="P2557" s="28">
        <v>0</v>
      </c>
      <c r="Q2557" s="194"/>
      <c r="R2557" s="195"/>
    </row>
    <row r="2558" spans="1:20" ht="12.75">
      <c r="A2558" s="162"/>
      <c r="B2558" s="355"/>
      <c r="C2558" s="171"/>
      <c r="D2558" s="29"/>
      <c r="E2558" s="115"/>
      <c r="F2558" s="115" t="s">
        <v>226</v>
      </c>
      <c r="G2558" s="28">
        <f aca="true" t="shared" si="617" ref="G2558:H2562">I2558+K2558+M2558+O2558</f>
        <v>0</v>
      </c>
      <c r="H2558" s="28">
        <f t="shared" si="617"/>
        <v>0</v>
      </c>
      <c r="I2558" s="28">
        <v>0</v>
      </c>
      <c r="J2558" s="28">
        <v>0</v>
      </c>
      <c r="K2558" s="28">
        <v>0</v>
      </c>
      <c r="L2558" s="28">
        <v>0</v>
      </c>
      <c r="M2558" s="28">
        <v>0</v>
      </c>
      <c r="N2558" s="28">
        <v>0</v>
      </c>
      <c r="O2558" s="28">
        <v>0</v>
      </c>
      <c r="P2558" s="28">
        <v>0</v>
      </c>
      <c r="Q2558" s="194"/>
      <c r="R2558" s="195"/>
      <c r="S2558" s="6"/>
      <c r="T2558" s="17"/>
    </row>
    <row r="2559" spans="1:20" ht="12.75">
      <c r="A2559" s="162"/>
      <c r="B2559" s="355"/>
      <c r="C2559" s="171"/>
      <c r="D2559" s="29"/>
      <c r="E2559" s="115" t="s">
        <v>18</v>
      </c>
      <c r="F2559" s="115" t="s">
        <v>227</v>
      </c>
      <c r="G2559" s="28">
        <f t="shared" si="617"/>
        <v>0</v>
      </c>
      <c r="H2559" s="28">
        <f t="shared" si="617"/>
        <v>0</v>
      </c>
      <c r="I2559" s="28">
        <v>0</v>
      </c>
      <c r="J2559" s="28">
        <v>0</v>
      </c>
      <c r="K2559" s="28">
        <v>0</v>
      </c>
      <c r="L2559" s="28">
        <v>0</v>
      </c>
      <c r="M2559" s="28">
        <v>0</v>
      </c>
      <c r="N2559" s="28">
        <v>0</v>
      </c>
      <c r="O2559" s="28">
        <v>0</v>
      </c>
      <c r="P2559" s="28">
        <v>0</v>
      </c>
      <c r="Q2559" s="194"/>
      <c r="R2559" s="195"/>
      <c r="S2559" s="6"/>
      <c r="T2559" s="17"/>
    </row>
    <row r="2560" spans="1:20" ht="12.75">
      <c r="A2560" s="162"/>
      <c r="B2560" s="355"/>
      <c r="C2560" s="171"/>
      <c r="D2560" s="29"/>
      <c r="E2560" s="115"/>
      <c r="F2560" s="115" t="s">
        <v>228</v>
      </c>
      <c r="G2560" s="28">
        <f t="shared" si="617"/>
        <v>121.7</v>
      </c>
      <c r="H2560" s="28">
        <f t="shared" si="617"/>
        <v>0</v>
      </c>
      <c r="I2560" s="28">
        <f>1.2</f>
        <v>1.2</v>
      </c>
      <c r="J2560" s="28">
        <v>0</v>
      </c>
      <c r="K2560" s="28">
        <v>0</v>
      </c>
      <c r="L2560" s="28">
        <v>0</v>
      </c>
      <c r="M2560" s="28">
        <f>120.5</f>
        <v>120.5</v>
      </c>
      <c r="N2560" s="28">
        <v>0</v>
      </c>
      <c r="O2560" s="28">
        <v>0</v>
      </c>
      <c r="P2560" s="28">
        <v>0</v>
      </c>
      <c r="Q2560" s="194"/>
      <c r="R2560" s="195"/>
      <c r="S2560" s="6"/>
      <c r="T2560" s="17"/>
    </row>
    <row r="2561" spans="1:20" ht="12.75">
      <c r="A2561" s="162"/>
      <c r="B2561" s="355"/>
      <c r="C2561" s="171"/>
      <c r="D2561" s="29"/>
      <c r="E2561" s="115"/>
      <c r="F2561" s="115" t="s">
        <v>229</v>
      </c>
      <c r="G2561" s="28">
        <f t="shared" si="617"/>
        <v>0</v>
      </c>
      <c r="H2561" s="28">
        <f t="shared" si="617"/>
        <v>0</v>
      </c>
      <c r="I2561" s="28">
        <v>0</v>
      </c>
      <c r="J2561" s="28">
        <v>0</v>
      </c>
      <c r="K2561" s="28">
        <v>0</v>
      </c>
      <c r="L2561" s="28">
        <v>0</v>
      </c>
      <c r="M2561" s="28">
        <v>0</v>
      </c>
      <c r="N2561" s="28">
        <v>0</v>
      </c>
      <c r="O2561" s="28">
        <v>0</v>
      </c>
      <c r="P2561" s="28">
        <v>0</v>
      </c>
      <c r="Q2561" s="194"/>
      <c r="R2561" s="195"/>
      <c r="S2561" s="6"/>
      <c r="T2561" s="17"/>
    </row>
    <row r="2562" spans="1:20" ht="13.5" thickBot="1">
      <c r="A2562" s="163"/>
      <c r="B2562" s="378"/>
      <c r="C2562" s="172"/>
      <c r="D2562" s="33"/>
      <c r="E2562" s="116"/>
      <c r="F2562" s="116" t="s">
        <v>230</v>
      </c>
      <c r="G2562" s="36">
        <f t="shared" si="617"/>
        <v>0</v>
      </c>
      <c r="H2562" s="36">
        <f t="shared" si="617"/>
        <v>0</v>
      </c>
      <c r="I2562" s="36">
        <v>0</v>
      </c>
      <c r="J2562" s="36">
        <v>0</v>
      </c>
      <c r="K2562" s="36">
        <v>0</v>
      </c>
      <c r="L2562" s="36">
        <v>0</v>
      </c>
      <c r="M2562" s="36">
        <v>0</v>
      </c>
      <c r="N2562" s="36">
        <v>0</v>
      </c>
      <c r="O2562" s="36">
        <v>0</v>
      </c>
      <c r="P2562" s="36">
        <v>0</v>
      </c>
      <c r="Q2562" s="196"/>
      <c r="R2562" s="197"/>
      <c r="S2562" s="6"/>
      <c r="T2562" s="17"/>
    </row>
    <row r="2563" spans="1:53" s="19" customFormat="1" ht="12.75" customHeight="1">
      <c r="A2563" s="198" t="s">
        <v>189</v>
      </c>
      <c r="B2563" s="199"/>
      <c r="C2563" s="199"/>
      <c r="D2563" s="199"/>
      <c r="E2563" s="200"/>
      <c r="F2563" s="129" t="s">
        <v>16</v>
      </c>
      <c r="G2563" s="23">
        <f>SUM(G2564:G2574)</f>
        <v>138950.4</v>
      </c>
      <c r="H2563" s="23">
        <f>SUM(H2564:H2574)</f>
        <v>119163.9</v>
      </c>
      <c r="I2563" s="23">
        <f aca="true" t="shared" si="618" ref="I2563:P2563">SUM(I2564:I2574)</f>
        <v>64629.899999999994</v>
      </c>
      <c r="J2563" s="23">
        <f t="shared" si="618"/>
        <v>44963.899999999994</v>
      </c>
      <c r="K2563" s="23">
        <f t="shared" si="618"/>
        <v>0</v>
      </c>
      <c r="L2563" s="23">
        <f t="shared" si="618"/>
        <v>0</v>
      </c>
      <c r="M2563" s="23">
        <f t="shared" si="618"/>
        <v>74320.5</v>
      </c>
      <c r="N2563" s="23">
        <f t="shared" si="618"/>
        <v>74200</v>
      </c>
      <c r="O2563" s="23">
        <f t="shared" si="618"/>
        <v>0</v>
      </c>
      <c r="P2563" s="23">
        <f t="shared" si="618"/>
        <v>0</v>
      </c>
      <c r="Q2563" s="222"/>
      <c r="R2563" s="223"/>
      <c r="S2563" s="17"/>
      <c r="T2563" s="17"/>
      <c r="U2563" s="17"/>
      <c r="V2563" s="17"/>
      <c r="W2563" s="18"/>
      <c r="X2563" s="18"/>
      <c r="Y2563" s="18"/>
      <c r="Z2563" s="18"/>
      <c r="AA2563" s="18"/>
      <c r="AB2563" s="18"/>
      <c r="AC2563" s="18"/>
      <c r="AD2563" s="18"/>
      <c r="AE2563" s="18"/>
      <c r="AF2563" s="18"/>
      <c r="AG2563" s="18"/>
      <c r="AH2563" s="18"/>
      <c r="AI2563" s="18"/>
      <c r="AJ2563" s="18"/>
      <c r="AK2563" s="18"/>
      <c r="AL2563" s="18"/>
      <c r="AM2563" s="18"/>
      <c r="AN2563" s="18"/>
      <c r="AO2563" s="18"/>
      <c r="AP2563" s="18"/>
      <c r="AQ2563" s="18"/>
      <c r="AR2563" s="18"/>
      <c r="AS2563" s="18"/>
      <c r="AT2563" s="18"/>
      <c r="AU2563" s="18"/>
      <c r="AV2563" s="18"/>
      <c r="AW2563" s="18"/>
      <c r="AX2563" s="18"/>
      <c r="AY2563" s="18"/>
      <c r="AZ2563" s="18"/>
      <c r="BA2563" s="18"/>
    </row>
    <row r="2564" spans="1:53" s="19" customFormat="1" ht="12.75" customHeight="1">
      <c r="A2564" s="201"/>
      <c r="B2564" s="202"/>
      <c r="C2564" s="202"/>
      <c r="D2564" s="202"/>
      <c r="E2564" s="203"/>
      <c r="F2564" s="130" t="s">
        <v>19</v>
      </c>
      <c r="G2564" s="57">
        <f>I2564+K2564+M2564+O2564</f>
        <v>10620.2</v>
      </c>
      <c r="H2564" s="57">
        <f>J2564+L2564+N2564+P2564</f>
        <v>10620.2</v>
      </c>
      <c r="I2564" s="48">
        <f>I2491+I2503+I2515+I2527+I2539+I2552</f>
        <v>10620.2</v>
      </c>
      <c r="J2564" s="48">
        <f aca="true" t="shared" si="619" ref="J2564:P2564">J2491+J2503+J2515+J2527+J2539+J2552</f>
        <v>10620.2</v>
      </c>
      <c r="K2564" s="48">
        <f t="shared" si="619"/>
        <v>0</v>
      </c>
      <c r="L2564" s="48">
        <f t="shared" si="619"/>
        <v>0</v>
      </c>
      <c r="M2564" s="48">
        <f t="shared" si="619"/>
        <v>0</v>
      </c>
      <c r="N2564" s="48">
        <f t="shared" si="619"/>
        <v>0</v>
      </c>
      <c r="O2564" s="48">
        <f t="shared" si="619"/>
        <v>0</v>
      </c>
      <c r="P2564" s="48">
        <f t="shared" si="619"/>
        <v>0</v>
      </c>
      <c r="Q2564" s="224"/>
      <c r="R2564" s="225"/>
      <c r="S2564" s="17"/>
      <c r="T2564" s="17"/>
      <c r="U2564" s="17"/>
      <c r="V2564" s="17"/>
      <c r="W2564" s="18"/>
      <c r="X2564" s="18"/>
      <c r="Y2564" s="18"/>
      <c r="Z2564" s="18"/>
      <c r="AA2564" s="18"/>
      <c r="AB2564" s="18"/>
      <c r="AC2564" s="18"/>
      <c r="AD2564" s="18"/>
      <c r="AE2564" s="18"/>
      <c r="AF2564" s="18"/>
      <c r="AG2564" s="18"/>
      <c r="AH2564" s="18"/>
      <c r="AI2564" s="18"/>
      <c r="AJ2564" s="18"/>
      <c r="AK2564" s="18"/>
      <c r="AL2564" s="18"/>
      <c r="AM2564" s="18"/>
      <c r="AN2564" s="18"/>
      <c r="AO2564" s="18"/>
      <c r="AP2564" s="18"/>
      <c r="AQ2564" s="18"/>
      <c r="AR2564" s="18"/>
      <c r="AS2564" s="18"/>
      <c r="AT2564" s="18"/>
      <c r="AU2564" s="18"/>
      <c r="AV2564" s="18"/>
      <c r="AW2564" s="18"/>
      <c r="AX2564" s="18"/>
      <c r="AY2564" s="18"/>
      <c r="AZ2564" s="18"/>
      <c r="BA2564" s="18"/>
    </row>
    <row r="2565" spans="1:53" s="19" customFormat="1" ht="12.75" customHeight="1">
      <c r="A2565" s="201"/>
      <c r="B2565" s="202"/>
      <c r="C2565" s="202"/>
      <c r="D2565" s="202"/>
      <c r="E2565" s="203"/>
      <c r="F2565" s="130" t="s">
        <v>22</v>
      </c>
      <c r="G2565" s="57">
        <f aca="true" t="shared" si="620" ref="G2565:G2574">I2565+K2565+M2565+O2565</f>
        <v>0</v>
      </c>
      <c r="H2565" s="57">
        <f aca="true" t="shared" si="621" ref="H2565:H2574">J2565+L2565+N2565+P2565</f>
        <v>0</v>
      </c>
      <c r="I2565" s="48">
        <f>I2492+I2504+I2516+I2528+I2540+I2553</f>
        <v>0</v>
      </c>
      <c r="J2565" s="48">
        <f aca="true" t="shared" si="622" ref="J2565:P2568">J2492+J2504+J2516+J2528+J2540+J2553</f>
        <v>0</v>
      </c>
      <c r="K2565" s="48">
        <f t="shared" si="622"/>
        <v>0</v>
      </c>
      <c r="L2565" s="48">
        <f t="shared" si="622"/>
        <v>0</v>
      </c>
      <c r="M2565" s="48">
        <f t="shared" si="622"/>
        <v>0</v>
      </c>
      <c r="N2565" s="48">
        <f t="shared" si="622"/>
        <v>0</v>
      </c>
      <c r="O2565" s="48">
        <f t="shared" si="622"/>
        <v>0</v>
      </c>
      <c r="P2565" s="48">
        <f t="shared" si="622"/>
        <v>0</v>
      </c>
      <c r="Q2565" s="224"/>
      <c r="R2565" s="225"/>
      <c r="S2565" s="17"/>
      <c r="T2565" s="17"/>
      <c r="U2565" s="17"/>
      <c r="V2565" s="17"/>
      <c r="W2565" s="18"/>
      <c r="X2565" s="18"/>
      <c r="Y2565" s="18"/>
      <c r="Z2565" s="18"/>
      <c r="AA2565" s="18"/>
      <c r="AB2565" s="18"/>
      <c r="AC2565" s="18"/>
      <c r="AD2565" s="18"/>
      <c r="AE2565" s="18"/>
      <c r="AF2565" s="18"/>
      <c r="AG2565" s="18"/>
      <c r="AH2565" s="18"/>
      <c r="AI2565" s="18"/>
      <c r="AJ2565" s="18"/>
      <c r="AK2565" s="18"/>
      <c r="AL2565" s="18"/>
      <c r="AM2565" s="18"/>
      <c r="AN2565" s="18"/>
      <c r="AO2565" s="18"/>
      <c r="AP2565" s="18"/>
      <c r="AQ2565" s="18"/>
      <c r="AR2565" s="18"/>
      <c r="AS2565" s="18"/>
      <c r="AT2565" s="18"/>
      <c r="AU2565" s="18"/>
      <c r="AV2565" s="18"/>
      <c r="AW2565" s="18"/>
      <c r="AX2565" s="18"/>
      <c r="AY2565" s="18"/>
      <c r="AZ2565" s="18"/>
      <c r="BA2565" s="18"/>
    </row>
    <row r="2566" spans="1:53" s="19" customFormat="1" ht="12.75">
      <c r="A2566" s="201"/>
      <c r="B2566" s="202"/>
      <c r="C2566" s="202"/>
      <c r="D2566" s="202"/>
      <c r="E2566" s="203"/>
      <c r="F2566" s="130" t="s">
        <v>23</v>
      </c>
      <c r="G2566" s="57">
        <f t="shared" si="620"/>
        <v>0</v>
      </c>
      <c r="H2566" s="57">
        <f t="shared" si="621"/>
        <v>0</v>
      </c>
      <c r="I2566" s="48">
        <f>I2493+I2505+I2517+I2529+I2541+I2554</f>
        <v>0</v>
      </c>
      <c r="J2566" s="48">
        <f t="shared" si="622"/>
        <v>0</v>
      </c>
      <c r="K2566" s="48">
        <f t="shared" si="622"/>
        <v>0</v>
      </c>
      <c r="L2566" s="48">
        <f t="shared" si="622"/>
        <v>0</v>
      </c>
      <c r="M2566" s="48">
        <f t="shared" si="622"/>
        <v>0</v>
      </c>
      <c r="N2566" s="48">
        <f t="shared" si="622"/>
        <v>0</v>
      </c>
      <c r="O2566" s="48">
        <f t="shared" si="622"/>
        <v>0</v>
      </c>
      <c r="P2566" s="48">
        <f t="shared" si="622"/>
        <v>0</v>
      </c>
      <c r="Q2566" s="224"/>
      <c r="R2566" s="225"/>
      <c r="S2566" s="17"/>
      <c r="T2566" s="17"/>
      <c r="U2566" s="17"/>
      <c r="V2566" s="17"/>
      <c r="W2566" s="18"/>
      <c r="X2566" s="18"/>
      <c r="Y2566" s="18"/>
      <c r="Z2566" s="18"/>
      <c r="AA2566" s="18"/>
      <c r="AB2566" s="18"/>
      <c r="AC2566" s="18"/>
      <c r="AD2566" s="18"/>
      <c r="AE2566" s="18"/>
      <c r="AF2566" s="18"/>
      <c r="AG2566" s="18"/>
      <c r="AH2566" s="18"/>
      <c r="AI2566" s="18"/>
      <c r="AJ2566" s="18"/>
      <c r="AK2566" s="18"/>
      <c r="AL2566" s="18"/>
      <c r="AM2566" s="18"/>
      <c r="AN2566" s="18"/>
      <c r="AO2566" s="18"/>
      <c r="AP2566" s="18"/>
      <c r="AQ2566" s="18"/>
      <c r="AR2566" s="18"/>
      <c r="AS2566" s="18"/>
      <c r="AT2566" s="18"/>
      <c r="AU2566" s="18"/>
      <c r="AV2566" s="18"/>
      <c r="AW2566" s="18"/>
      <c r="AX2566" s="18"/>
      <c r="AY2566" s="18"/>
      <c r="AZ2566" s="18"/>
      <c r="BA2566" s="18"/>
    </row>
    <row r="2567" spans="1:53" s="19" customFormat="1" ht="12.75">
      <c r="A2567" s="201"/>
      <c r="B2567" s="202"/>
      <c r="C2567" s="202"/>
      <c r="D2567" s="202"/>
      <c r="E2567" s="203"/>
      <c r="F2567" s="130" t="s">
        <v>24</v>
      </c>
      <c r="G2567" s="57">
        <f t="shared" si="620"/>
        <v>0</v>
      </c>
      <c r="H2567" s="57">
        <f t="shared" si="621"/>
        <v>0</v>
      </c>
      <c r="I2567" s="48">
        <f>I2494+I2506+I2518+I2530+I2542+I2555</f>
        <v>0</v>
      </c>
      <c r="J2567" s="48">
        <f t="shared" si="622"/>
        <v>0</v>
      </c>
      <c r="K2567" s="48">
        <f t="shared" si="622"/>
        <v>0</v>
      </c>
      <c r="L2567" s="48">
        <f t="shared" si="622"/>
        <v>0</v>
      </c>
      <c r="M2567" s="48">
        <f t="shared" si="622"/>
        <v>0</v>
      </c>
      <c r="N2567" s="48">
        <f t="shared" si="622"/>
        <v>0</v>
      </c>
      <c r="O2567" s="48">
        <f t="shared" si="622"/>
        <v>0</v>
      </c>
      <c r="P2567" s="48">
        <f t="shared" si="622"/>
        <v>0</v>
      </c>
      <c r="Q2567" s="224"/>
      <c r="R2567" s="225"/>
      <c r="S2567" s="17"/>
      <c r="T2567" s="17"/>
      <c r="U2567" s="17"/>
      <c r="V2567" s="17"/>
      <c r="W2567" s="18"/>
      <c r="X2567" s="18"/>
      <c r="Y2567" s="18"/>
      <c r="Z2567" s="18"/>
      <c r="AA2567" s="18"/>
      <c r="AB2567" s="18"/>
      <c r="AC2567" s="18"/>
      <c r="AD2567" s="18"/>
      <c r="AE2567" s="18"/>
      <c r="AF2567" s="18"/>
      <c r="AG2567" s="18"/>
      <c r="AH2567" s="18"/>
      <c r="AI2567" s="18"/>
      <c r="AJ2567" s="18"/>
      <c r="AK2567" s="18"/>
      <c r="AL2567" s="18"/>
      <c r="AM2567" s="18"/>
      <c r="AN2567" s="18"/>
      <c r="AO2567" s="18"/>
      <c r="AP2567" s="18"/>
      <c r="AQ2567" s="18"/>
      <c r="AR2567" s="18"/>
      <c r="AS2567" s="18"/>
      <c r="AT2567" s="18"/>
      <c r="AU2567" s="18"/>
      <c r="AV2567" s="18"/>
      <c r="AW2567" s="18"/>
      <c r="AX2567" s="18"/>
      <c r="AY2567" s="18"/>
      <c r="AZ2567" s="18"/>
      <c r="BA2567" s="18"/>
    </row>
    <row r="2568" spans="1:53" s="19" customFormat="1" ht="12.75">
      <c r="A2568" s="201"/>
      <c r="B2568" s="202"/>
      <c r="C2568" s="202"/>
      <c r="D2568" s="202"/>
      <c r="E2568" s="203"/>
      <c r="F2568" s="58" t="s">
        <v>25</v>
      </c>
      <c r="G2568" s="57">
        <f t="shared" si="620"/>
        <v>0</v>
      </c>
      <c r="H2568" s="57">
        <f t="shared" si="621"/>
        <v>0</v>
      </c>
      <c r="I2568" s="48">
        <f>I2495+I2507+I2519+I2531+I2543+I2556</f>
        <v>0</v>
      </c>
      <c r="J2568" s="48">
        <f t="shared" si="622"/>
        <v>0</v>
      </c>
      <c r="K2568" s="48">
        <f t="shared" si="622"/>
        <v>0</v>
      </c>
      <c r="L2568" s="48">
        <f t="shared" si="622"/>
        <v>0</v>
      </c>
      <c r="M2568" s="48">
        <f t="shared" si="622"/>
        <v>0</v>
      </c>
      <c r="N2568" s="48">
        <f t="shared" si="622"/>
        <v>0</v>
      </c>
      <c r="O2568" s="48">
        <f t="shared" si="622"/>
        <v>0</v>
      </c>
      <c r="P2568" s="48">
        <f t="shared" si="622"/>
        <v>0</v>
      </c>
      <c r="Q2568" s="224"/>
      <c r="R2568" s="225"/>
      <c r="S2568" s="17"/>
      <c r="T2568" s="17"/>
      <c r="U2568" s="17"/>
      <c r="V2568" s="17"/>
      <c r="W2568" s="18"/>
      <c r="X2568" s="18"/>
      <c r="Y2568" s="18"/>
      <c r="Z2568" s="18"/>
      <c r="AA2568" s="18"/>
      <c r="AB2568" s="18"/>
      <c r="AC2568" s="18"/>
      <c r="AD2568" s="18"/>
      <c r="AE2568" s="18"/>
      <c r="AF2568" s="18"/>
      <c r="AG2568" s="18"/>
      <c r="AH2568" s="18"/>
      <c r="AI2568" s="18"/>
      <c r="AJ2568" s="18"/>
      <c r="AK2568" s="18"/>
      <c r="AL2568" s="18"/>
      <c r="AM2568" s="18"/>
      <c r="AN2568" s="18"/>
      <c r="AO2568" s="18"/>
      <c r="AP2568" s="18"/>
      <c r="AQ2568" s="18"/>
      <c r="AR2568" s="18"/>
      <c r="AS2568" s="18"/>
      <c r="AT2568" s="18"/>
      <c r="AU2568" s="18"/>
      <c r="AV2568" s="18"/>
      <c r="AW2568" s="18"/>
      <c r="AX2568" s="18"/>
      <c r="AY2568" s="18"/>
      <c r="AZ2568" s="18"/>
      <c r="BA2568" s="18"/>
    </row>
    <row r="2569" spans="1:53" s="19" customFormat="1" ht="12.75">
      <c r="A2569" s="201"/>
      <c r="B2569" s="202"/>
      <c r="C2569" s="202"/>
      <c r="D2569" s="202"/>
      <c r="E2569" s="203"/>
      <c r="F2569" s="58" t="s">
        <v>220</v>
      </c>
      <c r="G2569" s="57">
        <f t="shared" si="620"/>
        <v>108543.7</v>
      </c>
      <c r="H2569" s="57">
        <f t="shared" si="621"/>
        <v>108543.7</v>
      </c>
      <c r="I2569" s="48">
        <f>I2496+I2508+I2520+I2532+I2544+I2545+I2557</f>
        <v>34343.7</v>
      </c>
      <c r="J2569" s="48">
        <f aca="true" t="shared" si="623" ref="J2569:P2569">J2496+J2508+J2520+J2532+J2544+J2545+J2557</f>
        <v>34343.7</v>
      </c>
      <c r="K2569" s="48">
        <f t="shared" si="623"/>
        <v>0</v>
      </c>
      <c r="L2569" s="48">
        <f t="shared" si="623"/>
        <v>0</v>
      </c>
      <c r="M2569" s="48">
        <f t="shared" si="623"/>
        <v>74200</v>
      </c>
      <c r="N2569" s="48">
        <f t="shared" si="623"/>
        <v>74200</v>
      </c>
      <c r="O2569" s="48">
        <f t="shared" si="623"/>
        <v>0</v>
      </c>
      <c r="P2569" s="48">
        <f t="shared" si="623"/>
        <v>0</v>
      </c>
      <c r="Q2569" s="224"/>
      <c r="R2569" s="225"/>
      <c r="S2569" s="17"/>
      <c r="T2569" s="17"/>
      <c r="U2569" s="17"/>
      <c r="V2569" s="17"/>
      <c r="W2569" s="18"/>
      <c r="X2569" s="18"/>
      <c r="Y2569" s="18"/>
      <c r="Z2569" s="18"/>
      <c r="AA2569" s="18"/>
      <c r="AB2569" s="18"/>
      <c r="AC2569" s="18"/>
      <c r="AD2569" s="18"/>
      <c r="AE2569" s="18"/>
      <c r="AF2569" s="18"/>
      <c r="AG2569" s="18"/>
      <c r="AH2569" s="18"/>
      <c r="AI2569" s="18"/>
      <c r="AJ2569" s="18"/>
      <c r="AK2569" s="18"/>
      <c r="AL2569" s="18"/>
      <c r="AM2569" s="18"/>
      <c r="AN2569" s="18"/>
      <c r="AO2569" s="18"/>
      <c r="AP2569" s="18"/>
      <c r="AQ2569" s="18"/>
      <c r="AR2569" s="18"/>
      <c r="AS2569" s="18"/>
      <c r="AT2569" s="18"/>
      <c r="AU2569" s="18"/>
      <c r="AV2569" s="18"/>
      <c r="AW2569" s="18"/>
      <c r="AX2569" s="18"/>
      <c r="AY2569" s="18"/>
      <c r="AZ2569" s="18"/>
      <c r="BA2569" s="18"/>
    </row>
    <row r="2570" spans="1:53" s="19" customFormat="1" ht="12.75">
      <c r="A2570" s="201"/>
      <c r="B2570" s="202"/>
      <c r="C2570" s="202"/>
      <c r="D2570" s="202"/>
      <c r="E2570" s="203"/>
      <c r="F2570" s="130" t="s">
        <v>226</v>
      </c>
      <c r="G2570" s="57">
        <f t="shared" si="620"/>
        <v>0</v>
      </c>
      <c r="H2570" s="57">
        <f t="shared" si="621"/>
        <v>0</v>
      </c>
      <c r="I2570" s="48">
        <f aca="true" t="shared" si="624" ref="I2570:P2574">I2497+I2509+I2521+I2533+I2546+I2558</f>
        <v>0</v>
      </c>
      <c r="J2570" s="48">
        <f t="shared" si="624"/>
        <v>0</v>
      </c>
      <c r="K2570" s="48">
        <f t="shared" si="624"/>
        <v>0</v>
      </c>
      <c r="L2570" s="48">
        <f t="shared" si="624"/>
        <v>0</v>
      </c>
      <c r="M2570" s="48">
        <f t="shared" si="624"/>
        <v>0</v>
      </c>
      <c r="N2570" s="48">
        <f t="shared" si="624"/>
        <v>0</v>
      </c>
      <c r="O2570" s="48">
        <f t="shared" si="624"/>
        <v>0</v>
      </c>
      <c r="P2570" s="48">
        <f t="shared" si="624"/>
        <v>0</v>
      </c>
      <c r="Q2570" s="224"/>
      <c r="R2570" s="225"/>
      <c r="S2570" s="16"/>
      <c r="T2570" s="17"/>
      <c r="U2570" s="17"/>
      <c r="V2570" s="17"/>
      <c r="W2570" s="18"/>
      <c r="X2570" s="18"/>
      <c r="Y2570" s="18"/>
      <c r="Z2570" s="18"/>
      <c r="AA2570" s="18"/>
      <c r="AB2570" s="18"/>
      <c r="AC2570" s="18"/>
      <c r="AD2570" s="18"/>
      <c r="AE2570" s="18"/>
      <c r="AF2570" s="18"/>
      <c r="AG2570" s="18"/>
      <c r="AH2570" s="18"/>
      <c r="AI2570" s="18"/>
      <c r="AJ2570" s="18"/>
      <c r="AK2570" s="18"/>
      <c r="AL2570" s="18"/>
      <c r="AM2570" s="18"/>
      <c r="AN2570" s="18"/>
      <c r="AO2570" s="18"/>
      <c r="AP2570" s="18"/>
      <c r="AQ2570" s="18"/>
      <c r="AR2570" s="18"/>
      <c r="AS2570" s="18"/>
      <c r="AT2570" s="18"/>
      <c r="AU2570" s="18"/>
      <c r="AV2570" s="18"/>
      <c r="AW2570" s="18"/>
      <c r="AX2570" s="18"/>
      <c r="AY2570" s="18"/>
      <c r="AZ2570" s="18"/>
      <c r="BA2570" s="18"/>
    </row>
    <row r="2571" spans="1:53" s="19" customFormat="1" ht="12.75">
      <c r="A2571" s="201"/>
      <c r="B2571" s="202"/>
      <c r="C2571" s="202"/>
      <c r="D2571" s="202"/>
      <c r="E2571" s="203"/>
      <c r="F2571" s="130" t="s">
        <v>227</v>
      </c>
      <c r="G2571" s="57">
        <f t="shared" si="620"/>
        <v>0</v>
      </c>
      <c r="H2571" s="57">
        <f t="shared" si="621"/>
        <v>0</v>
      </c>
      <c r="I2571" s="48">
        <f t="shared" si="624"/>
        <v>0</v>
      </c>
      <c r="J2571" s="48">
        <f t="shared" si="624"/>
        <v>0</v>
      </c>
      <c r="K2571" s="48">
        <f t="shared" si="624"/>
        <v>0</v>
      </c>
      <c r="L2571" s="48">
        <f t="shared" si="624"/>
        <v>0</v>
      </c>
      <c r="M2571" s="48">
        <f t="shared" si="624"/>
        <v>0</v>
      </c>
      <c r="N2571" s="48">
        <f t="shared" si="624"/>
        <v>0</v>
      </c>
      <c r="O2571" s="48">
        <f t="shared" si="624"/>
        <v>0</v>
      </c>
      <c r="P2571" s="48">
        <f t="shared" si="624"/>
        <v>0</v>
      </c>
      <c r="Q2571" s="224"/>
      <c r="R2571" s="225"/>
      <c r="S2571" s="16"/>
      <c r="T2571" s="17"/>
      <c r="U2571" s="17"/>
      <c r="V2571" s="17"/>
      <c r="W2571" s="18"/>
      <c r="X2571" s="18"/>
      <c r="Y2571" s="18"/>
      <c r="Z2571" s="18"/>
      <c r="AA2571" s="18"/>
      <c r="AB2571" s="18"/>
      <c r="AC2571" s="18"/>
      <c r="AD2571" s="18"/>
      <c r="AE2571" s="18"/>
      <c r="AF2571" s="18"/>
      <c r="AG2571" s="18"/>
      <c r="AH2571" s="18"/>
      <c r="AI2571" s="18"/>
      <c r="AJ2571" s="18"/>
      <c r="AK2571" s="18"/>
      <c r="AL2571" s="18"/>
      <c r="AM2571" s="18"/>
      <c r="AN2571" s="18"/>
      <c r="AO2571" s="18"/>
      <c r="AP2571" s="18"/>
      <c r="AQ2571" s="18"/>
      <c r="AR2571" s="18"/>
      <c r="AS2571" s="18"/>
      <c r="AT2571" s="18"/>
      <c r="AU2571" s="18"/>
      <c r="AV2571" s="18"/>
      <c r="AW2571" s="18"/>
      <c r="AX2571" s="18"/>
      <c r="AY2571" s="18"/>
      <c r="AZ2571" s="18"/>
      <c r="BA2571" s="18"/>
    </row>
    <row r="2572" spans="1:53" s="19" customFormat="1" ht="12.75">
      <c r="A2572" s="201"/>
      <c r="B2572" s="202"/>
      <c r="C2572" s="202"/>
      <c r="D2572" s="202"/>
      <c r="E2572" s="203"/>
      <c r="F2572" s="130" t="s">
        <v>228</v>
      </c>
      <c r="G2572" s="57">
        <f>I2572+K2572+M2572+O2572</f>
        <v>2091.7</v>
      </c>
      <c r="H2572" s="57">
        <f>J2572+L2572+N2572+P2572</f>
        <v>0</v>
      </c>
      <c r="I2572" s="48">
        <f t="shared" si="624"/>
        <v>1971.2</v>
      </c>
      <c r="J2572" s="48">
        <f t="shared" si="624"/>
        <v>0</v>
      </c>
      <c r="K2572" s="48">
        <f t="shared" si="624"/>
        <v>0</v>
      </c>
      <c r="L2572" s="48">
        <f t="shared" si="624"/>
        <v>0</v>
      </c>
      <c r="M2572" s="48">
        <f t="shared" si="624"/>
        <v>120.5</v>
      </c>
      <c r="N2572" s="48">
        <f t="shared" si="624"/>
        <v>0</v>
      </c>
      <c r="O2572" s="48">
        <f t="shared" si="624"/>
        <v>0</v>
      </c>
      <c r="P2572" s="48">
        <f t="shared" si="624"/>
        <v>0</v>
      </c>
      <c r="Q2572" s="224"/>
      <c r="R2572" s="225"/>
      <c r="S2572" s="16"/>
      <c r="T2572" s="17"/>
      <c r="U2572" s="17"/>
      <c r="V2572" s="17"/>
      <c r="W2572" s="18"/>
      <c r="X2572" s="18"/>
      <c r="Y2572" s="18"/>
      <c r="Z2572" s="18"/>
      <c r="AA2572" s="18"/>
      <c r="AB2572" s="18"/>
      <c r="AC2572" s="18"/>
      <c r="AD2572" s="18"/>
      <c r="AE2572" s="18"/>
      <c r="AF2572" s="18"/>
      <c r="AG2572" s="18"/>
      <c r="AH2572" s="18"/>
      <c r="AI2572" s="18"/>
      <c r="AJ2572" s="18"/>
      <c r="AK2572" s="18"/>
      <c r="AL2572" s="18"/>
      <c r="AM2572" s="18"/>
      <c r="AN2572" s="18"/>
      <c r="AO2572" s="18"/>
      <c r="AP2572" s="18"/>
      <c r="AQ2572" s="18"/>
      <c r="AR2572" s="18"/>
      <c r="AS2572" s="18"/>
      <c r="AT2572" s="18"/>
      <c r="AU2572" s="18"/>
      <c r="AV2572" s="18"/>
      <c r="AW2572" s="18"/>
      <c r="AX2572" s="18"/>
      <c r="AY2572" s="18"/>
      <c r="AZ2572" s="18"/>
      <c r="BA2572" s="18"/>
    </row>
    <row r="2573" spans="1:53" s="19" customFormat="1" ht="12.75">
      <c r="A2573" s="201"/>
      <c r="B2573" s="202"/>
      <c r="C2573" s="202"/>
      <c r="D2573" s="202"/>
      <c r="E2573" s="203"/>
      <c r="F2573" s="130" t="s">
        <v>229</v>
      </c>
      <c r="G2573" s="57">
        <f>I2573+K2573+M2573+O2573</f>
        <v>17694.8</v>
      </c>
      <c r="H2573" s="57">
        <f>J2573+L2573+N2573+P2573</f>
        <v>0</v>
      </c>
      <c r="I2573" s="48">
        <f t="shared" si="624"/>
        <v>17694.8</v>
      </c>
      <c r="J2573" s="48">
        <f t="shared" si="624"/>
        <v>0</v>
      </c>
      <c r="K2573" s="48">
        <f t="shared" si="624"/>
        <v>0</v>
      </c>
      <c r="L2573" s="48">
        <f t="shared" si="624"/>
        <v>0</v>
      </c>
      <c r="M2573" s="48">
        <f t="shared" si="624"/>
        <v>0</v>
      </c>
      <c r="N2573" s="48">
        <f t="shared" si="624"/>
        <v>0</v>
      </c>
      <c r="O2573" s="48">
        <f t="shared" si="624"/>
        <v>0</v>
      </c>
      <c r="P2573" s="48">
        <f t="shared" si="624"/>
        <v>0</v>
      </c>
      <c r="Q2573" s="224"/>
      <c r="R2573" s="225"/>
      <c r="S2573" s="16"/>
      <c r="T2573" s="17"/>
      <c r="U2573" s="17"/>
      <c r="V2573" s="17"/>
      <c r="W2573" s="18"/>
      <c r="X2573" s="18"/>
      <c r="Y2573" s="18"/>
      <c r="Z2573" s="18"/>
      <c r="AA2573" s="18"/>
      <c r="AB2573" s="18"/>
      <c r="AC2573" s="18"/>
      <c r="AD2573" s="18"/>
      <c r="AE2573" s="18"/>
      <c r="AF2573" s="18"/>
      <c r="AG2573" s="18"/>
      <c r="AH2573" s="18"/>
      <c r="AI2573" s="18"/>
      <c r="AJ2573" s="18"/>
      <c r="AK2573" s="18"/>
      <c r="AL2573" s="18"/>
      <c r="AM2573" s="18"/>
      <c r="AN2573" s="18"/>
      <c r="AO2573" s="18"/>
      <c r="AP2573" s="18"/>
      <c r="AQ2573" s="18"/>
      <c r="AR2573" s="18"/>
      <c r="AS2573" s="18"/>
      <c r="AT2573" s="18"/>
      <c r="AU2573" s="18"/>
      <c r="AV2573" s="18"/>
      <c r="AW2573" s="18"/>
      <c r="AX2573" s="18"/>
      <c r="AY2573" s="18"/>
      <c r="AZ2573" s="18"/>
      <c r="BA2573" s="18"/>
    </row>
    <row r="2574" spans="1:53" s="19" customFormat="1" ht="13.5" thickBot="1">
      <c r="A2574" s="204"/>
      <c r="B2574" s="205"/>
      <c r="C2574" s="205"/>
      <c r="D2574" s="205"/>
      <c r="E2574" s="206"/>
      <c r="F2574" s="131" t="s">
        <v>230</v>
      </c>
      <c r="G2574" s="50">
        <f t="shared" si="620"/>
        <v>0</v>
      </c>
      <c r="H2574" s="50">
        <f t="shared" si="621"/>
        <v>0</v>
      </c>
      <c r="I2574" s="48">
        <f t="shared" si="624"/>
        <v>0</v>
      </c>
      <c r="J2574" s="48">
        <f t="shared" si="624"/>
        <v>0</v>
      </c>
      <c r="K2574" s="48">
        <f t="shared" si="624"/>
        <v>0</v>
      </c>
      <c r="L2574" s="48">
        <f t="shared" si="624"/>
        <v>0</v>
      </c>
      <c r="M2574" s="48">
        <f t="shared" si="624"/>
        <v>0</v>
      </c>
      <c r="N2574" s="48">
        <f t="shared" si="624"/>
        <v>0</v>
      </c>
      <c r="O2574" s="48">
        <f t="shared" si="624"/>
        <v>0</v>
      </c>
      <c r="P2574" s="48">
        <f t="shared" si="624"/>
        <v>0</v>
      </c>
      <c r="Q2574" s="226"/>
      <c r="R2574" s="227"/>
      <c r="S2574" s="16"/>
      <c r="T2574" s="17"/>
      <c r="U2574" s="17"/>
      <c r="V2574" s="17"/>
      <c r="W2574" s="18"/>
      <c r="X2574" s="18"/>
      <c r="Y2574" s="18"/>
      <c r="Z2574" s="18"/>
      <c r="AA2574" s="18"/>
      <c r="AB2574" s="18"/>
      <c r="AC2574" s="18"/>
      <c r="AD2574" s="18"/>
      <c r="AE2574" s="18"/>
      <c r="AF2574" s="18"/>
      <c r="AG2574" s="18"/>
      <c r="AH2574" s="18"/>
      <c r="AI2574" s="18"/>
      <c r="AJ2574" s="18"/>
      <c r="AK2574" s="18"/>
      <c r="AL2574" s="18"/>
      <c r="AM2574" s="18"/>
      <c r="AN2574" s="18"/>
      <c r="AO2574" s="18"/>
      <c r="AP2574" s="18"/>
      <c r="AQ2574" s="18"/>
      <c r="AR2574" s="18"/>
      <c r="AS2574" s="18"/>
      <c r="AT2574" s="18"/>
      <c r="AU2574" s="18"/>
      <c r="AV2574" s="18"/>
      <c r="AW2574" s="18"/>
      <c r="AX2574" s="18"/>
      <c r="AY2574" s="18"/>
      <c r="AZ2574" s="18"/>
      <c r="BA2574" s="18"/>
    </row>
    <row r="2575" spans="1:256" s="19" customFormat="1" ht="12.75" customHeight="1">
      <c r="A2575" s="198" t="s">
        <v>149</v>
      </c>
      <c r="B2575" s="199"/>
      <c r="C2575" s="199"/>
      <c r="D2575" s="199"/>
      <c r="E2575" s="200"/>
      <c r="F2575" s="129" t="s">
        <v>16</v>
      </c>
      <c r="G2575" s="23">
        <f>SUM(G2576:G2586)</f>
        <v>9610.4</v>
      </c>
      <c r="H2575" s="23">
        <f aca="true" t="shared" si="625" ref="H2575:P2575">SUM(H2576:H2586)</f>
        <v>9610.4</v>
      </c>
      <c r="I2575" s="23">
        <f t="shared" si="625"/>
        <v>9610.4</v>
      </c>
      <c r="J2575" s="23">
        <f t="shared" si="625"/>
        <v>9610.4</v>
      </c>
      <c r="K2575" s="23">
        <f t="shared" si="625"/>
        <v>0</v>
      </c>
      <c r="L2575" s="23">
        <f t="shared" si="625"/>
        <v>0</v>
      </c>
      <c r="M2575" s="23">
        <f t="shared" si="625"/>
        <v>0</v>
      </c>
      <c r="N2575" s="23">
        <f t="shared" si="625"/>
        <v>0</v>
      </c>
      <c r="O2575" s="23">
        <f t="shared" si="625"/>
        <v>0</v>
      </c>
      <c r="P2575" s="23">
        <f t="shared" si="625"/>
        <v>0</v>
      </c>
      <c r="Q2575" s="207"/>
      <c r="R2575" s="208"/>
      <c r="S2575" s="59"/>
      <c r="T2575" s="59"/>
      <c r="U2575" s="59"/>
      <c r="V2575" s="59"/>
      <c r="W2575" s="59"/>
      <c r="X2575" s="59"/>
      <c r="Y2575" s="59"/>
      <c r="Z2575" s="202"/>
      <c r="AA2575" s="202"/>
      <c r="AB2575" s="202"/>
      <c r="AC2575" s="202"/>
      <c r="AD2575" s="202"/>
      <c r="AE2575" s="202"/>
      <c r="AF2575" s="202"/>
      <c r="AG2575" s="202"/>
      <c r="AH2575" s="202"/>
      <c r="AI2575" s="202"/>
      <c r="AJ2575" s="202"/>
      <c r="AK2575" s="202"/>
      <c r="AL2575" s="202"/>
      <c r="AM2575" s="202"/>
      <c r="AN2575" s="202"/>
      <c r="AO2575" s="202"/>
      <c r="AP2575" s="202"/>
      <c r="AQ2575" s="202"/>
      <c r="AR2575" s="202"/>
      <c r="AS2575" s="202"/>
      <c r="AT2575" s="202"/>
      <c r="AU2575" s="202"/>
      <c r="AV2575" s="202"/>
      <c r="AW2575" s="202"/>
      <c r="AX2575" s="202"/>
      <c r="AY2575" s="202"/>
      <c r="AZ2575" s="202"/>
      <c r="BA2575" s="202"/>
      <c r="BB2575" s="216"/>
      <c r="BC2575" s="216"/>
      <c r="BD2575" s="216"/>
      <c r="BE2575" s="216"/>
      <c r="BF2575" s="216"/>
      <c r="BG2575" s="216"/>
      <c r="BH2575" s="216"/>
      <c r="BI2575" s="216"/>
      <c r="BJ2575" s="216"/>
      <c r="BK2575" s="216"/>
      <c r="BL2575" s="216"/>
      <c r="BM2575" s="216"/>
      <c r="BN2575" s="216"/>
      <c r="BO2575" s="216"/>
      <c r="BP2575" s="216"/>
      <c r="BQ2575" s="216"/>
      <c r="BR2575" s="216"/>
      <c r="BS2575" s="216"/>
      <c r="BT2575" s="216"/>
      <c r="BU2575" s="216"/>
      <c r="BV2575" s="216"/>
      <c r="BW2575" s="216"/>
      <c r="BX2575" s="216"/>
      <c r="BY2575" s="216"/>
      <c r="BZ2575" s="216" t="s">
        <v>149</v>
      </c>
      <c r="CA2575" s="216"/>
      <c r="CB2575" s="216"/>
      <c r="CC2575" s="216"/>
      <c r="CD2575" s="216" t="s">
        <v>149</v>
      </c>
      <c r="CE2575" s="216"/>
      <c r="CF2575" s="216"/>
      <c r="CG2575" s="216"/>
      <c r="CH2575" s="216" t="s">
        <v>149</v>
      </c>
      <c r="CI2575" s="216"/>
      <c r="CJ2575" s="216"/>
      <c r="CK2575" s="216"/>
      <c r="CL2575" s="216" t="s">
        <v>149</v>
      </c>
      <c r="CM2575" s="216"/>
      <c r="CN2575" s="216"/>
      <c r="CO2575" s="216"/>
      <c r="CP2575" s="216" t="s">
        <v>149</v>
      </c>
      <c r="CQ2575" s="216"/>
      <c r="CR2575" s="216"/>
      <c r="CS2575" s="216"/>
      <c r="CT2575" s="216" t="s">
        <v>149</v>
      </c>
      <c r="CU2575" s="216"/>
      <c r="CV2575" s="216"/>
      <c r="CW2575" s="216"/>
      <c r="CX2575" s="216" t="s">
        <v>149</v>
      </c>
      <c r="CY2575" s="216"/>
      <c r="CZ2575" s="216"/>
      <c r="DA2575" s="216"/>
      <c r="DB2575" s="216" t="s">
        <v>149</v>
      </c>
      <c r="DC2575" s="216"/>
      <c r="DD2575" s="216"/>
      <c r="DE2575" s="216"/>
      <c r="DF2575" s="216" t="s">
        <v>149</v>
      </c>
      <c r="DG2575" s="216"/>
      <c r="DH2575" s="216"/>
      <c r="DI2575" s="216"/>
      <c r="DJ2575" s="216" t="s">
        <v>149</v>
      </c>
      <c r="DK2575" s="216"/>
      <c r="DL2575" s="216"/>
      <c r="DM2575" s="216"/>
      <c r="DN2575" s="216" t="s">
        <v>149</v>
      </c>
      <c r="DO2575" s="216"/>
      <c r="DP2575" s="216"/>
      <c r="DQ2575" s="216"/>
      <c r="DR2575" s="216" t="s">
        <v>149</v>
      </c>
      <c r="DS2575" s="216"/>
      <c r="DT2575" s="216"/>
      <c r="DU2575" s="216"/>
      <c r="DV2575" s="216" t="s">
        <v>149</v>
      </c>
      <c r="DW2575" s="216"/>
      <c r="DX2575" s="216"/>
      <c r="DY2575" s="216"/>
      <c r="DZ2575" s="216" t="s">
        <v>149</v>
      </c>
      <c r="EA2575" s="216"/>
      <c r="EB2575" s="216"/>
      <c r="EC2575" s="216"/>
      <c r="ED2575" s="216" t="s">
        <v>149</v>
      </c>
      <c r="EE2575" s="216"/>
      <c r="EF2575" s="216"/>
      <c r="EG2575" s="216"/>
      <c r="EH2575" s="216" t="s">
        <v>149</v>
      </c>
      <c r="EI2575" s="216"/>
      <c r="EJ2575" s="216"/>
      <c r="EK2575" s="216"/>
      <c r="EL2575" s="216" t="s">
        <v>149</v>
      </c>
      <c r="EM2575" s="216"/>
      <c r="EN2575" s="216"/>
      <c r="EO2575" s="216"/>
      <c r="EP2575" s="216" t="s">
        <v>149</v>
      </c>
      <c r="EQ2575" s="216"/>
      <c r="ER2575" s="216"/>
      <c r="ES2575" s="216"/>
      <c r="ET2575" s="216" t="s">
        <v>149</v>
      </c>
      <c r="EU2575" s="216"/>
      <c r="EV2575" s="216"/>
      <c r="EW2575" s="216"/>
      <c r="EX2575" s="216" t="s">
        <v>149</v>
      </c>
      <c r="EY2575" s="216"/>
      <c r="EZ2575" s="216"/>
      <c r="FA2575" s="216"/>
      <c r="FB2575" s="216" t="s">
        <v>149</v>
      </c>
      <c r="FC2575" s="216"/>
      <c r="FD2575" s="216"/>
      <c r="FE2575" s="216"/>
      <c r="FF2575" s="216" t="s">
        <v>149</v>
      </c>
      <c r="FG2575" s="216"/>
      <c r="FH2575" s="216"/>
      <c r="FI2575" s="216"/>
      <c r="FJ2575" s="216" t="s">
        <v>149</v>
      </c>
      <c r="FK2575" s="216"/>
      <c r="FL2575" s="216"/>
      <c r="FM2575" s="216"/>
      <c r="FN2575" s="216" t="s">
        <v>149</v>
      </c>
      <c r="FO2575" s="216"/>
      <c r="FP2575" s="216"/>
      <c r="FQ2575" s="216"/>
      <c r="FR2575" s="216" t="s">
        <v>149</v>
      </c>
      <c r="FS2575" s="216"/>
      <c r="FT2575" s="216"/>
      <c r="FU2575" s="216"/>
      <c r="FV2575" s="216" t="s">
        <v>149</v>
      </c>
      <c r="FW2575" s="216"/>
      <c r="FX2575" s="216"/>
      <c r="FY2575" s="216"/>
      <c r="FZ2575" s="216" t="s">
        <v>149</v>
      </c>
      <c r="GA2575" s="216"/>
      <c r="GB2575" s="216"/>
      <c r="GC2575" s="216"/>
      <c r="GD2575" s="216" t="s">
        <v>149</v>
      </c>
      <c r="GE2575" s="216"/>
      <c r="GF2575" s="216"/>
      <c r="GG2575" s="216"/>
      <c r="GH2575" s="216" t="s">
        <v>149</v>
      </c>
      <c r="GI2575" s="216"/>
      <c r="GJ2575" s="216"/>
      <c r="GK2575" s="216"/>
      <c r="GL2575" s="216" t="s">
        <v>149</v>
      </c>
      <c r="GM2575" s="216"/>
      <c r="GN2575" s="216"/>
      <c r="GO2575" s="216"/>
      <c r="GP2575" s="216" t="s">
        <v>149</v>
      </c>
      <c r="GQ2575" s="216"/>
      <c r="GR2575" s="216"/>
      <c r="GS2575" s="216"/>
      <c r="GT2575" s="216" t="s">
        <v>149</v>
      </c>
      <c r="GU2575" s="216"/>
      <c r="GV2575" s="216"/>
      <c r="GW2575" s="216"/>
      <c r="GX2575" s="216" t="s">
        <v>149</v>
      </c>
      <c r="GY2575" s="216"/>
      <c r="GZ2575" s="216"/>
      <c r="HA2575" s="216"/>
      <c r="HB2575" s="216" t="s">
        <v>149</v>
      </c>
      <c r="HC2575" s="216"/>
      <c r="HD2575" s="216"/>
      <c r="HE2575" s="216"/>
      <c r="HF2575" s="216" t="s">
        <v>149</v>
      </c>
      <c r="HG2575" s="216"/>
      <c r="HH2575" s="216"/>
      <c r="HI2575" s="216"/>
      <c r="HJ2575" s="216" t="s">
        <v>149</v>
      </c>
      <c r="HK2575" s="216"/>
      <c r="HL2575" s="216"/>
      <c r="HM2575" s="216"/>
      <c r="HN2575" s="216" t="s">
        <v>149</v>
      </c>
      <c r="HO2575" s="216"/>
      <c r="HP2575" s="216"/>
      <c r="HQ2575" s="216"/>
      <c r="HR2575" s="216" t="s">
        <v>149</v>
      </c>
      <c r="HS2575" s="216"/>
      <c r="HT2575" s="216"/>
      <c r="HU2575" s="216"/>
      <c r="HV2575" s="216" t="s">
        <v>149</v>
      </c>
      <c r="HW2575" s="216"/>
      <c r="HX2575" s="216"/>
      <c r="HY2575" s="216"/>
      <c r="HZ2575" s="216" t="s">
        <v>149</v>
      </c>
      <c r="IA2575" s="216"/>
      <c r="IB2575" s="216"/>
      <c r="IC2575" s="216"/>
      <c r="ID2575" s="216" t="s">
        <v>149</v>
      </c>
      <c r="IE2575" s="216"/>
      <c r="IF2575" s="216"/>
      <c r="IG2575" s="216"/>
      <c r="IH2575" s="216" t="s">
        <v>149</v>
      </c>
      <c r="II2575" s="216"/>
      <c r="IJ2575" s="216"/>
      <c r="IK2575" s="216"/>
      <c r="IL2575" s="216" t="s">
        <v>149</v>
      </c>
      <c r="IM2575" s="216"/>
      <c r="IN2575" s="216"/>
      <c r="IO2575" s="216"/>
      <c r="IP2575" s="216" t="s">
        <v>149</v>
      </c>
      <c r="IQ2575" s="216"/>
      <c r="IR2575" s="216"/>
      <c r="IS2575" s="216"/>
      <c r="IT2575" s="216" t="s">
        <v>149</v>
      </c>
      <c r="IU2575" s="216"/>
      <c r="IV2575" s="216"/>
    </row>
    <row r="2576" spans="1:256" s="19" customFormat="1" ht="12.75" customHeight="1">
      <c r="A2576" s="201"/>
      <c r="B2576" s="202"/>
      <c r="C2576" s="202"/>
      <c r="D2576" s="202"/>
      <c r="E2576" s="203"/>
      <c r="F2576" s="130" t="s">
        <v>19</v>
      </c>
      <c r="G2576" s="48">
        <f>I2576+K2576+M2576+O2576</f>
        <v>0</v>
      </c>
      <c r="H2576" s="48">
        <f>J2576+L2576+N2576+P2576</f>
        <v>0</v>
      </c>
      <c r="I2576" s="48">
        <v>0</v>
      </c>
      <c r="J2576" s="48">
        <v>0</v>
      </c>
      <c r="K2576" s="48">
        <v>0</v>
      </c>
      <c r="L2576" s="48">
        <v>0</v>
      </c>
      <c r="M2576" s="48">
        <v>0</v>
      </c>
      <c r="N2576" s="48">
        <v>0</v>
      </c>
      <c r="O2576" s="48">
        <v>0</v>
      </c>
      <c r="P2576" s="60">
        <v>0</v>
      </c>
      <c r="Q2576" s="209"/>
      <c r="R2576" s="210"/>
      <c r="S2576" s="59"/>
      <c r="T2576" s="59"/>
      <c r="U2576" s="59"/>
      <c r="V2576" s="59"/>
      <c r="W2576" s="59"/>
      <c r="X2576" s="59"/>
      <c r="Y2576" s="59"/>
      <c r="Z2576" s="202"/>
      <c r="AA2576" s="202"/>
      <c r="AB2576" s="202"/>
      <c r="AC2576" s="202"/>
      <c r="AD2576" s="202"/>
      <c r="AE2576" s="202"/>
      <c r="AF2576" s="202"/>
      <c r="AG2576" s="202"/>
      <c r="AH2576" s="202"/>
      <c r="AI2576" s="202"/>
      <c r="AJ2576" s="202"/>
      <c r="AK2576" s="202"/>
      <c r="AL2576" s="202"/>
      <c r="AM2576" s="202"/>
      <c r="AN2576" s="202"/>
      <c r="AO2576" s="202"/>
      <c r="AP2576" s="202"/>
      <c r="AQ2576" s="202"/>
      <c r="AR2576" s="202"/>
      <c r="AS2576" s="202"/>
      <c r="AT2576" s="202"/>
      <c r="AU2576" s="202"/>
      <c r="AV2576" s="202"/>
      <c r="AW2576" s="202"/>
      <c r="AX2576" s="202"/>
      <c r="AY2576" s="202"/>
      <c r="AZ2576" s="202"/>
      <c r="BA2576" s="202"/>
      <c r="BB2576" s="216"/>
      <c r="BC2576" s="216"/>
      <c r="BD2576" s="216"/>
      <c r="BE2576" s="216"/>
      <c r="BF2576" s="216"/>
      <c r="BG2576" s="216"/>
      <c r="BH2576" s="216"/>
      <c r="BI2576" s="216"/>
      <c r="BJ2576" s="216"/>
      <c r="BK2576" s="216"/>
      <c r="BL2576" s="216"/>
      <c r="BM2576" s="216"/>
      <c r="BN2576" s="216"/>
      <c r="BO2576" s="216"/>
      <c r="BP2576" s="216"/>
      <c r="BQ2576" s="216"/>
      <c r="BR2576" s="216"/>
      <c r="BS2576" s="216"/>
      <c r="BT2576" s="216"/>
      <c r="BU2576" s="216"/>
      <c r="BV2576" s="216"/>
      <c r="BW2576" s="216"/>
      <c r="BX2576" s="216"/>
      <c r="BY2576" s="216"/>
      <c r="BZ2576" s="216"/>
      <c r="CA2576" s="216"/>
      <c r="CB2576" s="216"/>
      <c r="CC2576" s="216"/>
      <c r="CD2576" s="216"/>
      <c r="CE2576" s="216"/>
      <c r="CF2576" s="216"/>
      <c r="CG2576" s="216"/>
      <c r="CH2576" s="216"/>
      <c r="CI2576" s="216"/>
      <c r="CJ2576" s="216"/>
      <c r="CK2576" s="216"/>
      <c r="CL2576" s="216"/>
      <c r="CM2576" s="216"/>
      <c r="CN2576" s="216"/>
      <c r="CO2576" s="216"/>
      <c r="CP2576" s="216"/>
      <c r="CQ2576" s="216"/>
      <c r="CR2576" s="216"/>
      <c r="CS2576" s="216"/>
      <c r="CT2576" s="216"/>
      <c r="CU2576" s="216"/>
      <c r="CV2576" s="216"/>
      <c r="CW2576" s="216"/>
      <c r="CX2576" s="216"/>
      <c r="CY2576" s="216"/>
      <c r="CZ2576" s="216"/>
      <c r="DA2576" s="216"/>
      <c r="DB2576" s="216"/>
      <c r="DC2576" s="216"/>
      <c r="DD2576" s="216"/>
      <c r="DE2576" s="216"/>
      <c r="DF2576" s="216"/>
      <c r="DG2576" s="216"/>
      <c r="DH2576" s="216"/>
      <c r="DI2576" s="216"/>
      <c r="DJ2576" s="216"/>
      <c r="DK2576" s="216"/>
      <c r="DL2576" s="216"/>
      <c r="DM2576" s="216"/>
      <c r="DN2576" s="216"/>
      <c r="DO2576" s="216"/>
      <c r="DP2576" s="216"/>
      <c r="DQ2576" s="216"/>
      <c r="DR2576" s="216"/>
      <c r="DS2576" s="216"/>
      <c r="DT2576" s="216"/>
      <c r="DU2576" s="216"/>
      <c r="DV2576" s="216"/>
      <c r="DW2576" s="216"/>
      <c r="DX2576" s="216"/>
      <c r="DY2576" s="216"/>
      <c r="DZ2576" s="216"/>
      <c r="EA2576" s="216"/>
      <c r="EB2576" s="216"/>
      <c r="EC2576" s="216"/>
      <c r="ED2576" s="216"/>
      <c r="EE2576" s="216"/>
      <c r="EF2576" s="216"/>
      <c r="EG2576" s="216"/>
      <c r="EH2576" s="216"/>
      <c r="EI2576" s="216"/>
      <c r="EJ2576" s="216"/>
      <c r="EK2576" s="216"/>
      <c r="EL2576" s="216"/>
      <c r="EM2576" s="216"/>
      <c r="EN2576" s="216"/>
      <c r="EO2576" s="216"/>
      <c r="EP2576" s="216"/>
      <c r="EQ2576" s="216"/>
      <c r="ER2576" s="216"/>
      <c r="ES2576" s="216"/>
      <c r="ET2576" s="216"/>
      <c r="EU2576" s="216"/>
      <c r="EV2576" s="216"/>
      <c r="EW2576" s="216"/>
      <c r="EX2576" s="216"/>
      <c r="EY2576" s="216"/>
      <c r="EZ2576" s="216"/>
      <c r="FA2576" s="216"/>
      <c r="FB2576" s="216"/>
      <c r="FC2576" s="216"/>
      <c r="FD2576" s="216"/>
      <c r="FE2576" s="216"/>
      <c r="FF2576" s="216"/>
      <c r="FG2576" s="216"/>
      <c r="FH2576" s="216"/>
      <c r="FI2576" s="216"/>
      <c r="FJ2576" s="216"/>
      <c r="FK2576" s="216"/>
      <c r="FL2576" s="216"/>
      <c r="FM2576" s="216"/>
      <c r="FN2576" s="216"/>
      <c r="FO2576" s="216"/>
      <c r="FP2576" s="216"/>
      <c r="FQ2576" s="216"/>
      <c r="FR2576" s="216"/>
      <c r="FS2576" s="216"/>
      <c r="FT2576" s="216"/>
      <c r="FU2576" s="216"/>
      <c r="FV2576" s="216"/>
      <c r="FW2576" s="216"/>
      <c r="FX2576" s="216"/>
      <c r="FY2576" s="216"/>
      <c r="FZ2576" s="216"/>
      <c r="GA2576" s="216"/>
      <c r="GB2576" s="216"/>
      <c r="GC2576" s="216"/>
      <c r="GD2576" s="216"/>
      <c r="GE2576" s="216"/>
      <c r="GF2576" s="216"/>
      <c r="GG2576" s="216"/>
      <c r="GH2576" s="216"/>
      <c r="GI2576" s="216"/>
      <c r="GJ2576" s="216"/>
      <c r="GK2576" s="216"/>
      <c r="GL2576" s="216"/>
      <c r="GM2576" s="216"/>
      <c r="GN2576" s="216"/>
      <c r="GO2576" s="216"/>
      <c r="GP2576" s="216"/>
      <c r="GQ2576" s="216"/>
      <c r="GR2576" s="216"/>
      <c r="GS2576" s="216"/>
      <c r="GT2576" s="216"/>
      <c r="GU2576" s="216"/>
      <c r="GV2576" s="216"/>
      <c r="GW2576" s="216"/>
      <c r="GX2576" s="216"/>
      <c r="GY2576" s="216"/>
      <c r="GZ2576" s="216"/>
      <c r="HA2576" s="216"/>
      <c r="HB2576" s="216"/>
      <c r="HC2576" s="216"/>
      <c r="HD2576" s="216"/>
      <c r="HE2576" s="216"/>
      <c r="HF2576" s="216"/>
      <c r="HG2576" s="216"/>
      <c r="HH2576" s="216"/>
      <c r="HI2576" s="216"/>
      <c r="HJ2576" s="216"/>
      <c r="HK2576" s="216"/>
      <c r="HL2576" s="216"/>
      <c r="HM2576" s="216"/>
      <c r="HN2576" s="216"/>
      <c r="HO2576" s="216"/>
      <c r="HP2576" s="216"/>
      <c r="HQ2576" s="216"/>
      <c r="HR2576" s="216"/>
      <c r="HS2576" s="216"/>
      <c r="HT2576" s="216"/>
      <c r="HU2576" s="216"/>
      <c r="HV2576" s="216"/>
      <c r="HW2576" s="216"/>
      <c r="HX2576" s="216"/>
      <c r="HY2576" s="216"/>
      <c r="HZ2576" s="216"/>
      <c r="IA2576" s="216"/>
      <c r="IB2576" s="216"/>
      <c r="IC2576" s="216"/>
      <c r="ID2576" s="216"/>
      <c r="IE2576" s="216"/>
      <c r="IF2576" s="216"/>
      <c r="IG2576" s="216"/>
      <c r="IH2576" s="216"/>
      <c r="II2576" s="216"/>
      <c r="IJ2576" s="216"/>
      <c r="IK2576" s="216"/>
      <c r="IL2576" s="216"/>
      <c r="IM2576" s="216"/>
      <c r="IN2576" s="216"/>
      <c r="IO2576" s="216"/>
      <c r="IP2576" s="216"/>
      <c r="IQ2576" s="216"/>
      <c r="IR2576" s="216"/>
      <c r="IS2576" s="216"/>
      <c r="IT2576" s="216"/>
      <c r="IU2576" s="216"/>
      <c r="IV2576" s="216"/>
    </row>
    <row r="2577" spans="1:256" s="19" customFormat="1" ht="12.75" customHeight="1">
      <c r="A2577" s="201"/>
      <c r="B2577" s="202"/>
      <c r="C2577" s="202"/>
      <c r="D2577" s="202"/>
      <c r="E2577" s="203"/>
      <c r="F2577" s="130" t="s">
        <v>22</v>
      </c>
      <c r="G2577" s="48">
        <f aca="true" t="shared" si="626" ref="G2577:G2586">I2577+K2577+M2577+O2577</f>
        <v>0</v>
      </c>
      <c r="H2577" s="48">
        <f aca="true" t="shared" si="627" ref="H2577:H2586">J2577+L2577+N2577+P2577</f>
        <v>0</v>
      </c>
      <c r="I2577" s="48">
        <v>0</v>
      </c>
      <c r="J2577" s="48">
        <v>0</v>
      </c>
      <c r="K2577" s="48">
        <v>0</v>
      </c>
      <c r="L2577" s="48">
        <v>0</v>
      </c>
      <c r="M2577" s="48">
        <v>0</v>
      </c>
      <c r="N2577" s="48">
        <v>0</v>
      </c>
      <c r="O2577" s="48">
        <v>0</v>
      </c>
      <c r="P2577" s="60">
        <v>0</v>
      </c>
      <c r="Q2577" s="209"/>
      <c r="R2577" s="210"/>
      <c r="S2577" s="59"/>
      <c r="T2577" s="59"/>
      <c r="U2577" s="59"/>
      <c r="V2577" s="59"/>
      <c r="W2577" s="59"/>
      <c r="X2577" s="59"/>
      <c r="Y2577" s="59"/>
      <c r="Z2577" s="202"/>
      <c r="AA2577" s="202"/>
      <c r="AB2577" s="202"/>
      <c r="AC2577" s="202"/>
      <c r="AD2577" s="202"/>
      <c r="AE2577" s="202"/>
      <c r="AF2577" s="202"/>
      <c r="AG2577" s="202"/>
      <c r="AH2577" s="202"/>
      <c r="AI2577" s="202"/>
      <c r="AJ2577" s="202"/>
      <c r="AK2577" s="202"/>
      <c r="AL2577" s="202"/>
      <c r="AM2577" s="202"/>
      <c r="AN2577" s="202"/>
      <c r="AO2577" s="202"/>
      <c r="AP2577" s="202"/>
      <c r="AQ2577" s="202"/>
      <c r="AR2577" s="202"/>
      <c r="AS2577" s="202"/>
      <c r="AT2577" s="202"/>
      <c r="AU2577" s="202"/>
      <c r="AV2577" s="202"/>
      <c r="AW2577" s="202"/>
      <c r="AX2577" s="202"/>
      <c r="AY2577" s="202"/>
      <c r="AZ2577" s="202"/>
      <c r="BA2577" s="202"/>
      <c r="BB2577" s="216"/>
      <c r="BC2577" s="216"/>
      <c r="BD2577" s="216"/>
      <c r="BE2577" s="216"/>
      <c r="BF2577" s="216"/>
      <c r="BG2577" s="216"/>
      <c r="BH2577" s="216"/>
      <c r="BI2577" s="216"/>
      <c r="BJ2577" s="216"/>
      <c r="BK2577" s="216"/>
      <c r="BL2577" s="216"/>
      <c r="BM2577" s="216"/>
      <c r="BN2577" s="216"/>
      <c r="BO2577" s="216"/>
      <c r="BP2577" s="216"/>
      <c r="BQ2577" s="216"/>
      <c r="BR2577" s="216"/>
      <c r="BS2577" s="216"/>
      <c r="BT2577" s="216"/>
      <c r="BU2577" s="216"/>
      <c r="BV2577" s="216"/>
      <c r="BW2577" s="216"/>
      <c r="BX2577" s="216"/>
      <c r="BY2577" s="216"/>
      <c r="BZ2577" s="216"/>
      <c r="CA2577" s="216"/>
      <c r="CB2577" s="216"/>
      <c r="CC2577" s="216"/>
      <c r="CD2577" s="216"/>
      <c r="CE2577" s="216"/>
      <c r="CF2577" s="216"/>
      <c r="CG2577" s="216"/>
      <c r="CH2577" s="216"/>
      <c r="CI2577" s="216"/>
      <c r="CJ2577" s="216"/>
      <c r="CK2577" s="216"/>
      <c r="CL2577" s="216"/>
      <c r="CM2577" s="216"/>
      <c r="CN2577" s="216"/>
      <c r="CO2577" s="216"/>
      <c r="CP2577" s="216"/>
      <c r="CQ2577" s="216"/>
      <c r="CR2577" s="216"/>
      <c r="CS2577" s="216"/>
      <c r="CT2577" s="216"/>
      <c r="CU2577" s="216"/>
      <c r="CV2577" s="216"/>
      <c r="CW2577" s="216"/>
      <c r="CX2577" s="216"/>
      <c r="CY2577" s="216"/>
      <c r="CZ2577" s="216"/>
      <c r="DA2577" s="216"/>
      <c r="DB2577" s="216"/>
      <c r="DC2577" s="216"/>
      <c r="DD2577" s="216"/>
      <c r="DE2577" s="216"/>
      <c r="DF2577" s="216"/>
      <c r="DG2577" s="216"/>
      <c r="DH2577" s="216"/>
      <c r="DI2577" s="216"/>
      <c r="DJ2577" s="216"/>
      <c r="DK2577" s="216"/>
      <c r="DL2577" s="216"/>
      <c r="DM2577" s="216"/>
      <c r="DN2577" s="216"/>
      <c r="DO2577" s="216"/>
      <c r="DP2577" s="216"/>
      <c r="DQ2577" s="216"/>
      <c r="DR2577" s="216"/>
      <c r="DS2577" s="216"/>
      <c r="DT2577" s="216"/>
      <c r="DU2577" s="216"/>
      <c r="DV2577" s="216"/>
      <c r="DW2577" s="216"/>
      <c r="DX2577" s="216"/>
      <c r="DY2577" s="216"/>
      <c r="DZ2577" s="216"/>
      <c r="EA2577" s="216"/>
      <c r="EB2577" s="216"/>
      <c r="EC2577" s="216"/>
      <c r="ED2577" s="216"/>
      <c r="EE2577" s="216"/>
      <c r="EF2577" s="216"/>
      <c r="EG2577" s="216"/>
      <c r="EH2577" s="216"/>
      <c r="EI2577" s="216"/>
      <c r="EJ2577" s="216"/>
      <c r="EK2577" s="216"/>
      <c r="EL2577" s="216"/>
      <c r="EM2577" s="216"/>
      <c r="EN2577" s="216"/>
      <c r="EO2577" s="216"/>
      <c r="EP2577" s="216"/>
      <c r="EQ2577" s="216"/>
      <c r="ER2577" s="216"/>
      <c r="ES2577" s="216"/>
      <c r="ET2577" s="216"/>
      <c r="EU2577" s="216"/>
      <c r="EV2577" s="216"/>
      <c r="EW2577" s="216"/>
      <c r="EX2577" s="216"/>
      <c r="EY2577" s="216"/>
      <c r="EZ2577" s="216"/>
      <c r="FA2577" s="216"/>
      <c r="FB2577" s="216"/>
      <c r="FC2577" s="216"/>
      <c r="FD2577" s="216"/>
      <c r="FE2577" s="216"/>
      <c r="FF2577" s="216"/>
      <c r="FG2577" s="216"/>
      <c r="FH2577" s="216"/>
      <c r="FI2577" s="216"/>
      <c r="FJ2577" s="216"/>
      <c r="FK2577" s="216"/>
      <c r="FL2577" s="216"/>
      <c r="FM2577" s="216"/>
      <c r="FN2577" s="216"/>
      <c r="FO2577" s="216"/>
      <c r="FP2577" s="216"/>
      <c r="FQ2577" s="216"/>
      <c r="FR2577" s="216"/>
      <c r="FS2577" s="216"/>
      <c r="FT2577" s="216"/>
      <c r="FU2577" s="216"/>
      <c r="FV2577" s="216"/>
      <c r="FW2577" s="216"/>
      <c r="FX2577" s="216"/>
      <c r="FY2577" s="216"/>
      <c r="FZ2577" s="216"/>
      <c r="GA2577" s="216"/>
      <c r="GB2577" s="216"/>
      <c r="GC2577" s="216"/>
      <c r="GD2577" s="216"/>
      <c r="GE2577" s="216"/>
      <c r="GF2577" s="216"/>
      <c r="GG2577" s="216"/>
      <c r="GH2577" s="216"/>
      <c r="GI2577" s="216"/>
      <c r="GJ2577" s="216"/>
      <c r="GK2577" s="216"/>
      <c r="GL2577" s="216"/>
      <c r="GM2577" s="216"/>
      <c r="GN2577" s="216"/>
      <c r="GO2577" s="216"/>
      <c r="GP2577" s="216"/>
      <c r="GQ2577" s="216"/>
      <c r="GR2577" s="216"/>
      <c r="GS2577" s="216"/>
      <c r="GT2577" s="216"/>
      <c r="GU2577" s="216"/>
      <c r="GV2577" s="216"/>
      <c r="GW2577" s="216"/>
      <c r="GX2577" s="216"/>
      <c r="GY2577" s="216"/>
      <c r="GZ2577" s="216"/>
      <c r="HA2577" s="216"/>
      <c r="HB2577" s="216"/>
      <c r="HC2577" s="216"/>
      <c r="HD2577" s="216"/>
      <c r="HE2577" s="216"/>
      <c r="HF2577" s="216"/>
      <c r="HG2577" s="216"/>
      <c r="HH2577" s="216"/>
      <c r="HI2577" s="216"/>
      <c r="HJ2577" s="216"/>
      <c r="HK2577" s="216"/>
      <c r="HL2577" s="216"/>
      <c r="HM2577" s="216"/>
      <c r="HN2577" s="216"/>
      <c r="HO2577" s="216"/>
      <c r="HP2577" s="216"/>
      <c r="HQ2577" s="216"/>
      <c r="HR2577" s="216"/>
      <c r="HS2577" s="216"/>
      <c r="HT2577" s="216"/>
      <c r="HU2577" s="216"/>
      <c r="HV2577" s="216"/>
      <c r="HW2577" s="216"/>
      <c r="HX2577" s="216"/>
      <c r="HY2577" s="216"/>
      <c r="HZ2577" s="216"/>
      <c r="IA2577" s="216"/>
      <c r="IB2577" s="216"/>
      <c r="IC2577" s="216"/>
      <c r="ID2577" s="216"/>
      <c r="IE2577" s="216"/>
      <c r="IF2577" s="216"/>
      <c r="IG2577" s="216"/>
      <c r="IH2577" s="216"/>
      <c r="II2577" s="216"/>
      <c r="IJ2577" s="216"/>
      <c r="IK2577" s="216"/>
      <c r="IL2577" s="216"/>
      <c r="IM2577" s="216"/>
      <c r="IN2577" s="216"/>
      <c r="IO2577" s="216"/>
      <c r="IP2577" s="216"/>
      <c r="IQ2577" s="216"/>
      <c r="IR2577" s="216"/>
      <c r="IS2577" s="216"/>
      <c r="IT2577" s="216"/>
      <c r="IU2577" s="216"/>
      <c r="IV2577" s="216"/>
    </row>
    <row r="2578" spans="1:256" s="19" customFormat="1" ht="12.75" customHeight="1">
      <c r="A2578" s="201"/>
      <c r="B2578" s="202"/>
      <c r="C2578" s="202"/>
      <c r="D2578" s="202"/>
      <c r="E2578" s="203"/>
      <c r="F2578" s="130" t="s">
        <v>23</v>
      </c>
      <c r="G2578" s="48">
        <f t="shared" si="626"/>
        <v>0</v>
      </c>
      <c r="H2578" s="48">
        <f t="shared" si="627"/>
        <v>0</v>
      </c>
      <c r="I2578" s="48">
        <v>0</v>
      </c>
      <c r="J2578" s="48">
        <v>0</v>
      </c>
      <c r="K2578" s="48">
        <v>0</v>
      </c>
      <c r="L2578" s="48">
        <v>0</v>
      </c>
      <c r="M2578" s="48">
        <v>0</v>
      </c>
      <c r="N2578" s="48">
        <v>0</v>
      </c>
      <c r="O2578" s="48">
        <v>0</v>
      </c>
      <c r="P2578" s="60">
        <v>0</v>
      </c>
      <c r="Q2578" s="209"/>
      <c r="R2578" s="210"/>
      <c r="S2578" s="59"/>
      <c r="T2578" s="59"/>
      <c r="U2578" s="59"/>
      <c r="V2578" s="59"/>
      <c r="W2578" s="59"/>
      <c r="X2578" s="59"/>
      <c r="Y2578" s="59"/>
      <c r="Z2578" s="202"/>
      <c r="AA2578" s="202"/>
      <c r="AB2578" s="202"/>
      <c r="AC2578" s="202"/>
      <c r="AD2578" s="202"/>
      <c r="AE2578" s="202"/>
      <c r="AF2578" s="202"/>
      <c r="AG2578" s="202"/>
      <c r="AH2578" s="202"/>
      <c r="AI2578" s="202"/>
      <c r="AJ2578" s="202"/>
      <c r="AK2578" s="202"/>
      <c r="AL2578" s="202"/>
      <c r="AM2578" s="202"/>
      <c r="AN2578" s="202"/>
      <c r="AO2578" s="202"/>
      <c r="AP2578" s="202"/>
      <c r="AQ2578" s="202"/>
      <c r="AR2578" s="202"/>
      <c r="AS2578" s="202"/>
      <c r="AT2578" s="202"/>
      <c r="AU2578" s="202"/>
      <c r="AV2578" s="202"/>
      <c r="AW2578" s="202"/>
      <c r="AX2578" s="202"/>
      <c r="AY2578" s="202"/>
      <c r="AZ2578" s="202"/>
      <c r="BA2578" s="202"/>
      <c r="BB2578" s="216"/>
      <c r="BC2578" s="216"/>
      <c r="BD2578" s="216"/>
      <c r="BE2578" s="216"/>
      <c r="BF2578" s="216"/>
      <c r="BG2578" s="216"/>
      <c r="BH2578" s="216"/>
      <c r="BI2578" s="216"/>
      <c r="BJ2578" s="216"/>
      <c r="BK2578" s="216"/>
      <c r="BL2578" s="216"/>
      <c r="BM2578" s="216"/>
      <c r="BN2578" s="216"/>
      <c r="BO2578" s="216"/>
      <c r="BP2578" s="216"/>
      <c r="BQ2578" s="216"/>
      <c r="BR2578" s="216"/>
      <c r="BS2578" s="216"/>
      <c r="BT2578" s="216"/>
      <c r="BU2578" s="216"/>
      <c r="BV2578" s="216"/>
      <c r="BW2578" s="216"/>
      <c r="BX2578" s="216"/>
      <c r="BY2578" s="216"/>
      <c r="BZ2578" s="216"/>
      <c r="CA2578" s="216"/>
      <c r="CB2578" s="216"/>
      <c r="CC2578" s="216"/>
      <c r="CD2578" s="216"/>
      <c r="CE2578" s="216"/>
      <c r="CF2578" s="216"/>
      <c r="CG2578" s="216"/>
      <c r="CH2578" s="216"/>
      <c r="CI2578" s="216"/>
      <c r="CJ2578" s="216"/>
      <c r="CK2578" s="216"/>
      <c r="CL2578" s="216"/>
      <c r="CM2578" s="216"/>
      <c r="CN2578" s="216"/>
      <c r="CO2578" s="216"/>
      <c r="CP2578" s="216"/>
      <c r="CQ2578" s="216"/>
      <c r="CR2578" s="216"/>
      <c r="CS2578" s="216"/>
      <c r="CT2578" s="216"/>
      <c r="CU2578" s="216"/>
      <c r="CV2578" s="216"/>
      <c r="CW2578" s="216"/>
      <c r="CX2578" s="216"/>
      <c r="CY2578" s="216"/>
      <c r="CZ2578" s="216"/>
      <c r="DA2578" s="216"/>
      <c r="DB2578" s="216"/>
      <c r="DC2578" s="216"/>
      <c r="DD2578" s="216"/>
      <c r="DE2578" s="216"/>
      <c r="DF2578" s="216"/>
      <c r="DG2578" s="216"/>
      <c r="DH2578" s="216"/>
      <c r="DI2578" s="216"/>
      <c r="DJ2578" s="216"/>
      <c r="DK2578" s="216"/>
      <c r="DL2578" s="216"/>
      <c r="DM2578" s="216"/>
      <c r="DN2578" s="216"/>
      <c r="DO2578" s="216"/>
      <c r="DP2578" s="216"/>
      <c r="DQ2578" s="216"/>
      <c r="DR2578" s="216"/>
      <c r="DS2578" s="216"/>
      <c r="DT2578" s="216"/>
      <c r="DU2578" s="216"/>
      <c r="DV2578" s="216"/>
      <c r="DW2578" s="216"/>
      <c r="DX2578" s="216"/>
      <c r="DY2578" s="216"/>
      <c r="DZ2578" s="216"/>
      <c r="EA2578" s="216"/>
      <c r="EB2578" s="216"/>
      <c r="EC2578" s="216"/>
      <c r="ED2578" s="216"/>
      <c r="EE2578" s="216"/>
      <c r="EF2578" s="216"/>
      <c r="EG2578" s="216"/>
      <c r="EH2578" s="216"/>
      <c r="EI2578" s="216"/>
      <c r="EJ2578" s="216"/>
      <c r="EK2578" s="216"/>
      <c r="EL2578" s="216"/>
      <c r="EM2578" s="216"/>
      <c r="EN2578" s="216"/>
      <c r="EO2578" s="216"/>
      <c r="EP2578" s="216"/>
      <c r="EQ2578" s="216"/>
      <c r="ER2578" s="216"/>
      <c r="ES2578" s="216"/>
      <c r="ET2578" s="216"/>
      <c r="EU2578" s="216"/>
      <c r="EV2578" s="216"/>
      <c r="EW2578" s="216"/>
      <c r="EX2578" s="216"/>
      <c r="EY2578" s="216"/>
      <c r="EZ2578" s="216"/>
      <c r="FA2578" s="216"/>
      <c r="FB2578" s="216"/>
      <c r="FC2578" s="216"/>
      <c r="FD2578" s="216"/>
      <c r="FE2578" s="216"/>
      <c r="FF2578" s="216"/>
      <c r="FG2578" s="216"/>
      <c r="FH2578" s="216"/>
      <c r="FI2578" s="216"/>
      <c r="FJ2578" s="216"/>
      <c r="FK2578" s="216"/>
      <c r="FL2578" s="216"/>
      <c r="FM2578" s="216"/>
      <c r="FN2578" s="216"/>
      <c r="FO2578" s="216"/>
      <c r="FP2578" s="216"/>
      <c r="FQ2578" s="216"/>
      <c r="FR2578" s="216"/>
      <c r="FS2578" s="216"/>
      <c r="FT2578" s="216"/>
      <c r="FU2578" s="216"/>
      <c r="FV2578" s="216"/>
      <c r="FW2578" s="216"/>
      <c r="FX2578" s="216"/>
      <c r="FY2578" s="216"/>
      <c r="FZ2578" s="216"/>
      <c r="GA2578" s="216"/>
      <c r="GB2578" s="216"/>
      <c r="GC2578" s="216"/>
      <c r="GD2578" s="216"/>
      <c r="GE2578" s="216"/>
      <c r="GF2578" s="216"/>
      <c r="GG2578" s="216"/>
      <c r="GH2578" s="216"/>
      <c r="GI2578" s="216"/>
      <c r="GJ2578" s="216"/>
      <c r="GK2578" s="216"/>
      <c r="GL2578" s="216"/>
      <c r="GM2578" s="216"/>
      <c r="GN2578" s="216"/>
      <c r="GO2578" s="216"/>
      <c r="GP2578" s="216"/>
      <c r="GQ2578" s="216"/>
      <c r="GR2578" s="216"/>
      <c r="GS2578" s="216"/>
      <c r="GT2578" s="216"/>
      <c r="GU2578" s="216"/>
      <c r="GV2578" s="216"/>
      <c r="GW2578" s="216"/>
      <c r="GX2578" s="216"/>
      <c r="GY2578" s="216"/>
      <c r="GZ2578" s="216"/>
      <c r="HA2578" s="216"/>
      <c r="HB2578" s="216"/>
      <c r="HC2578" s="216"/>
      <c r="HD2578" s="216"/>
      <c r="HE2578" s="216"/>
      <c r="HF2578" s="216"/>
      <c r="HG2578" s="216"/>
      <c r="HH2578" s="216"/>
      <c r="HI2578" s="216"/>
      <c r="HJ2578" s="216"/>
      <c r="HK2578" s="216"/>
      <c r="HL2578" s="216"/>
      <c r="HM2578" s="216"/>
      <c r="HN2578" s="216"/>
      <c r="HO2578" s="216"/>
      <c r="HP2578" s="216"/>
      <c r="HQ2578" s="216"/>
      <c r="HR2578" s="216"/>
      <c r="HS2578" s="216"/>
      <c r="HT2578" s="216"/>
      <c r="HU2578" s="216"/>
      <c r="HV2578" s="216"/>
      <c r="HW2578" s="216"/>
      <c r="HX2578" s="216"/>
      <c r="HY2578" s="216"/>
      <c r="HZ2578" s="216"/>
      <c r="IA2578" s="216"/>
      <c r="IB2578" s="216"/>
      <c r="IC2578" s="216"/>
      <c r="ID2578" s="216"/>
      <c r="IE2578" s="216"/>
      <c r="IF2578" s="216"/>
      <c r="IG2578" s="216"/>
      <c r="IH2578" s="216"/>
      <c r="II2578" s="216"/>
      <c r="IJ2578" s="216"/>
      <c r="IK2578" s="216"/>
      <c r="IL2578" s="216"/>
      <c r="IM2578" s="216"/>
      <c r="IN2578" s="216"/>
      <c r="IO2578" s="216"/>
      <c r="IP2578" s="216"/>
      <c r="IQ2578" s="216"/>
      <c r="IR2578" s="216"/>
      <c r="IS2578" s="216"/>
      <c r="IT2578" s="216"/>
      <c r="IU2578" s="216"/>
      <c r="IV2578" s="216"/>
    </row>
    <row r="2579" spans="1:256" s="19" customFormat="1" ht="12.75" customHeight="1">
      <c r="A2579" s="201"/>
      <c r="B2579" s="202"/>
      <c r="C2579" s="202"/>
      <c r="D2579" s="202"/>
      <c r="E2579" s="203"/>
      <c r="F2579" s="130" t="s">
        <v>24</v>
      </c>
      <c r="G2579" s="48">
        <f t="shared" si="626"/>
        <v>0</v>
      </c>
      <c r="H2579" s="48">
        <f t="shared" si="627"/>
        <v>0</v>
      </c>
      <c r="I2579" s="48">
        <f>I2494+I2506+I2530</f>
        <v>0</v>
      </c>
      <c r="J2579" s="48">
        <f aca="true" t="shared" si="628" ref="J2579:P2579">J2494+J2506+J2530</f>
        <v>0</v>
      </c>
      <c r="K2579" s="48">
        <f t="shared" si="628"/>
        <v>0</v>
      </c>
      <c r="L2579" s="48">
        <f t="shared" si="628"/>
        <v>0</v>
      </c>
      <c r="M2579" s="48">
        <f t="shared" si="628"/>
        <v>0</v>
      </c>
      <c r="N2579" s="48">
        <f t="shared" si="628"/>
        <v>0</v>
      </c>
      <c r="O2579" s="48">
        <f t="shared" si="628"/>
        <v>0</v>
      </c>
      <c r="P2579" s="48">
        <f t="shared" si="628"/>
        <v>0</v>
      </c>
      <c r="Q2579" s="209"/>
      <c r="R2579" s="210"/>
      <c r="S2579" s="59"/>
      <c r="T2579" s="59"/>
      <c r="U2579" s="59"/>
      <c r="V2579" s="59"/>
      <c r="W2579" s="59"/>
      <c r="X2579" s="59"/>
      <c r="Y2579" s="59"/>
      <c r="Z2579" s="202"/>
      <c r="AA2579" s="202"/>
      <c r="AB2579" s="202"/>
      <c r="AC2579" s="202"/>
      <c r="AD2579" s="202"/>
      <c r="AE2579" s="202"/>
      <c r="AF2579" s="202"/>
      <c r="AG2579" s="202"/>
      <c r="AH2579" s="202"/>
      <c r="AI2579" s="202"/>
      <c r="AJ2579" s="202"/>
      <c r="AK2579" s="202"/>
      <c r="AL2579" s="202"/>
      <c r="AM2579" s="202"/>
      <c r="AN2579" s="202"/>
      <c r="AO2579" s="202"/>
      <c r="AP2579" s="202"/>
      <c r="AQ2579" s="202"/>
      <c r="AR2579" s="202"/>
      <c r="AS2579" s="202"/>
      <c r="AT2579" s="202"/>
      <c r="AU2579" s="202"/>
      <c r="AV2579" s="202"/>
      <c r="AW2579" s="202"/>
      <c r="AX2579" s="202"/>
      <c r="AY2579" s="202"/>
      <c r="AZ2579" s="202"/>
      <c r="BA2579" s="202"/>
      <c r="BB2579" s="216"/>
      <c r="BC2579" s="216"/>
      <c r="BD2579" s="216"/>
      <c r="BE2579" s="216"/>
      <c r="BF2579" s="216"/>
      <c r="BG2579" s="216"/>
      <c r="BH2579" s="216"/>
      <c r="BI2579" s="216"/>
      <c r="BJ2579" s="216"/>
      <c r="BK2579" s="216"/>
      <c r="BL2579" s="216"/>
      <c r="BM2579" s="216"/>
      <c r="BN2579" s="216"/>
      <c r="BO2579" s="216"/>
      <c r="BP2579" s="216"/>
      <c r="BQ2579" s="216"/>
      <c r="BR2579" s="216"/>
      <c r="BS2579" s="216"/>
      <c r="BT2579" s="216"/>
      <c r="BU2579" s="216"/>
      <c r="BV2579" s="216"/>
      <c r="BW2579" s="216"/>
      <c r="BX2579" s="216"/>
      <c r="BY2579" s="216"/>
      <c r="BZ2579" s="216"/>
      <c r="CA2579" s="216"/>
      <c r="CB2579" s="216"/>
      <c r="CC2579" s="216"/>
      <c r="CD2579" s="216"/>
      <c r="CE2579" s="216"/>
      <c r="CF2579" s="216"/>
      <c r="CG2579" s="216"/>
      <c r="CH2579" s="216"/>
      <c r="CI2579" s="216"/>
      <c r="CJ2579" s="216"/>
      <c r="CK2579" s="216"/>
      <c r="CL2579" s="216"/>
      <c r="CM2579" s="216"/>
      <c r="CN2579" s="216"/>
      <c r="CO2579" s="216"/>
      <c r="CP2579" s="216"/>
      <c r="CQ2579" s="216"/>
      <c r="CR2579" s="216"/>
      <c r="CS2579" s="216"/>
      <c r="CT2579" s="216"/>
      <c r="CU2579" s="216"/>
      <c r="CV2579" s="216"/>
      <c r="CW2579" s="216"/>
      <c r="CX2579" s="216"/>
      <c r="CY2579" s="216"/>
      <c r="CZ2579" s="216"/>
      <c r="DA2579" s="216"/>
      <c r="DB2579" s="216"/>
      <c r="DC2579" s="216"/>
      <c r="DD2579" s="216"/>
      <c r="DE2579" s="216"/>
      <c r="DF2579" s="216"/>
      <c r="DG2579" s="216"/>
      <c r="DH2579" s="216"/>
      <c r="DI2579" s="216"/>
      <c r="DJ2579" s="216"/>
      <c r="DK2579" s="216"/>
      <c r="DL2579" s="216"/>
      <c r="DM2579" s="216"/>
      <c r="DN2579" s="216"/>
      <c r="DO2579" s="216"/>
      <c r="DP2579" s="216"/>
      <c r="DQ2579" s="216"/>
      <c r="DR2579" s="216"/>
      <c r="DS2579" s="216"/>
      <c r="DT2579" s="216"/>
      <c r="DU2579" s="216"/>
      <c r="DV2579" s="216"/>
      <c r="DW2579" s="216"/>
      <c r="DX2579" s="216"/>
      <c r="DY2579" s="216"/>
      <c r="DZ2579" s="216"/>
      <c r="EA2579" s="216"/>
      <c r="EB2579" s="216"/>
      <c r="EC2579" s="216"/>
      <c r="ED2579" s="216"/>
      <c r="EE2579" s="216"/>
      <c r="EF2579" s="216"/>
      <c r="EG2579" s="216"/>
      <c r="EH2579" s="216"/>
      <c r="EI2579" s="216"/>
      <c r="EJ2579" s="216"/>
      <c r="EK2579" s="216"/>
      <c r="EL2579" s="216"/>
      <c r="EM2579" s="216"/>
      <c r="EN2579" s="216"/>
      <c r="EO2579" s="216"/>
      <c r="EP2579" s="216"/>
      <c r="EQ2579" s="216"/>
      <c r="ER2579" s="216"/>
      <c r="ES2579" s="216"/>
      <c r="ET2579" s="216"/>
      <c r="EU2579" s="216"/>
      <c r="EV2579" s="216"/>
      <c r="EW2579" s="216"/>
      <c r="EX2579" s="216"/>
      <c r="EY2579" s="216"/>
      <c r="EZ2579" s="216"/>
      <c r="FA2579" s="216"/>
      <c r="FB2579" s="216"/>
      <c r="FC2579" s="216"/>
      <c r="FD2579" s="216"/>
      <c r="FE2579" s="216"/>
      <c r="FF2579" s="216"/>
      <c r="FG2579" s="216"/>
      <c r="FH2579" s="216"/>
      <c r="FI2579" s="216"/>
      <c r="FJ2579" s="216"/>
      <c r="FK2579" s="216"/>
      <c r="FL2579" s="216"/>
      <c r="FM2579" s="216"/>
      <c r="FN2579" s="216"/>
      <c r="FO2579" s="216"/>
      <c r="FP2579" s="216"/>
      <c r="FQ2579" s="216"/>
      <c r="FR2579" s="216"/>
      <c r="FS2579" s="216"/>
      <c r="FT2579" s="216"/>
      <c r="FU2579" s="216"/>
      <c r="FV2579" s="216"/>
      <c r="FW2579" s="216"/>
      <c r="FX2579" s="216"/>
      <c r="FY2579" s="216"/>
      <c r="FZ2579" s="216"/>
      <c r="GA2579" s="216"/>
      <c r="GB2579" s="216"/>
      <c r="GC2579" s="216"/>
      <c r="GD2579" s="216"/>
      <c r="GE2579" s="216"/>
      <c r="GF2579" s="216"/>
      <c r="GG2579" s="216"/>
      <c r="GH2579" s="216"/>
      <c r="GI2579" s="216"/>
      <c r="GJ2579" s="216"/>
      <c r="GK2579" s="216"/>
      <c r="GL2579" s="216"/>
      <c r="GM2579" s="216"/>
      <c r="GN2579" s="216"/>
      <c r="GO2579" s="216"/>
      <c r="GP2579" s="216"/>
      <c r="GQ2579" s="216"/>
      <c r="GR2579" s="216"/>
      <c r="GS2579" s="216"/>
      <c r="GT2579" s="216"/>
      <c r="GU2579" s="216"/>
      <c r="GV2579" s="216"/>
      <c r="GW2579" s="216"/>
      <c r="GX2579" s="216"/>
      <c r="GY2579" s="216"/>
      <c r="GZ2579" s="216"/>
      <c r="HA2579" s="216"/>
      <c r="HB2579" s="216"/>
      <c r="HC2579" s="216"/>
      <c r="HD2579" s="216"/>
      <c r="HE2579" s="216"/>
      <c r="HF2579" s="216"/>
      <c r="HG2579" s="216"/>
      <c r="HH2579" s="216"/>
      <c r="HI2579" s="216"/>
      <c r="HJ2579" s="216"/>
      <c r="HK2579" s="216"/>
      <c r="HL2579" s="216"/>
      <c r="HM2579" s="216"/>
      <c r="HN2579" s="216"/>
      <c r="HO2579" s="216"/>
      <c r="HP2579" s="216"/>
      <c r="HQ2579" s="216"/>
      <c r="HR2579" s="216"/>
      <c r="HS2579" s="216"/>
      <c r="HT2579" s="216"/>
      <c r="HU2579" s="216"/>
      <c r="HV2579" s="216"/>
      <c r="HW2579" s="216"/>
      <c r="HX2579" s="216"/>
      <c r="HY2579" s="216"/>
      <c r="HZ2579" s="216"/>
      <c r="IA2579" s="216"/>
      <c r="IB2579" s="216"/>
      <c r="IC2579" s="216"/>
      <c r="ID2579" s="216"/>
      <c r="IE2579" s="216"/>
      <c r="IF2579" s="216"/>
      <c r="IG2579" s="216"/>
      <c r="IH2579" s="216"/>
      <c r="II2579" s="216"/>
      <c r="IJ2579" s="216"/>
      <c r="IK2579" s="216"/>
      <c r="IL2579" s="216"/>
      <c r="IM2579" s="216"/>
      <c r="IN2579" s="216"/>
      <c r="IO2579" s="216"/>
      <c r="IP2579" s="216"/>
      <c r="IQ2579" s="216"/>
      <c r="IR2579" s="216"/>
      <c r="IS2579" s="216"/>
      <c r="IT2579" s="216"/>
      <c r="IU2579" s="216"/>
      <c r="IV2579" s="216"/>
    </row>
    <row r="2580" spans="1:256" s="19" customFormat="1" ht="12.75" customHeight="1">
      <c r="A2580" s="201"/>
      <c r="B2580" s="202"/>
      <c r="C2580" s="202"/>
      <c r="D2580" s="202"/>
      <c r="E2580" s="203"/>
      <c r="F2580" s="58" t="s">
        <v>25</v>
      </c>
      <c r="G2580" s="48">
        <f t="shared" si="626"/>
        <v>0</v>
      </c>
      <c r="H2580" s="48">
        <f t="shared" si="627"/>
        <v>0</v>
      </c>
      <c r="I2580" s="48">
        <v>0</v>
      </c>
      <c r="J2580" s="48">
        <v>0</v>
      </c>
      <c r="K2580" s="48">
        <v>0</v>
      </c>
      <c r="L2580" s="48">
        <v>0</v>
      </c>
      <c r="M2580" s="48">
        <v>0</v>
      </c>
      <c r="N2580" s="48">
        <v>0</v>
      </c>
      <c r="O2580" s="48">
        <v>0</v>
      </c>
      <c r="P2580" s="60">
        <v>0</v>
      </c>
      <c r="Q2580" s="209"/>
      <c r="R2580" s="210"/>
      <c r="S2580" s="59"/>
      <c r="T2580" s="59"/>
      <c r="U2580" s="59"/>
      <c r="V2580" s="59"/>
      <c r="W2580" s="59"/>
      <c r="X2580" s="59"/>
      <c r="Y2580" s="59"/>
      <c r="Z2580" s="202"/>
      <c r="AA2580" s="202"/>
      <c r="AB2580" s="202"/>
      <c r="AC2580" s="202"/>
      <c r="AD2580" s="202"/>
      <c r="AE2580" s="202"/>
      <c r="AF2580" s="202"/>
      <c r="AG2580" s="202"/>
      <c r="AH2580" s="202"/>
      <c r="AI2580" s="202"/>
      <c r="AJ2580" s="202"/>
      <c r="AK2580" s="202"/>
      <c r="AL2580" s="202"/>
      <c r="AM2580" s="202"/>
      <c r="AN2580" s="202"/>
      <c r="AO2580" s="202"/>
      <c r="AP2580" s="202"/>
      <c r="AQ2580" s="202"/>
      <c r="AR2580" s="202"/>
      <c r="AS2580" s="202"/>
      <c r="AT2580" s="202"/>
      <c r="AU2580" s="202"/>
      <c r="AV2580" s="202"/>
      <c r="AW2580" s="202"/>
      <c r="AX2580" s="202"/>
      <c r="AY2580" s="202"/>
      <c r="AZ2580" s="202"/>
      <c r="BA2580" s="202"/>
      <c r="BB2580" s="216"/>
      <c r="BC2580" s="216"/>
      <c r="BD2580" s="216"/>
      <c r="BE2580" s="216"/>
      <c r="BF2580" s="216"/>
      <c r="BG2580" s="216"/>
      <c r="BH2580" s="216"/>
      <c r="BI2580" s="216"/>
      <c r="BJ2580" s="216"/>
      <c r="BK2580" s="216"/>
      <c r="BL2580" s="216"/>
      <c r="BM2580" s="216"/>
      <c r="BN2580" s="216"/>
      <c r="BO2580" s="216"/>
      <c r="BP2580" s="216"/>
      <c r="BQ2580" s="216"/>
      <c r="BR2580" s="216"/>
      <c r="BS2580" s="216"/>
      <c r="BT2580" s="216"/>
      <c r="BU2580" s="216"/>
      <c r="BV2580" s="216"/>
      <c r="BW2580" s="216"/>
      <c r="BX2580" s="216"/>
      <c r="BY2580" s="216"/>
      <c r="BZ2580" s="216"/>
      <c r="CA2580" s="216"/>
      <c r="CB2580" s="216"/>
      <c r="CC2580" s="216"/>
      <c r="CD2580" s="216"/>
      <c r="CE2580" s="216"/>
      <c r="CF2580" s="216"/>
      <c r="CG2580" s="216"/>
      <c r="CH2580" s="216"/>
      <c r="CI2580" s="216"/>
      <c r="CJ2580" s="216"/>
      <c r="CK2580" s="216"/>
      <c r="CL2580" s="216"/>
      <c r="CM2580" s="216"/>
      <c r="CN2580" s="216"/>
      <c r="CO2580" s="216"/>
      <c r="CP2580" s="216"/>
      <c r="CQ2580" s="216"/>
      <c r="CR2580" s="216"/>
      <c r="CS2580" s="216"/>
      <c r="CT2580" s="216"/>
      <c r="CU2580" s="216"/>
      <c r="CV2580" s="216"/>
      <c r="CW2580" s="216"/>
      <c r="CX2580" s="216"/>
      <c r="CY2580" s="216"/>
      <c r="CZ2580" s="216"/>
      <c r="DA2580" s="216"/>
      <c r="DB2580" s="216"/>
      <c r="DC2580" s="216"/>
      <c r="DD2580" s="216"/>
      <c r="DE2580" s="216"/>
      <c r="DF2580" s="216"/>
      <c r="DG2580" s="216"/>
      <c r="DH2580" s="216"/>
      <c r="DI2580" s="216"/>
      <c r="DJ2580" s="216"/>
      <c r="DK2580" s="216"/>
      <c r="DL2580" s="216"/>
      <c r="DM2580" s="216"/>
      <c r="DN2580" s="216"/>
      <c r="DO2580" s="216"/>
      <c r="DP2580" s="216"/>
      <c r="DQ2580" s="216"/>
      <c r="DR2580" s="216"/>
      <c r="DS2580" s="216"/>
      <c r="DT2580" s="216"/>
      <c r="DU2580" s="216"/>
      <c r="DV2580" s="216"/>
      <c r="DW2580" s="216"/>
      <c r="DX2580" s="216"/>
      <c r="DY2580" s="216"/>
      <c r="DZ2580" s="216"/>
      <c r="EA2580" s="216"/>
      <c r="EB2580" s="216"/>
      <c r="EC2580" s="216"/>
      <c r="ED2580" s="216"/>
      <c r="EE2580" s="216"/>
      <c r="EF2580" s="216"/>
      <c r="EG2580" s="216"/>
      <c r="EH2580" s="216"/>
      <c r="EI2580" s="216"/>
      <c r="EJ2580" s="216"/>
      <c r="EK2580" s="216"/>
      <c r="EL2580" s="216"/>
      <c r="EM2580" s="216"/>
      <c r="EN2580" s="216"/>
      <c r="EO2580" s="216"/>
      <c r="EP2580" s="216"/>
      <c r="EQ2580" s="216"/>
      <c r="ER2580" s="216"/>
      <c r="ES2580" s="216"/>
      <c r="ET2580" s="216"/>
      <c r="EU2580" s="216"/>
      <c r="EV2580" s="216"/>
      <c r="EW2580" s="216"/>
      <c r="EX2580" s="216"/>
      <c r="EY2580" s="216"/>
      <c r="EZ2580" s="216"/>
      <c r="FA2580" s="216"/>
      <c r="FB2580" s="216"/>
      <c r="FC2580" s="216"/>
      <c r="FD2580" s="216"/>
      <c r="FE2580" s="216"/>
      <c r="FF2580" s="216"/>
      <c r="FG2580" s="216"/>
      <c r="FH2580" s="216"/>
      <c r="FI2580" s="216"/>
      <c r="FJ2580" s="216"/>
      <c r="FK2580" s="216"/>
      <c r="FL2580" s="216"/>
      <c r="FM2580" s="216"/>
      <c r="FN2580" s="216"/>
      <c r="FO2580" s="216"/>
      <c r="FP2580" s="216"/>
      <c r="FQ2580" s="216"/>
      <c r="FR2580" s="216"/>
      <c r="FS2580" s="216"/>
      <c r="FT2580" s="216"/>
      <c r="FU2580" s="216"/>
      <c r="FV2580" s="216"/>
      <c r="FW2580" s="216"/>
      <c r="FX2580" s="216"/>
      <c r="FY2580" s="216"/>
      <c r="FZ2580" s="216"/>
      <c r="GA2580" s="216"/>
      <c r="GB2580" s="216"/>
      <c r="GC2580" s="216"/>
      <c r="GD2580" s="216"/>
      <c r="GE2580" s="216"/>
      <c r="GF2580" s="216"/>
      <c r="GG2580" s="216"/>
      <c r="GH2580" s="216"/>
      <c r="GI2580" s="216"/>
      <c r="GJ2580" s="216"/>
      <c r="GK2580" s="216"/>
      <c r="GL2580" s="216"/>
      <c r="GM2580" s="216"/>
      <c r="GN2580" s="216"/>
      <c r="GO2580" s="216"/>
      <c r="GP2580" s="216"/>
      <c r="GQ2580" s="216"/>
      <c r="GR2580" s="216"/>
      <c r="GS2580" s="216"/>
      <c r="GT2580" s="216"/>
      <c r="GU2580" s="216"/>
      <c r="GV2580" s="216"/>
      <c r="GW2580" s="216"/>
      <c r="GX2580" s="216"/>
      <c r="GY2580" s="216"/>
      <c r="GZ2580" s="216"/>
      <c r="HA2580" s="216"/>
      <c r="HB2580" s="216"/>
      <c r="HC2580" s="216"/>
      <c r="HD2580" s="216"/>
      <c r="HE2580" s="216"/>
      <c r="HF2580" s="216"/>
      <c r="HG2580" s="216"/>
      <c r="HH2580" s="216"/>
      <c r="HI2580" s="216"/>
      <c r="HJ2580" s="216"/>
      <c r="HK2580" s="216"/>
      <c r="HL2580" s="216"/>
      <c r="HM2580" s="216"/>
      <c r="HN2580" s="216"/>
      <c r="HO2580" s="216"/>
      <c r="HP2580" s="216"/>
      <c r="HQ2580" s="216"/>
      <c r="HR2580" s="216"/>
      <c r="HS2580" s="216"/>
      <c r="HT2580" s="216"/>
      <c r="HU2580" s="216"/>
      <c r="HV2580" s="216"/>
      <c r="HW2580" s="216"/>
      <c r="HX2580" s="216"/>
      <c r="HY2580" s="216"/>
      <c r="HZ2580" s="216"/>
      <c r="IA2580" s="216"/>
      <c r="IB2580" s="216"/>
      <c r="IC2580" s="216"/>
      <c r="ID2580" s="216"/>
      <c r="IE2580" s="216"/>
      <c r="IF2580" s="216"/>
      <c r="IG2580" s="216"/>
      <c r="IH2580" s="216"/>
      <c r="II2580" s="216"/>
      <c r="IJ2580" s="216"/>
      <c r="IK2580" s="216"/>
      <c r="IL2580" s="216"/>
      <c r="IM2580" s="216"/>
      <c r="IN2580" s="216"/>
      <c r="IO2580" s="216"/>
      <c r="IP2580" s="216"/>
      <c r="IQ2580" s="216"/>
      <c r="IR2580" s="216"/>
      <c r="IS2580" s="216"/>
      <c r="IT2580" s="216"/>
      <c r="IU2580" s="216"/>
      <c r="IV2580" s="216"/>
    </row>
    <row r="2581" spans="1:256" s="19" customFormat="1" ht="12.75" customHeight="1">
      <c r="A2581" s="201"/>
      <c r="B2581" s="202"/>
      <c r="C2581" s="202"/>
      <c r="D2581" s="202"/>
      <c r="E2581" s="203"/>
      <c r="F2581" s="58" t="s">
        <v>220</v>
      </c>
      <c r="G2581" s="48">
        <f t="shared" si="626"/>
        <v>9610.4</v>
      </c>
      <c r="H2581" s="48">
        <f t="shared" si="627"/>
        <v>9610.4</v>
      </c>
      <c r="I2581" s="48">
        <f>I2544</f>
        <v>9610.4</v>
      </c>
      <c r="J2581" s="48">
        <f aca="true" t="shared" si="629" ref="J2581:P2581">J2544</f>
        <v>9610.4</v>
      </c>
      <c r="K2581" s="48">
        <f t="shared" si="629"/>
        <v>0</v>
      </c>
      <c r="L2581" s="48">
        <f t="shared" si="629"/>
        <v>0</v>
      </c>
      <c r="M2581" s="48">
        <f t="shared" si="629"/>
        <v>0</v>
      </c>
      <c r="N2581" s="48">
        <f t="shared" si="629"/>
        <v>0</v>
      </c>
      <c r="O2581" s="48">
        <f t="shared" si="629"/>
        <v>0</v>
      </c>
      <c r="P2581" s="48">
        <f t="shared" si="629"/>
        <v>0</v>
      </c>
      <c r="Q2581" s="209"/>
      <c r="R2581" s="210"/>
      <c r="S2581" s="59"/>
      <c r="T2581" s="59"/>
      <c r="U2581" s="59"/>
      <c r="V2581" s="59"/>
      <c r="W2581" s="59"/>
      <c r="X2581" s="59"/>
      <c r="Y2581" s="59"/>
      <c r="Z2581" s="124"/>
      <c r="AA2581" s="124"/>
      <c r="AB2581" s="124"/>
      <c r="AC2581" s="124"/>
      <c r="AD2581" s="124"/>
      <c r="AE2581" s="124"/>
      <c r="AF2581" s="124"/>
      <c r="AG2581" s="124"/>
      <c r="AH2581" s="124"/>
      <c r="AI2581" s="124"/>
      <c r="AJ2581" s="124"/>
      <c r="AK2581" s="124"/>
      <c r="AL2581" s="124"/>
      <c r="AM2581" s="124"/>
      <c r="AN2581" s="124"/>
      <c r="AO2581" s="124"/>
      <c r="AP2581" s="124"/>
      <c r="AQ2581" s="124"/>
      <c r="AR2581" s="124"/>
      <c r="AS2581" s="124"/>
      <c r="AT2581" s="124"/>
      <c r="AU2581" s="124"/>
      <c r="AV2581" s="124"/>
      <c r="AW2581" s="124"/>
      <c r="AX2581" s="124"/>
      <c r="AY2581" s="124"/>
      <c r="AZ2581" s="124"/>
      <c r="BA2581" s="124"/>
      <c r="BB2581" s="125"/>
      <c r="BC2581" s="125"/>
      <c r="BD2581" s="125"/>
      <c r="BE2581" s="125"/>
      <c r="BF2581" s="125"/>
      <c r="BG2581" s="125"/>
      <c r="BH2581" s="125"/>
      <c r="BI2581" s="125"/>
      <c r="BJ2581" s="125"/>
      <c r="BK2581" s="125"/>
      <c r="BL2581" s="125"/>
      <c r="BM2581" s="125"/>
      <c r="BN2581" s="125"/>
      <c r="BO2581" s="125"/>
      <c r="BP2581" s="125"/>
      <c r="BQ2581" s="125"/>
      <c r="BR2581" s="125"/>
      <c r="BS2581" s="125"/>
      <c r="BT2581" s="125"/>
      <c r="BU2581" s="125"/>
      <c r="BV2581" s="125"/>
      <c r="BW2581" s="125"/>
      <c r="BX2581" s="125"/>
      <c r="BY2581" s="125"/>
      <c r="BZ2581" s="125"/>
      <c r="CA2581" s="125"/>
      <c r="CB2581" s="125"/>
      <c r="CC2581" s="125"/>
      <c r="CD2581" s="125"/>
      <c r="CE2581" s="125"/>
      <c r="CF2581" s="125"/>
      <c r="CG2581" s="125"/>
      <c r="CH2581" s="125"/>
      <c r="CI2581" s="125"/>
      <c r="CJ2581" s="125"/>
      <c r="CK2581" s="125"/>
      <c r="CL2581" s="125"/>
      <c r="CM2581" s="125"/>
      <c r="CN2581" s="125"/>
      <c r="CO2581" s="125"/>
      <c r="CP2581" s="125"/>
      <c r="CQ2581" s="125"/>
      <c r="CR2581" s="125"/>
      <c r="CS2581" s="125"/>
      <c r="CT2581" s="125"/>
      <c r="CU2581" s="125"/>
      <c r="CV2581" s="125"/>
      <c r="CW2581" s="125"/>
      <c r="CX2581" s="125"/>
      <c r="CY2581" s="125"/>
      <c r="CZ2581" s="125"/>
      <c r="DA2581" s="125"/>
      <c r="DB2581" s="125"/>
      <c r="DC2581" s="125"/>
      <c r="DD2581" s="125"/>
      <c r="DE2581" s="125"/>
      <c r="DF2581" s="125"/>
      <c r="DG2581" s="125"/>
      <c r="DH2581" s="125"/>
      <c r="DI2581" s="125"/>
      <c r="DJ2581" s="125"/>
      <c r="DK2581" s="125"/>
      <c r="DL2581" s="125"/>
      <c r="DM2581" s="125"/>
      <c r="DN2581" s="125"/>
      <c r="DO2581" s="125"/>
      <c r="DP2581" s="125"/>
      <c r="DQ2581" s="125"/>
      <c r="DR2581" s="125"/>
      <c r="DS2581" s="125"/>
      <c r="DT2581" s="125"/>
      <c r="DU2581" s="125"/>
      <c r="DV2581" s="125"/>
      <c r="DW2581" s="125"/>
      <c r="DX2581" s="125"/>
      <c r="DY2581" s="125"/>
      <c r="DZ2581" s="125"/>
      <c r="EA2581" s="125"/>
      <c r="EB2581" s="125"/>
      <c r="EC2581" s="125"/>
      <c r="ED2581" s="125"/>
      <c r="EE2581" s="125"/>
      <c r="EF2581" s="125"/>
      <c r="EG2581" s="125"/>
      <c r="EH2581" s="125"/>
      <c r="EI2581" s="125"/>
      <c r="EJ2581" s="125"/>
      <c r="EK2581" s="125"/>
      <c r="EL2581" s="125"/>
      <c r="EM2581" s="125"/>
      <c r="EN2581" s="125"/>
      <c r="EO2581" s="125"/>
      <c r="EP2581" s="125"/>
      <c r="EQ2581" s="125"/>
      <c r="ER2581" s="125"/>
      <c r="ES2581" s="125"/>
      <c r="ET2581" s="125"/>
      <c r="EU2581" s="125"/>
      <c r="EV2581" s="125"/>
      <c r="EW2581" s="125"/>
      <c r="EX2581" s="125"/>
      <c r="EY2581" s="125"/>
      <c r="EZ2581" s="125"/>
      <c r="FA2581" s="125"/>
      <c r="FB2581" s="125"/>
      <c r="FC2581" s="125"/>
      <c r="FD2581" s="125"/>
      <c r="FE2581" s="125"/>
      <c r="FF2581" s="125"/>
      <c r="FG2581" s="125"/>
      <c r="FH2581" s="125"/>
      <c r="FI2581" s="125"/>
      <c r="FJ2581" s="125"/>
      <c r="FK2581" s="125"/>
      <c r="FL2581" s="125"/>
      <c r="FM2581" s="125"/>
      <c r="FN2581" s="125"/>
      <c r="FO2581" s="125"/>
      <c r="FP2581" s="125"/>
      <c r="FQ2581" s="125"/>
      <c r="FR2581" s="125"/>
      <c r="FS2581" s="125"/>
      <c r="FT2581" s="125"/>
      <c r="FU2581" s="125"/>
      <c r="FV2581" s="125"/>
      <c r="FW2581" s="125"/>
      <c r="FX2581" s="125"/>
      <c r="FY2581" s="125"/>
      <c r="FZ2581" s="125"/>
      <c r="GA2581" s="125"/>
      <c r="GB2581" s="125"/>
      <c r="GC2581" s="125"/>
      <c r="GD2581" s="125"/>
      <c r="GE2581" s="125"/>
      <c r="GF2581" s="125"/>
      <c r="GG2581" s="125"/>
      <c r="GH2581" s="125"/>
      <c r="GI2581" s="125"/>
      <c r="GJ2581" s="125"/>
      <c r="GK2581" s="125"/>
      <c r="GL2581" s="125"/>
      <c r="GM2581" s="125"/>
      <c r="GN2581" s="125"/>
      <c r="GO2581" s="125"/>
      <c r="GP2581" s="125"/>
      <c r="GQ2581" s="125"/>
      <c r="GR2581" s="125"/>
      <c r="GS2581" s="125"/>
      <c r="GT2581" s="125"/>
      <c r="GU2581" s="125"/>
      <c r="GV2581" s="125"/>
      <c r="GW2581" s="125"/>
      <c r="GX2581" s="125"/>
      <c r="GY2581" s="125"/>
      <c r="GZ2581" s="125"/>
      <c r="HA2581" s="125"/>
      <c r="HB2581" s="125"/>
      <c r="HC2581" s="125"/>
      <c r="HD2581" s="125"/>
      <c r="HE2581" s="125"/>
      <c r="HF2581" s="125"/>
      <c r="HG2581" s="125"/>
      <c r="HH2581" s="125"/>
      <c r="HI2581" s="125"/>
      <c r="HJ2581" s="125"/>
      <c r="HK2581" s="125"/>
      <c r="HL2581" s="125"/>
      <c r="HM2581" s="125"/>
      <c r="HN2581" s="125"/>
      <c r="HO2581" s="125"/>
      <c r="HP2581" s="125"/>
      <c r="HQ2581" s="125"/>
      <c r="HR2581" s="125"/>
      <c r="HS2581" s="125"/>
      <c r="HT2581" s="125"/>
      <c r="HU2581" s="125"/>
      <c r="HV2581" s="125"/>
      <c r="HW2581" s="125"/>
      <c r="HX2581" s="125"/>
      <c r="HY2581" s="125"/>
      <c r="HZ2581" s="125"/>
      <c r="IA2581" s="125"/>
      <c r="IB2581" s="125"/>
      <c r="IC2581" s="125"/>
      <c r="ID2581" s="125"/>
      <c r="IE2581" s="125"/>
      <c r="IF2581" s="125"/>
      <c r="IG2581" s="125"/>
      <c r="IH2581" s="125"/>
      <c r="II2581" s="125"/>
      <c r="IJ2581" s="125"/>
      <c r="IK2581" s="125"/>
      <c r="IL2581" s="125"/>
      <c r="IM2581" s="125"/>
      <c r="IN2581" s="125"/>
      <c r="IO2581" s="125"/>
      <c r="IP2581" s="125"/>
      <c r="IQ2581" s="125"/>
      <c r="IR2581" s="125"/>
      <c r="IS2581" s="125"/>
      <c r="IT2581" s="125"/>
      <c r="IU2581" s="125"/>
      <c r="IV2581" s="125"/>
    </row>
    <row r="2582" spans="1:53" s="19" customFormat="1" ht="12.75" customHeight="1">
      <c r="A2582" s="201"/>
      <c r="B2582" s="202"/>
      <c r="C2582" s="202"/>
      <c r="D2582" s="202"/>
      <c r="E2582" s="203"/>
      <c r="F2582" s="130" t="s">
        <v>226</v>
      </c>
      <c r="G2582" s="48">
        <f t="shared" si="626"/>
        <v>0</v>
      </c>
      <c r="H2582" s="48">
        <f t="shared" si="627"/>
        <v>0</v>
      </c>
      <c r="I2582" s="48">
        <f>I2497+I2509+I2533</f>
        <v>0</v>
      </c>
      <c r="J2582" s="48">
        <f aca="true" t="shared" si="630" ref="J2582:P2582">J2497+J2509+J2533</f>
        <v>0</v>
      </c>
      <c r="K2582" s="48">
        <f t="shared" si="630"/>
        <v>0</v>
      </c>
      <c r="L2582" s="48">
        <f t="shared" si="630"/>
        <v>0</v>
      </c>
      <c r="M2582" s="48">
        <f t="shared" si="630"/>
        <v>0</v>
      </c>
      <c r="N2582" s="48">
        <f t="shared" si="630"/>
        <v>0</v>
      </c>
      <c r="O2582" s="48">
        <f t="shared" si="630"/>
        <v>0</v>
      </c>
      <c r="P2582" s="48">
        <f t="shared" si="630"/>
        <v>0</v>
      </c>
      <c r="Q2582" s="209"/>
      <c r="R2582" s="210"/>
      <c r="S2582" s="16"/>
      <c r="T2582" s="17"/>
      <c r="U2582" s="17"/>
      <c r="V2582" s="17"/>
      <c r="W2582" s="18"/>
      <c r="X2582" s="18"/>
      <c r="Y2582" s="18"/>
      <c r="Z2582" s="18"/>
      <c r="AA2582" s="18"/>
      <c r="AB2582" s="18"/>
      <c r="AC2582" s="18"/>
      <c r="AD2582" s="18"/>
      <c r="AE2582" s="18"/>
      <c r="AF2582" s="18"/>
      <c r="AG2582" s="18"/>
      <c r="AH2582" s="18"/>
      <c r="AI2582" s="18"/>
      <c r="AJ2582" s="18"/>
      <c r="AK2582" s="18"/>
      <c r="AL2582" s="18"/>
      <c r="AM2582" s="18"/>
      <c r="AN2582" s="18"/>
      <c r="AO2582" s="18"/>
      <c r="AP2582" s="18"/>
      <c r="AQ2582" s="18"/>
      <c r="AR2582" s="18"/>
      <c r="AS2582" s="18"/>
      <c r="AT2582" s="18"/>
      <c r="AU2582" s="18"/>
      <c r="AV2582" s="18"/>
      <c r="AW2582" s="18"/>
      <c r="AX2582" s="18"/>
      <c r="AY2582" s="18"/>
      <c r="AZ2582" s="18"/>
      <c r="BA2582" s="18"/>
    </row>
    <row r="2583" spans="1:53" s="19" customFormat="1" ht="12.75" customHeight="1">
      <c r="A2583" s="201"/>
      <c r="B2583" s="202"/>
      <c r="C2583" s="202"/>
      <c r="D2583" s="202"/>
      <c r="E2583" s="203"/>
      <c r="F2583" s="130" t="s">
        <v>227</v>
      </c>
      <c r="G2583" s="48">
        <f t="shared" si="626"/>
        <v>0</v>
      </c>
      <c r="H2583" s="48">
        <f t="shared" si="627"/>
        <v>0</v>
      </c>
      <c r="I2583" s="48">
        <v>0</v>
      </c>
      <c r="J2583" s="48">
        <v>0</v>
      </c>
      <c r="K2583" s="48">
        <v>0</v>
      </c>
      <c r="L2583" s="48">
        <v>0</v>
      </c>
      <c r="M2583" s="48">
        <v>0</v>
      </c>
      <c r="N2583" s="48">
        <v>0</v>
      </c>
      <c r="O2583" s="48">
        <v>0</v>
      </c>
      <c r="P2583" s="48">
        <v>0</v>
      </c>
      <c r="Q2583" s="209"/>
      <c r="R2583" s="210"/>
      <c r="S2583" s="16"/>
      <c r="T2583" s="17"/>
      <c r="U2583" s="17"/>
      <c r="V2583" s="17"/>
      <c r="W2583" s="18"/>
      <c r="X2583" s="18"/>
      <c r="Y2583" s="18"/>
      <c r="Z2583" s="18"/>
      <c r="AA2583" s="18"/>
      <c r="AB2583" s="18"/>
      <c r="AC2583" s="18"/>
      <c r="AD2583" s="18"/>
      <c r="AE2583" s="18"/>
      <c r="AF2583" s="18"/>
      <c r="AG2583" s="18"/>
      <c r="AH2583" s="18"/>
      <c r="AI2583" s="18"/>
      <c r="AJ2583" s="18"/>
      <c r="AK2583" s="18"/>
      <c r="AL2583" s="18"/>
      <c r="AM2583" s="18"/>
      <c r="AN2583" s="18"/>
      <c r="AO2583" s="18"/>
      <c r="AP2583" s="18"/>
      <c r="AQ2583" s="18"/>
      <c r="AR2583" s="18"/>
      <c r="AS2583" s="18"/>
      <c r="AT2583" s="18"/>
      <c r="AU2583" s="18"/>
      <c r="AV2583" s="18"/>
      <c r="AW2583" s="18"/>
      <c r="AX2583" s="18"/>
      <c r="AY2583" s="18"/>
      <c r="AZ2583" s="18"/>
      <c r="BA2583" s="18"/>
    </row>
    <row r="2584" spans="1:53" s="19" customFormat="1" ht="12.75" customHeight="1">
      <c r="A2584" s="201"/>
      <c r="B2584" s="202"/>
      <c r="C2584" s="202"/>
      <c r="D2584" s="202"/>
      <c r="E2584" s="203"/>
      <c r="F2584" s="130" t="s">
        <v>228</v>
      </c>
      <c r="G2584" s="48">
        <f t="shared" si="626"/>
        <v>0</v>
      </c>
      <c r="H2584" s="48">
        <f t="shared" si="627"/>
        <v>0</v>
      </c>
      <c r="I2584" s="48">
        <v>0</v>
      </c>
      <c r="J2584" s="48">
        <v>0</v>
      </c>
      <c r="K2584" s="48">
        <v>0</v>
      </c>
      <c r="L2584" s="48">
        <v>0</v>
      </c>
      <c r="M2584" s="48">
        <v>0</v>
      </c>
      <c r="N2584" s="48">
        <v>0</v>
      </c>
      <c r="O2584" s="48">
        <v>0</v>
      </c>
      <c r="P2584" s="48">
        <v>0</v>
      </c>
      <c r="Q2584" s="209"/>
      <c r="R2584" s="210"/>
      <c r="S2584" s="16"/>
      <c r="T2584" s="17"/>
      <c r="U2584" s="17"/>
      <c r="V2584" s="17"/>
      <c r="W2584" s="18"/>
      <c r="X2584" s="18"/>
      <c r="Y2584" s="18"/>
      <c r="Z2584" s="18"/>
      <c r="AA2584" s="18"/>
      <c r="AB2584" s="18"/>
      <c r="AC2584" s="18"/>
      <c r="AD2584" s="18"/>
      <c r="AE2584" s="18"/>
      <c r="AF2584" s="18"/>
      <c r="AG2584" s="18"/>
      <c r="AH2584" s="18"/>
      <c r="AI2584" s="18"/>
      <c r="AJ2584" s="18"/>
      <c r="AK2584" s="18"/>
      <c r="AL2584" s="18"/>
      <c r="AM2584" s="18"/>
      <c r="AN2584" s="18"/>
      <c r="AO2584" s="18"/>
      <c r="AP2584" s="18"/>
      <c r="AQ2584" s="18"/>
      <c r="AR2584" s="18"/>
      <c r="AS2584" s="18"/>
      <c r="AT2584" s="18"/>
      <c r="AU2584" s="18"/>
      <c r="AV2584" s="18"/>
      <c r="AW2584" s="18"/>
      <c r="AX2584" s="18"/>
      <c r="AY2584" s="18"/>
      <c r="AZ2584" s="18"/>
      <c r="BA2584" s="18"/>
    </row>
    <row r="2585" spans="1:53" s="19" customFormat="1" ht="12.75" customHeight="1">
      <c r="A2585" s="201"/>
      <c r="B2585" s="202"/>
      <c r="C2585" s="202"/>
      <c r="D2585" s="202"/>
      <c r="E2585" s="203"/>
      <c r="F2585" s="130" t="s">
        <v>229</v>
      </c>
      <c r="G2585" s="48">
        <f t="shared" si="626"/>
        <v>0</v>
      </c>
      <c r="H2585" s="48">
        <f t="shared" si="627"/>
        <v>0</v>
      </c>
      <c r="I2585" s="48">
        <v>0</v>
      </c>
      <c r="J2585" s="48">
        <v>0</v>
      </c>
      <c r="K2585" s="48">
        <v>0</v>
      </c>
      <c r="L2585" s="48">
        <v>0</v>
      </c>
      <c r="M2585" s="48">
        <v>0</v>
      </c>
      <c r="N2585" s="48">
        <v>0</v>
      </c>
      <c r="O2585" s="48">
        <v>0</v>
      </c>
      <c r="P2585" s="48">
        <v>0</v>
      </c>
      <c r="Q2585" s="209"/>
      <c r="R2585" s="210"/>
      <c r="S2585" s="16"/>
      <c r="T2585" s="17"/>
      <c r="U2585" s="17"/>
      <c r="V2585" s="17"/>
      <c r="W2585" s="18"/>
      <c r="X2585" s="18"/>
      <c r="Y2585" s="18"/>
      <c r="Z2585" s="18"/>
      <c r="AA2585" s="18"/>
      <c r="AB2585" s="18"/>
      <c r="AC2585" s="18"/>
      <c r="AD2585" s="18"/>
      <c r="AE2585" s="18"/>
      <c r="AF2585" s="18"/>
      <c r="AG2585" s="18"/>
      <c r="AH2585" s="18"/>
      <c r="AI2585" s="18"/>
      <c r="AJ2585" s="18"/>
      <c r="AK2585" s="18"/>
      <c r="AL2585" s="18"/>
      <c r="AM2585" s="18"/>
      <c r="AN2585" s="18"/>
      <c r="AO2585" s="18"/>
      <c r="AP2585" s="18"/>
      <c r="AQ2585" s="18"/>
      <c r="AR2585" s="18"/>
      <c r="AS2585" s="18"/>
      <c r="AT2585" s="18"/>
      <c r="AU2585" s="18"/>
      <c r="AV2585" s="18"/>
      <c r="AW2585" s="18"/>
      <c r="AX2585" s="18"/>
      <c r="AY2585" s="18"/>
      <c r="AZ2585" s="18"/>
      <c r="BA2585" s="18"/>
    </row>
    <row r="2586" spans="1:53" s="19" customFormat="1" ht="12.75" customHeight="1" thickBot="1">
      <c r="A2586" s="204"/>
      <c r="B2586" s="205"/>
      <c r="C2586" s="205"/>
      <c r="D2586" s="205"/>
      <c r="E2586" s="206"/>
      <c r="F2586" s="131" t="s">
        <v>230</v>
      </c>
      <c r="G2586" s="48">
        <f t="shared" si="626"/>
        <v>0</v>
      </c>
      <c r="H2586" s="48">
        <f t="shared" si="627"/>
        <v>0</v>
      </c>
      <c r="I2586" s="50">
        <v>0</v>
      </c>
      <c r="J2586" s="50">
        <v>0</v>
      </c>
      <c r="K2586" s="50">
        <v>0</v>
      </c>
      <c r="L2586" s="50">
        <v>0</v>
      </c>
      <c r="M2586" s="50">
        <v>0</v>
      </c>
      <c r="N2586" s="50">
        <v>0</v>
      </c>
      <c r="O2586" s="50">
        <v>0</v>
      </c>
      <c r="P2586" s="50">
        <v>0</v>
      </c>
      <c r="Q2586" s="211"/>
      <c r="R2586" s="212"/>
      <c r="S2586" s="16"/>
      <c r="T2586" s="17"/>
      <c r="U2586" s="17"/>
      <c r="V2586" s="17"/>
      <c r="W2586" s="18"/>
      <c r="X2586" s="18"/>
      <c r="Y2586" s="18"/>
      <c r="Z2586" s="18"/>
      <c r="AA2586" s="18"/>
      <c r="AB2586" s="18"/>
      <c r="AC2586" s="18"/>
      <c r="AD2586" s="18"/>
      <c r="AE2586" s="18"/>
      <c r="AF2586" s="18"/>
      <c r="AG2586" s="18"/>
      <c r="AH2586" s="18"/>
      <c r="AI2586" s="18"/>
      <c r="AJ2586" s="18"/>
      <c r="AK2586" s="18"/>
      <c r="AL2586" s="18"/>
      <c r="AM2586" s="18"/>
      <c r="AN2586" s="18"/>
      <c r="AO2586" s="18"/>
      <c r="AP2586" s="18"/>
      <c r="AQ2586" s="18"/>
      <c r="AR2586" s="18"/>
      <c r="AS2586" s="18"/>
      <c r="AT2586" s="18"/>
      <c r="AU2586" s="18"/>
      <c r="AV2586" s="18"/>
      <c r="AW2586" s="18"/>
      <c r="AX2586" s="18"/>
      <c r="AY2586" s="18"/>
      <c r="AZ2586" s="18"/>
      <c r="BA2586" s="18"/>
    </row>
    <row r="2587" spans="1:256" s="19" customFormat="1" ht="12.75" customHeight="1">
      <c r="A2587" s="198" t="s">
        <v>150</v>
      </c>
      <c r="B2587" s="199"/>
      <c r="C2587" s="199"/>
      <c r="D2587" s="199"/>
      <c r="E2587" s="200"/>
      <c r="F2587" s="129" t="s">
        <v>16</v>
      </c>
      <c r="G2587" s="23">
        <f>SUM(G2588:G2598)</f>
        <v>129339.99999999999</v>
      </c>
      <c r="H2587" s="23">
        <f aca="true" t="shared" si="631" ref="H2587:P2587">SUM(H2588:H2598)</f>
        <v>109553.49999999999</v>
      </c>
      <c r="I2587" s="23">
        <f t="shared" si="631"/>
        <v>55019.5</v>
      </c>
      <c r="J2587" s="23">
        <f t="shared" si="631"/>
        <v>35353.5</v>
      </c>
      <c r="K2587" s="23">
        <f t="shared" si="631"/>
        <v>0</v>
      </c>
      <c r="L2587" s="23">
        <f t="shared" si="631"/>
        <v>0</v>
      </c>
      <c r="M2587" s="23">
        <f t="shared" si="631"/>
        <v>74320.5</v>
      </c>
      <c r="N2587" s="23">
        <f t="shared" si="631"/>
        <v>74200</v>
      </c>
      <c r="O2587" s="23">
        <f t="shared" si="631"/>
        <v>0</v>
      </c>
      <c r="P2587" s="23">
        <f t="shared" si="631"/>
        <v>0</v>
      </c>
      <c r="Q2587" s="207"/>
      <c r="R2587" s="208"/>
      <c r="S2587" s="59"/>
      <c r="T2587" s="59"/>
      <c r="U2587" s="59"/>
      <c r="V2587" s="202"/>
      <c r="W2587" s="202"/>
      <c r="X2587" s="202"/>
      <c r="Y2587" s="202"/>
      <c r="Z2587" s="202"/>
      <c r="AA2587" s="202"/>
      <c r="AB2587" s="202"/>
      <c r="AC2587" s="202"/>
      <c r="AD2587" s="202"/>
      <c r="AE2587" s="202"/>
      <c r="AF2587" s="202"/>
      <c r="AG2587" s="202"/>
      <c r="AH2587" s="202"/>
      <c r="AI2587" s="202"/>
      <c r="AJ2587" s="202"/>
      <c r="AK2587" s="202"/>
      <c r="AL2587" s="202"/>
      <c r="AM2587" s="202"/>
      <c r="AN2587" s="202"/>
      <c r="AO2587" s="202"/>
      <c r="AP2587" s="202"/>
      <c r="AQ2587" s="202"/>
      <c r="AR2587" s="202"/>
      <c r="AS2587" s="202"/>
      <c r="AT2587" s="202"/>
      <c r="AU2587" s="202"/>
      <c r="AV2587" s="202"/>
      <c r="AW2587" s="202"/>
      <c r="AX2587" s="202"/>
      <c r="AY2587" s="202"/>
      <c r="AZ2587" s="202"/>
      <c r="BA2587" s="202"/>
      <c r="BB2587" s="216"/>
      <c r="BC2587" s="216"/>
      <c r="BD2587" s="216"/>
      <c r="BE2587" s="216"/>
      <c r="BF2587" s="216"/>
      <c r="BG2587" s="216"/>
      <c r="BH2587" s="216"/>
      <c r="BI2587" s="216"/>
      <c r="BJ2587" s="216"/>
      <c r="BK2587" s="216"/>
      <c r="BL2587" s="216"/>
      <c r="BM2587" s="216"/>
      <c r="BN2587" s="216"/>
      <c r="BO2587" s="216"/>
      <c r="BP2587" s="216"/>
      <c r="BQ2587" s="216"/>
      <c r="BR2587" s="216"/>
      <c r="BS2587" s="216"/>
      <c r="BT2587" s="216"/>
      <c r="BU2587" s="216"/>
      <c r="BV2587" s="216"/>
      <c r="BW2587" s="216"/>
      <c r="BX2587" s="216"/>
      <c r="BY2587" s="216"/>
      <c r="BZ2587" s="216" t="s">
        <v>150</v>
      </c>
      <c r="CA2587" s="216"/>
      <c r="CB2587" s="216"/>
      <c r="CC2587" s="216"/>
      <c r="CD2587" s="216" t="s">
        <v>150</v>
      </c>
      <c r="CE2587" s="216"/>
      <c r="CF2587" s="216"/>
      <c r="CG2587" s="216"/>
      <c r="CH2587" s="216" t="s">
        <v>150</v>
      </c>
      <c r="CI2587" s="216"/>
      <c r="CJ2587" s="216"/>
      <c r="CK2587" s="216"/>
      <c r="CL2587" s="216" t="s">
        <v>150</v>
      </c>
      <c r="CM2587" s="216"/>
      <c r="CN2587" s="216"/>
      <c r="CO2587" s="216"/>
      <c r="CP2587" s="216" t="s">
        <v>150</v>
      </c>
      <c r="CQ2587" s="216"/>
      <c r="CR2587" s="216"/>
      <c r="CS2587" s="216"/>
      <c r="CT2587" s="216" t="s">
        <v>150</v>
      </c>
      <c r="CU2587" s="216"/>
      <c r="CV2587" s="216"/>
      <c r="CW2587" s="216"/>
      <c r="CX2587" s="216" t="s">
        <v>150</v>
      </c>
      <c r="CY2587" s="216"/>
      <c r="CZ2587" s="216"/>
      <c r="DA2587" s="216"/>
      <c r="DB2587" s="216" t="s">
        <v>150</v>
      </c>
      <c r="DC2587" s="216"/>
      <c r="DD2587" s="216"/>
      <c r="DE2587" s="216"/>
      <c r="DF2587" s="216" t="s">
        <v>150</v>
      </c>
      <c r="DG2587" s="216"/>
      <c r="DH2587" s="216"/>
      <c r="DI2587" s="216"/>
      <c r="DJ2587" s="216" t="s">
        <v>150</v>
      </c>
      <c r="DK2587" s="216"/>
      <c r="DL2587" s="216"/>
      <c r="DM2587" s="216"/>
      <c r="DN2587" s="216" t="s">
        <v>150</v>
      </c>
      <c r="DO2587" s="216"/>
      <c r="DP2587" s="216"/>
      <c r="DQ2587" s="216"/>
      <c r="DR2587" s="216" t="s">
        <v>150</v>
      </c>
      <c r="DS2587" s="216"/>
      <c r="DT2587" s="216"/>
      <c r="DU2587" s="216"/>
      <c r="DV2587" s="216" t="s">
        <v>150</v>
      </c>
      <c r="DW2587" s="216"/>
      <c r="DX2587" s="216"/>
      <c r="DY2587" s="216"/>
      <c r="DZ2587" s="216" t="s">
        <v>150</v>
      </c>
      <c r="EA2587" s="216"/>
      <c r="EB2587" s="216"/>
      <c r="EC2587" s="216"/>
      <c r="ED2587" s="216" t="s">
        <v>150</v>
      </c>
      <c r="EE2587" s="216"/>
      <c r="EF2587" s="216"/>
      <c r="EG2587" s="216"/>
      <c r="EH2587" s="216" t="s">
        <v>150</v>
      </c>
      <c r="EI2587" s="216"/>
      <c r="EJ2587" s="216"/>
      <c r="EK2587" s="216"/>
      <c r="EL2587" s="216" t="s">
        <v>150</v>
      </c>
      <c r="EM2587" s="216"/>
      <c r="EN2587" s="216"/>
      <c r="EO2587" s="216"/>
      <c r="EP2587" s="216" t="s">
        <v>150</v>
      </c>
      <c r="EQ2587" s="216"/>
      <c r="ER2587" s="216"/>
      <c r="ES2587" s="216"/>
      <c r="ET2587" s="216" t="s">
        <v>150</v>
      </c>
      <c r="EU2587" s="216"/>
      <c r="EV2587" s="216"/>
      <c r="EW2587" s="216"/>
      <c r="EX2587" s="216" t="s">
        <v>150</v>
      </c>
      <c r="EY2587" s="216"/>
      <c r="EZ2587" s="216"/>
      <c r="FA2587" s="216"/>
      <c r="FB2587" s="216" t="s">
        <v>150</v>
      </c>
      <c r="FC2587" s="216"/>
      <c r="FD2587" s="216"/>
      <c r="FE2587" s="216"/>
      <c r="FF2587" s="216" t="s">
        <v>150</v>
      </c>
      <c r="FG2587" s="216"/>
      <c r="FH2587" s="216"/>
      <c r="FI2587" s="216"/>
      <c r="FJ2587" s="216" t="s">
        <v>150</v>
      </c>
      <c r="FK2587" s="216"/>
      <c r="FL2587" s="216"/>
      <c r="FM2587" s="216"/>
      <c r="FN2587" s="216" t="s">
        <v>150</v>
      </c>
      <c r="FO2587" s="216"/>
      <c r="FP2587" s="216"/>
      <c r="FQ2587" s="216"/>
      <c r="FR2587" s="216" t="s">
        <v>150</v>
      </c>
      <c r="FS2587" s="216"/>
      <c r="FT2587" s="216"/>
      <c r="FU2587" s="216"/>
      <c r="FV2587" s="216" t="s">
        <v>150</v>
      </c>
      <c r="FW2587" s="216"/>
      <c r="FX2587" s="216"/>
      <c r="FY2587" s="216"/>
      <c r="FZ2587" s="216" t="s">
        <v>150</v>
      </c>
      <c r="GA2587" s="216"/>
      <c r="GB2587" s="216"/>
      <c r="GC2587" s="216"/>
      <c r="GD2587" s="216" t="s">
        <v>150</v>
      </c>
      <c r="GE2587" s="216"/>
      <c r="GF2587" s="216"/>
      <c r="GG2587" s="216"/>
      <c r="GH2587" s="216" t="s">
        <v>150</v>
      </c>
      <c r="GI2587" s="216"/>
      <c r="GJ2587" s="216"/>
      <c r="GK2587" s="216"/>
      <c r="GL2587" s="216" t="s">
        <v>150</v>
      </c>
      <c r="GM2587" s="216"/>
      <c r="GN2587" s="216"/>
      <c r="GO2587" s="216"/>
      <c r="GP2587" s="216" t="s">
        <v>150</v>
      </c>
      <c r="GQ2587" s="216"/>
      <c r="GR2587" s="216"/>
      <c r="GS2587" s="216"/>
      <c r="GT2587" s="216" t="s">
        <v>150</v>
      </c>
      <c r="GU2587" s="216"/>
      <c r="GV2587" s="216"/>
      <c r="GW2587" s="216"/>
      <c r="GX2587" s="216" t="s">
        <v>150</v>
      </c>
      <c r="GY2587" s="216"/>
      <c r="GZ2587" s="216"/>
      <c r="HA2587" s="216"/>
      <c r="HB2587" s="216" t="s">
        <v>150</v>
      </c>
      <c r="HC2587" s="216"/>
      <c r="HD2587" s="216"/>
      <c r="HE2587" s="216"/>
      <c r="HF2587" s="216" t="s">
        <v>150</v>
      </c>
      <c r="HG2587" s="216"/>
      <c r="HH2587" s="216"/>
      <c r="HI2587" s="216"/>
      <c r="HJ2587" s="216" t="s">
        <v>150</v>
      </c>
      <c r="HK2587" s="216"/>
      <c r="HL2587" s="216"/>
      <c r="HM2587" s="216"/>
      <c r="HN2587" s="216" t="s">
        <v>150</v>
      </c>
      <c r="HO2587" s="216"/>
      <c r="HP2587" s="216"/>
      <c r="HQ2587" s="216"/>
      <c r="HR2587" s="216" t="s">
        <v>150</v>
      </c>
      <c r="HS2587" s="216"/>
      <c r="HT2587" s="216"/>
      <c r="HU2587" s="216"/>
      <c r="HV2587" s="216" t="s">
        <v>150</v>
      </c>
      <c r="HW2587" s="216"/>
      <c r="HX2587" s="216"/>
      <c r="HY2587" s="216"/>
      <c r="HZ2587" s="216" t="s">
        <v>150</v>
      </c>
      <c r="IA2587" s="216"/>
      <c r="IB2587" s="216"/>
      <c r="IC2587" s="216"/>
      <c r="ID2587" s="216" t="s">
        <v>150</v>
      </c>
      <c r="IE2587" s="216"/>
      <c r="IF2587" s="216"/>
      <c r="IG2587" s="216"/>
      <c r="IH2587" s="216" t="s">
        <v>150</v>
      </c>
      <c r="II2587" s="216"/>
      <c r="IJ2587" s="216"/>
      <c r="IK2587" s="216"/>
      <c r="IL2587" s="216" t="s">
        <v>150</v>
      </c>
      <c r="IM2587" s="216"/>
      <c r="IN2587" s="216"/>
      <c r="IO2587" s="216"/>
      <c r="IP2587" s="216" t="s">
        <v>150</v>
      </c>
      <c r="IQ2587" s="216"/>
      <c r="IR2587" s="216"/>
      <c r="IS2587" s="216"/>
      <c r="IT2587" s="216" t="s">
        <v>150</v>
      </c>
      <c r="IU2587" s="216"/>
      <c r="IV2587" s="216"/>
    </row>
    <row r="2588" spans="1:256" s="19" customFormat="1" ht="12.75" customHeight="1">
      <c r="A2588" s="201"/>
      <c r="B2588" s="202"/>
      <c r="C2588" s="202"/>
      <c r="D2588" s="202"/>
      <c r="E2588" s="203"/>
      <c r="F2588" s="130" t="s">
        <v>19</v>
      </c>
      <c r="G2588" s="48">
        <f aca="true" t="shared" si="632" ref="G2588:H2598">I2588+K2588+M2588+O2588</f>
        <v>10620.2</v>
      </c>
      <c r="H2588" s="48">
        <f t="shared" si="632"/>
        <v>10620.2</v>
      </c>
      <c r="I2588" s="48">
        <f aca="true" t="shared" si="633" ref="I2588:J2593">I2564-I2576</f>
        <v>10620.2</v>
      </c>
      <c r="J2588" s="48">
        <f t="shared" si="633"/>
        <v>10620.2</v>
      </c>
      <c r="K2588" s="48">
        <f aca="true" t="shared" si="634" ref="K2588:P2588">K2564-K2576</f>
        <v>0</v>
      </c>
      <c r="L2588" s="48">
        <f t="shared" si="634"/>
        <v>0</v>
      </c>
      <c r="M2588" s="48">
        <f t="shared" si="634"/>
        <v>0</v>
      </c>
      <c r="N2588" s="48">
        <f t="shared" si="634"/>
        <v>0</v>
      </c>
      <c r="O2588" s="48">
        <f t="shared" si="634"/>
        <v>0</v>
      </c>
      <c r="P2588" s="60">
        <f t="shared" si="634"/>
        <v>0</v>
      </c>
      <c r="Q2588" s="209"/>
      <c r="R2588" s="210"/>
      <c r="S2588" s="59"/>
      <c r="T2588" s="59"/>
      <c r="U2588" s="59"/>
      <c r="V2588" s="202"/>
      <c r="W2588" s="202"/>
      <c r="X2588" s="202"/>
      <c r="Y2588" s="202"/>
      <c r="Z2588" s="202"/>
      <c r="AA2588" s="202"/>
      <c r="AB2588" s="202"/>
      <c r="AC2588" s="202"/>
      <c r="AD2588" s="202"/>
      <c r="AE2588" s="202"/>
      <c r="AF2588" s="202"/>
      <c r="AG2588" s="202"/>
      <c r="AH2588" s="202"/>
      <c r="AI2588" s="202"/>
      <c r="AJ2588" s="202"/>
      <c r="AK2588" s="202"/>
      <c r="AL2588" s="202"/>
      <c r="AM2588" s="202"/>
      <c r="AN2588" s="202"/>
      <c r="AO2588" s="202"/>
      <c r="AP2588" s="202"/>
      <c r="AQ2588" s="202"/>
      <c r="AR2588" s="202"/>
      <c r="AS2588" s="202"/>
      <c r="AT2588" s="202"/>
      <c r="AU2588" s="202"/>
      <c r="AV2588" s="202"/>
      <c r="AW2588" s="202"/>
      <c r="AX2588" s="202"/>
      <c r="AY2588" s="202"/>
      <c r="AZ2588" s="202"/>
      <c r="BA2588" s="202"/>
      <c r="BB2588" s="216"/>
      <c r="BC2588" s="216"/>
      <c r="BD2588" s="216"/>
      <c r="BE2588" s="216"/>
      <c r="BF2588" s="216"/>
      <c r="BG2588" s="216"/>
      <c r="BH2588" s="216"/>
      <c r="BI2588" s="216"/>
      <c r="BJ2588" s="216"/>
      <c r="BK2588" s="216"/>
      <c r="BL2588" s="216"/>
      <c r="BM2588" s="216"/>
      <c r="BN2588" s="216"/>
      <c r="BO2588" s="216"/>
      <c r="BP2588" s="216"/>
      <c r="BQ2588" s="216"/>
      <c r="BR2588" s="216"/>
      <c r="BS2588" s="216"/>
      <c r="BT2588" s="216"/>
      <c r="BU2588" s="216"/>
      <c r="BV2588" s="216"/>
      <c r="BW2588" s="216"/>
      <c r="BX2588" s="216"/>
      <c r="BY2588" s="216"/>
      <c r="BZ2588" s="216"/>
      <c r="CA2588" s="216"/>
      <c r="CB2588" s="216"/>
      <c r="CC2588" s="216"/>
      <c r="CD2588" s="216"/>
      <c r="CE2588" s="216"/>
      <c r="CF2588" s="216"/>
      <c r="CG2588" s="216"/>
      <c r="CH2588" s="216"/>
      <c r="CI2588" s="216"/>
      <c r="CJ2588" s="216"/>
      <c r="CK2588" s="216"/>
      <c r="CL2588" s="216"/>
      <c r="CM2588" s="216"/>
      <c r="CN2588" s="216"/>
      <c r="CO2588" s="216"/>
      <c r="CP2588" s="216"/>
      <c r="CQ2588" s="216"/>
      <c r="CR2588" s="216"/>
      <c r="CS2588" s="216"/>
      <c r="CT2588" s="216"/>
      <c r="CU2588" s="216"/>
      <c r="CV2588" s="216"/>
      <c r="CW2588" s="216"/>
      <c r="CX2588" s="216"/>
      <c r="CY2588" s="216"/>
      <c r="CZ2588" s="216"/>
      <c r="DA2588" s="216"/>
      <c r="DB2588" s="216"/>
      <c r="DC2588" s="216"/>
      <c r="DD2588" s="216"/>
      <c r="DE2588" s="216"/>
      <c r="DF2588" s="216"/>
      <c r="DG2588" s="216"/>
      <c r="DH2588" s="216"/>
      <c r="DI2588" s="216"/>
      <c r="DJ2588" s="216"/>
      <c r="DK2588" s="216"/>
      <c r="DL2588" s="216"/>
      <c r="DM2588" s="216"/>
      <c r="DN2588" s="216"/>
      <c r="DO2588" s="216"/>
      <c r="DP2588" s="216"/>
      <c r="DQ2588" s="216"/>
      <c r="DR2588" s="216"/>
      <c r="DS2588" s="216"/>
      <c r="DT2588" s="216"/>
      <c r="DU2588" s="216"/>
      <c r="DV2588" s="216"/>
      <c r="DW2588" s="216"/>
      <c r="DX2588" s="216"/>
      <c r="DY2588" s="216"/>
      <c r="DZ2588" s="216"/>
      <c r="EA2588" s="216"/>
      <c r="EB2588" s="216"/>
      <c r="EC2588" s="216"/>
      <c r="ED2588" s="216"/>
      <c r="EE2588" s="216"/>
      <c r="EF2588" s="216"/>
      <c r="EG2588" s="216"/>
      <c r="EH2588" s="216"/>
      <c r="EI2588" s="216"/>
      <c r="EJ2588" s="216"/>
      <c r="EK2588" s="216"/>
      <c r="EL2588" s="216"/>
      <c r="EM2588" s="216"/>
      <c r="EN2588" s="216"/>
      <c r="EO2588" s="216"/>
      <c r="EP2588" s="216"/>
      <c r="EQ2588" s="216"/>
      <c r="ER2588" s="216"/>
      <c r="ES2588" s="216"/>
      <c r="ET2588" s="216"/>
      <c r="EU2588" s="216"/>
      <c r="EV2588" s="216"/>
      <c r="EW2588" s="216"/>
      <c r="EX2588" s="216"/>
      <c r="EY2588" s="216"/>
      <c r="EZ2588" s="216"/>
      <c r="FA2588" s="216"/>
      <c r="FB2588" s="216"/>
      <c r="FC2588" s="216"/>
      <c r="FD2588" s="216"/>
      <c r="FE2588" s="216"/>
      <c r="FF2588" s="216"/>
      <c r="FG2588" s="216"/>
      <c r="FH2588" s="216"/>
      <c r="FI2588" s="216"/>
      <c r="FJ2588" s="216"/>
      <c r="FK2588" s="216"/>
      <c r="FL2588" s="216"/>
      <c r="FM2588" s="216"/>
      <c r="FN2588" s="216"/>
      <c r="FO2588" s="216"/>
      <c r="FP2588" s="216"/>
      <c r="FQ2588" s="216"/>
      <c r="FR2588" s="216"/>
      <c r="FS2588" s="216"/>
      <c r="FT2588" s="216"/>
      <c r="FU2588" s="216"/>
      <c r="FV2588" s="216"/>
      <c r="FW2588" s="216"/>
      <c r="FX2588" s="216"/>
      <c r="FY2588" s="216"/>
      <c r="FZ2588" s="216"/>
      <c r="GA2588" s="216"/>
      <c r="GB2588" s="216"/>
      <c r="GC2588" s="216"/>
      <c r="GD2588" s="216"/>
      <c r="GE2588" s="216"/>
      <c r="GF2588" s="216"/>
      <c r="GG2588" s="216"/>
      <c r="GH2588" s="216"/>
      <c r="GI2588" s="216"/>
      <c r="GJ2588" s="216"/>
      <c r="GK2588" s="216"/>
      <c r="GL2588" s="216"/>
      <c r="GM2588" s="216"/>
      <c r="GN2588" s="216"/>
      <c r="GO2588" s="216"/>
      <c r="GP2588" s="216"/>
      <c r="GQ2588" s="216"/>
      <c r="GR2588" s="216"/>
      <c r="GS2588" s="216"/>
      <c r="GT2588" s="216"/>
      <c r="GU2588" s="216"/>
      <c r="GV2588" s="216"/>
      <c r="GW2588" s="216"/>
      <c r="GX2588" s="216"/>
      <c r="GY2588" s="216"/>
      <c r="GZ2588" s="216"/>
      <c r="HA2588" s="216"/>
      <c r="HB2588" s="216"/>
      <c r="HC2588" s="216"/>
      <c r="HD2588" s="216"/>
      <c r="HE2588" s="216"/>
      <c r="HF2588" s="216"/>
      <c r="HG2588" s="216"/>
      <c r="HH2588" s="216"/>
      <c r="HI2588" s="216"/>
      <c r="HJ2588" s="216"/>
      <c r="HK2588" s="216"/>
      <c r="HL2588" s="216"/>
      <c r="HM2588" s="216"/>
      <c r="HN2588" s="216"/>
      <c r="HO2588" s="216"/>
      <c r="HP2588" s="216"/>
      <c r="HQ2588" s="216"/>
      <c r="HR2588" s="216"/>
      <c r="HS2588" s="216"/>
      <c r="HT2588" s="216"/>
      <c r="HU2588" s="216"/>
      <c r="HV2588" s="216"/>
      <c r="HW2588" s="216"/>
      <c r="HX2588" s="216"/>
      <c r="HY2588" s="216"/>
      <c r="HZ2588" s="216"/>
      <c r="IA2588" s="216"/>
      <c r="IB2588" s="216"/>
      <c r="IC2588" s="216"/>
      <c r="ID2588" s="216"/>
      <c r="IE2588" s="216"/>
      <c r="IF2588" s="216"/>
      <c r="IG2588" s="216"/>
      <c r="IH2588" s="216"/>
      <c r="II2588" s="216"/>
      <c r="IJ2588" s="216"/>
      <c r="IK2588" s="216"/>
      <c r="IL2588" s="216"/>
      <c r="IM2588" s="216"/>
      <c r="IN2588" s="216"/>
      <c r="IO2588" s="216"/>
      <c r="IP2588" s="216"/>
      <c r="IQ2588" s="216"/>
      <c r="IR2588" s="216"/>
      <c r="IS2588" s="216"/>
      <c r="IT2588" s="216"/>
      <c r="IU2588" s="216"/>
      <c r="IV2588" s="216"/>
    </row>
    <row r="2589" spans="1:256" s="19" customFormat="1" ht="12.75" customHeight="1">
      <c r="A2589" s="201"/>
      <c r="B2589" s="202"/>
      <c r="C2589" s="202"/>
      <c r="D2589" s="202"/>
      <c r="E2589" s="203"/>
      <c r="F2589" s="130" t="s">
        <v>22</v>
      </c>
      <c r="G2589" s="48">
        <f t="shared" si="632"/>
        <v>0</v>
      </c>
      <c r="H2589" s="48">
        <f t="shared" si="632"/>
        <v>0</v>
      </c>
      <c r="I2589" s="48">
        <f t="shared" si="633"/>
        <v>0</v>
      </c>
      <c r="J2589" s="48">
        <f t="shared" si="633"/>
        <v>0</v>
      </c>
      <c r="K2589" s="48">
        <f aca="true" t="shared" si="635" ref="K2589:P2593">K2565-K2577</f>
        <v>0</v>
      </c>
      <c r="L2589" s="48">
        <f t="shared" si="635"/>
        <v>0</v>
      </c>
      <c r="M2589" s="48">
        <f t="shared" si="635"/>
        <v>0</v>
      </c>
      <c r="N2589" s="48">
        <f t="shared" si="635"/>
        <v>0</v>
      </c>
      <c r="O2589" s="48">
        <f t="shared" si="635"/>
        <v>0</v>
      </c>
      <c r="P2589" s="60">
        <f t="shared" si="635"/>
        <v>0</v>
      </c>
      <c r="Q2589" s="209"/>
      <c r="R2589" s="210"/>
      <c r="S2589" s="59"/>
      <c r="T2589" s="59"/>
      <c r="U2589" s="59"/>
      <c r="V2589" s="202"/>
      <c r="W2589" s="202"/>
      <c r="X2589" s="202"/>
      <c r="Y2589" s="202"/>
      <c r="Z2589" s="202"/>
      <c r="AA2589" s="202"/>
      <c r="AB2589" s="202"/>
      <c r="AC2589" s="202"/>
      <c r="AD2589" s="202"/>
      <c r="AE2589" s="202"/>
      <c r="AF2589" s="202"/>
      <c r="AG2589" s="202"/>
      <c r="AH2589" s="202"/>
      <c r="AI2589" s="202"/>
      <c r="AJ2589" s="202"/>
      <c r="AK2589" s="202"/>
      <c r="AL2589" s="202"/>
      <c r="AM2589" s="202"/>
      <c r="AN2589" s="202"/>
      <c r="AO2589" s="202"/>
      <c r="AP2589" s="202"/>
      <c r="AQ2589" s="202"/>
      <c r="AR2589" s="202"/>
      <c r="AS2589" s="202"/>
      <c r="AT2589" s="202"/>
      <c r="AU2589" s="202"/>
      <c r="AV2589" s="202"/>
      <c r="AW2589" s="202"/>
      <c r="AX2589" s="202"/>
      <c r="AY2589" s="202"/>
      <c r="AZ2589" s="202"/>
      <c r="BA2589" s="202"/>
      <c r="BB2589" s="216"/>
      <c r="BC2589" s="216"/>
      <c r="BD2589" s="216"/>
      <c r="BE2589" s="216"/>
      <c r="BF2589" s="216"/>
      <c r="BG2589" s="216"/>
      <c r="BH2589" s="216"/>
      <c r="BI2589" s="216"/>
      <c r="BJ2589" s="216"/>
      <c r="BK2589" s="216"/>
      <c r="BL2589" s="216"/>
      <c r="BM2589" s="216"/>
      <c r="BN2589" s="216"/>
      <c r="BO2589" s="216"/>
      <c r="BP2589" s="216"/>
      <c r="BQ2589" s="216"/>
      <c r="BR2589" s="216"/>
      <c r="BS2589" s="216"/>
      <c r="BT2589" s="216"/>
      <c r="BU2589" s="216"/>
      <c r="BV2589" s="216"/>
      <c r="BW2589" s="216"/>
      <c r="BX2589" s="216"/>
      <c r="BY2589" s="216"/>
      <c r="BZ2589" s="216"/>
      <c r="CA2589" s="216"/>
      <c r="CB2589" s="216"/>
      <c r="CC2589" s="216"/>
      <c r="CD2589" s="216"/>
      <c r="CE2589" s="216"/>
      <c r="CF2589" s="216"/>
      <c r="CG2589" s="216"/>
      <c r="CH2589" s="216"/>
      <c r="CI2589" s="216"/>
      <c r="CJ2589" s="216"/>
      <c r="CK2589" s="216"/>
      <c r="CL2589" s="216"/>
      <c r="CM2589" s="216"/>
      <c r="CN2589" s="216"/>
      <c r="CO2589" s="216"/>
      <c r="CP2589" s="216"/>
      <c r="CQ2589" s="216"/>
      <c r="CR2589" s="216"/>
      <c r="CS2589" s="216"/>
      <c r="CT2589" s="216"/>
      <c r="CU2589" s="216"/>
      <c r="CV2589" s="216"/>
      <c r="CW2589" s="216"/>
      <c r="CX2589" s="216"/>
      <c r="CY2589" s="216"/>
      <c r="CZ2589" s="216"/>
      <c r="DA2589" s="216"/>
      <c r="DB2589" s="216"/>
      <c r="DC2589" s="216"/>
      <c r="DD2589" s="216"/>
      <c r="DE2589" s="216"/>
      <c r="DF2589" s="216"/>
      <c r="DG2589" s="216"/>
      <c r="DH2589" s="216"/>
      <c r="DI2589" s="216"/>
      <c r="DJ2589" s="216"/>
      <c r="DK2589" s="216"/>
      <c r="DL2589" s="216"/>
      <c r="DM2589" s="216"/>
      <c r="DN2589" s="216"/>
      <c r="DO2589" s="216"/>
      <c r="DP2589" s="216"/>
      <c r="DQ2589" s="216"/>
      <c r="DR2589" s="216"/>
      <c r="DS2589" s="216"/>
      <c r="DT2589" s="216"/>
      <c r="DU2589" s="216"/>
      <c r="DV2589" s="216"/>
      <c r="DW2589" s="216"/>
      <c r="DX2589" s="216"/>
      <c r="DY2589" s="216"/>
      <c r="DZ2589" s="216"/>
      <c r="EA2589" s="216"/>
      <c r="EB2589" s="216"/>
      <c r="EC2589" s="216"/>
      <c r="ED2589" s="216"/>
      <c r="EE2589" s="216"/>
      <c r="EF2589" s="216"/>
      <c r="EG2589" s="216"/>
      <c r="EH2589" s="216"/>
      <c r="EI2589" s="216"/>
      <c r="EJ2589" s="216"/>
      <c r="EK2589" s="216"/>
      <c r="EL2589" s="216"/>
      <c r="EM2589" s="216"/>
      <c r="EN2589" s="216"/>
      <c r="EO2589" s="216"/>
      <c r="EP2589" s="216"/>
      <c r="EQ2589" s="216"/>
      <c r="ER2589" s="216"/>
      <c r="ES2589" s="216"/>
      <c r="ET2589" s="216"/>
      <c r="EU2589" s="216"/>
      <c r="EV2589" s="216"/>
      <c r="EW2589" s="216"/>
      <c r="EX2589" s="216"/>
      <c r="EY2589" s="216"/>
      <c r="EZ2589" s="216"/>
      <c r="FA2589" s="216"/>
      <c r="FB2589" s="216"/>
      <c r="FC2589" s="216"/>
      <c r="FD2589" s="216"/>
      <c r="FE2589" s="216"/>
      <c r="FF2589" s="216"/>
      <c r="FG2589" s="216"/>
      <c r="FH2589" s="216"/>
      <c r="FI2589" s="216"/>
      <c r="FJ2589" s="216"/>
      <c r="FK2589" s="216"/>
      <c r="FL2589" s="216"/>
      <c r="FM2589" s="216"/>
      <c r="FN2589" s="216"/>
      <c r="FO2589" s="216"/>
      <c r="FP2589" s="216"/>
      <c r="FQ2589" s="216"/>
      <c r="FR2589" s="216"/>
      <c r="FS2589" s="216"/>
      <c r="FT2589" s="216"/>
      <c r="FU2589" s="216"/>
      <c r="FV2589" s="216"/>
      <c r="FW2589" s="216"/>
      <c r="FX2589" s="216"/>
      <c r="FY2589" s="216"/>
      <c r="FZ2589" s="216"/>
      <c r="GA2589" s="216"/>
      <c r="GB2589" s="216"/>
      <c r="GC2589" s="216"/>
      <c r="GD2589" s="216"/>
      <c r="GE2589" s="216"/>
      <c r="GF2589" s="216"/>
      <c r="GG2589" s="216"/>
      <c r="GH2589" s="216"/>
      <c r="GI2589" s="216"/>
      <c r="GJ2589" s="216"/>
      <c r="GK2589" s="216"/>
      <c r="GL2589" s="216"/>
      <c r="GM2589" s="216"/>
      <c r="GN2589" s="216"/>
      <c r="GO2589" s="216"/>
      <c r="GP2589" s="216"/>
      <c r="GQ2589" s="216"/>
      <c r="GR2589" s="216"/>
      <c r="GS2589" s="216"/>
      <c r="GT2589" s="216"/>
      <c r="GU2589" s="216"/>
      <c r="GV2589" s="216"/>
      <c r="GW2589" s="216"/>
      <c r="GX2589" s="216"/>
      <c r="GY2589" s="216"/>
      <c r="GZ2589" s="216"/>
      <c r="HA2589" s="216"/>
      <c r="HB2589" s="216"/>
      <c r="HC2589" s="216"/>
      <c r="HD2589" s="216"/>
      <c r="HE2589" s="216"/>
      <c r="HF2589" s="216"/>
      <c r="HG2589" s="216"/>
      <c r="HH2589" s="216"/>
      <c r="HI2589" s="216"/>
      <c r="HJ2589" s="216"/>
      <c r="HK2589" s="216"/>
      <c r="HL2589" s="216"/>
      <c r="HM2589" s="216"/>
      <c r="HN2589" s="216"/>
      <c r="HO2589" s="216"/>
      <c r="HP2589" s="216"/>
      <c r="HQ2589" s="216"/>
      <c r="HR2589" s="216"/>
      <c r="HS2589" s="216"/>
      <c r="HT2589" s="216"/>
      <c r="HU2589" s="216"/>
      <c r="HV2589" s="216"/>
      <c r="HW2589" s="216"/>
      <c r="HX2589" s="216"/>
      <c r="HY2589" s="216"/>
      <c r="HZ2589" s="216"/>
      <c r="IA2589" s="216"/>
      <c r="IB2589" s="216"/>
      <c r="IC2589" s="216"/>
      <c r="ID2589" s="216"/>
      <c r="IE2589" s="216"/>
      <c r="IF2589" s="216"/>
      <c r="IG2589" s="216"/>
      <c r="IH2589" s="216"/>
      <c r="II2589" s="216"/>
      <c r="IJ2589" s="216"/>
      <c r="IK2589" s="216"/>
      <c r="IL2589" s="216"/>
      <c r="IM2589" s="216"/>
      <c r="IN2589" s="216"/>
      <c r="IO2589" s="216"/>
      <c r="IP2589" s="216"/>
      <c r="IQ2589" s="216"/>
      <c r="IR2589" s="216"/>
      <c r="IS2589" s="216"/>
      <c r="IT2589" s="216"/>
      <c r="IU2589" s="216"/>
      <c r="IV2589" s="216"/>
    </row>
    <row r="2590" spans="1:256" s="19" customFormat="1" ht="12.75" customHeight="1">
      <c r="A2590" s="201"/>
      <c r="B2590" s="202"/>
      <c r="C2590" s="202"/>
      <c r="D2590" s="202"/>
      <c r="E2590" s="203"/>
      <c r="F2590" s="130" t="s">
        <v>23</v>
      </c>
      <c r="G2590" s="48">
        <f t="shared" si="632"/>
        <v>0</v>
      </c>
      <c r="H2590" s="48">
        <f t="shared" si="632"/>
        <v>0</v>
      </c>
      <c r="I2590" s="48">
        <f t="shared" si="633"/>
        <v>0</v>
      </c>
      <c r="J2590" s="48">
        <f t="shared" si="633"/>
        <v>0</v>
      </c>
      <c r="K2590" s="48">
        <f t="shared" si="635"/>
        <v>0</v>
      </c>
      <c r="L2590" s="48">
        <f t="shared" si="635"/>
        <v>0</v>
      </c>
      <c r="M2590" s="48">
        <f t="shared" si="635"/>
        <v>0</v>
      </c>
      <c r="N2590" s="48">
        <f t="shared" si="635"/>
        <v>0</v>
      </c>
      <c r="O2590" s="48">
        <f t="shared" si="635"/>
        <v>0</v>
      </c>
      <c r="P2590" s="60">
        <f t="shared" si="635"/>
        <v>0</v>
      </c>
      <c r="Q2590" s="209"/>
      <c r="R2590" s="210"/>
      <c r="S2590" s="59"/>
      <c r="T2590" s="59"/>
      <c r="U2590" s="59"/>
      <c r="V2590" s="202"/>
      <c r="W2590" s="202"/>
      <c r="X2590" s="202"/>
      <c r="Y2590" s="202"/>
      <c r="Z2590" s="202"/>
      <c r="AA2590" s="202"/>
      <c r="AB2590" s="202"/>
      <c r="AC2590" s="202"/>
      <c r="AD2590" s="202"/>
      <c r="AE2590" s="202"/>
      <c r="AF2590" s="202"/>
      <c r="AG2590" s="202"/>
      <c r="AH2590" s="202"/>
      <c r="AI2590" s="202"/>
      <c r="AJ2590" s="202"/>
      <c r="AK2590" s="202"/>
      <c r="AL2590" s="202"/>
      <c r="AM2590" s="202"/>
      <c r="AN2590" s="202"/>
      <c r="AO2590" s="202"/>
      <c r="AP2590" s="202"/>
      <c r="AQ2590" s="202"/>
      <c r="AR2590" s="202"/>
      <c r="AS2590" s="202"/>
      <c r="AT2590" s="202"/>
      <c r="AU2590" s="202"/>
      <c r="AV2590" s="202"/>
      <c r="AW2590" s="202"/>
      <c r="AX2590" s="202"/>
      <c r="AY2590" s="202"/>
      <c r="AZ2590" s="202"/>
      <c r="BA2590" s="202"/>
      <c r="BB2590" s="216"/>
      <c r="BC2590" s="216"/>
      <c r="BD2590" s="216"/>
      <c r="BE2590" s="216"/>
      <c r="BF2590" s="216"/>
      <c r="BG2590" s="216"/>
      <c r="BH2590" s="216"/>
      <c r="BI2590" s="216"/>
      <c r="BJ2590" s="216"/>
      <c r="BK2590" s="216"/>
      <c r="BL2590" s="216"/>
      <c r="BM2590" s="216"/>
      <c r="BN2590" s="216"/>
      <c r="BO2590" s="216"/>
      <c r="BP2590" s="216"/>
      <c r="BQ2590" s="216"/>
      <c r="BR2590" s="216"/>
      <c r="BS2590" s="216"/>
      <c r="BT2590" s="216"/>
      <c r="BU2590" s="216"/>
      <c r="BV2590" s="216"/>
      <c r="BW2590" s="216"/>
      <c r="BX2590" s="216"/>
      <c r="BY2590" s="216"/>
      <c r="BZ2590" s="216"/>
      <c r="CA2590" s="216"/>
      <c r="CB2590" s="216"/>
      <c r="CC2590" s="216"/>
      <c r="CD2590" s="216"/>
      <c r="CE2590" s="216"/>
      <c r="CF2590" s="216"/>
      <c r="CG2590" s="216"/>
      <c r="CH2590" s="216"/>
      <c r="CI2590" s="216"/>
      <c r="CJ2590" s="216"/>
      <c r="CK2590" s="216"/>
      <c r="CL2590" s="216"/>
      <c r="CM2590" s="216"/>
      <c r="CN2590" s="216"/>
      <c r="CO2590" s="216"/>
      <c r="CP2590" s="216"/>
      <c r="CQ2590" s="216"/>
      <c r="CR2590" s="216"/>
      <c r="CS2590" s="216"/>
      <c r="CT2590" s="216"/>
      <c r="CU2590" s="216"/>
      <c r="CV2590" s="216"/>
      <c r="CW2590" s="216"/>
      <c r="CX2590" s="216"/>
      <c r="CY2590" s="216"/>
      <c r="CZ2590" s="216"/>
      <c r="DA2590" s="216"/>
      <c r="DB2590" s="216"/>
      <c r="DC2590" s="216"/>
      <c r="DD2590" s="216"/>
      <c r="DE2590" s="216"/>
      <c r="DF2590" s="216"/>
      <c r="DG2590" s="216"/>
      <c r="DH2590" s="216"/>
      <c r="DI2590" s="216"/>
      <c r="DJ2590" s="216"/>
      <c r="DK2590" s="216"/>
      <c r="DL2590" s="216"/>
      <c r="DM2590" s="216"/>
      <c r="DN2590" s="216"/>
      <c r="DO2590" s="216"/>
      <c r="DP2590" s="216"/>
      <c r="DQ2590" s="216"/>
      <c r="DR2590" s="216"/>
      <c r="DS2590" s="216"/>
      <c r="DT2590" s="216"/>
      <c r="DU2590" s="216"/>
      <c r="DV2590" s="216"/>
      <c r="DW2590" s="216"/>
      <c r="DX2590" s="216"/>
      <c r="DY2590" s="216"/>
      <c r="DZ2590" s="216"/>
      <c r="EA2590" s="216"/>
      <c r="EB2590" s="216"/>
      <c r="EC2590" s="216"/>
      <c r="ED2590" s="216"/>
      <c r="EE2590" s="216"/>
      <c r="EF2590" s="216"/>
      <c r="EG2590" s="216"/>
      <c r="EH2590" s="216"/>
      <c r="EI2590" s="216"/>
      <c r="EJ2590" s="216"/>
      <c r="EK2590" s="216"/>
      <c r="EL2590" s="216"/>
      <c r="EM2590" s="216"/>
      <c r="EN2590" s="216"/>
      <c r="EO2590" s="216"/>
      <c r="EP2590" s="216"/>
      <c r="EQ2590" s="216"/>
      <c r="ER2590" s="216"/>
      <c r="ES2590" s="216"/>
      <c r="ET2590" s="216"/>
      <c r="EU2590" s="216"/>
      <c r="EV2590" s="216"/>
      <c r="EW2590" s="216"/>
      <c r="EX2590" s="216"/>
      <c r="EY2590" s="216"/>
      <c r="EZ2590" s="216"/>
      <c r="FA2590" s="216"/>
      <c r="FB2590" s="216"/>
      <c r="FC2590" s="216"/>
      <c r="FD2590" s="216"/>
      <c r="FE2590" s="216"/>
      <c r="FF2590" s="216"/>
      <c r="FG2590" s="216"/>
      <c r="FH2590" s="216"/>
      <c r="FI2590" s="216"/>
      <c r="FJ2590" s="216"/>
      <c r="FK2590" s="216"/>
      <c r="FL2590" s="216"/>
      <c r="FM2590" s="216"/>
      <c r="FN2590" s="216"/>
      <c r="FO2590" s="216"/>
      <c r="FP2590" s="216"/>
      <c r="FQ2590" s="216"/>
      <c r="FR2590" s="216"/>
      <c r="FS2590" s="216"/>
      <c r="FT2590" s="216"/>
      <c r="FU2590" s="216"/>
      <c r="FV2590" s="216"/>
      <c r="FW2590" s="216"/>
      <c r="FX2590" s="216"/>
      <c r="FY2590" s="216"/>
      <c r="FZ2590" s="216"/>
      <c r="GA2590" s="216"/>
      <c r="GB2590" s="216"/>
      <c r="GC2590" s="216"/>
      <c r="GD2590" s="216"/>
      <c r="GE2590" s="216"/>
      <c r="GF2590" s="216"/>
      <c r="GG2590" s="216"/>
      <c r="GH2590" s="216"/>
      <c r="GI2590" s="216"/>
      <c r="GJ2590" s="216"/>
      <c r="GK2590" s="216"/>
      <c r="GL2590" s="216"/>
      <c r="GM2590" s="216"/>
      <c r="GN2590" s="216"/>
      <c r="GO2590" s="216"/>
      <c r="GP2590" s="216"/>
      <c r="GQ2590" s="216"/>
      <c r="GR2590" s="216"/>
      <c r="GS2590" s="216"/>
      <c r="GT2590" s="216"/>
      <c r="GU2590" s="216"/>
      <c r="GV2590" s="216"/>
      <c r="GW2590" s="216"/>
      <c r="GX2590" s="216"/>
      <c r="GY2590" s="216"/>
      <c r="GZ2590" s="216"/>
      <c r="HA2590" s="216"/>
      <c r="HB2590" s="216"/>
      <c r="HC2590" s="216"/>
      <c r="HD2590" s="216"/>
      <c r="HE2590" s="216"/>
      <c r="HF2590" s="216"/>
      <c r="HG2590" s="216"/>
      <c r="HH2590" s="216"/>
      <c r="HI2590" s="216"/>
      <c r="HJ2590" s="216"/>
      <c r="HK2590" s="216"/>
      <c r="HL2590" s="216"/>
      <c r="HM2590" s="216"/>
      <c r="HN2590" s="216"/>
      <c r="HO2590" s="216"/>
      <c r="HP2590" s="216"/>
      <c r="HQ2590" s="216"/>
      <c r="HR2590" s="216"/>
      <c r="HS2590" s="216"/>
      <c r="HT2590" s="216"/>
      <c r="HU2590" s="216"/>
      <c r="HV2590" s="216"/>
      <c r="HW2590" s="216"/>
      <c r="HX2590" s="216"/>
      <c r="HY2590" s="216"/>
      <c r="HZ2590" s="216"/>
      <c r="IA2590" s="216"/>
      <c r="IB2590" s="216"/>
      <c r="IC2590" s="216"/>
      <c r="ID2590" s="216"/>
      <c r="IE2590" s="216"/>
      <c r="IF2590" s="216"/>
      <c r="IG2590" s="216"/>
      <c r="IH2590" s="216"/>
      <c r="II2590" s="216"/>
      <c r="IJ2590" s="216"/>
      <c r="IK2590" s="216"/>
      <c r="IL2590" s="216"/>
      <c r="IM2590" s="216"/>
      <c r="IN2590" s="216"/>
      <c r="IO2590" s="216"/>
      <c r="IP2590" s="216"/>
      <c r="IQ2590" s="216"/>
      <c r="IR2590" s="216"/>
      <c r="IS2590" s="216"/>
      <c r="IT2590" s="216"/>
      <c r="IU2590" s="216"/>
      <c r="IV2590" s="216"/>
    </row>
    <row r="2591" spans="1:256" s="19" customFormat="1" ht="12.75" customHeight="1">
      <c r="A2591" s="201"/>
      <c r="B2591" s="202"/>
      <c r="C2591" s="202"/>
      <c r="D2591" s="202"/>
      <c r="E2591" s="203"/>
      <c r="F2591" s="130" t="s">
        <v>24</v>
      </c>
      <c r="G2591" s="48">
        <f>I2591+K2591+M2591+O2591</f>
        <v>0</v>
      </c>
      <c r="H2591" s="48">
        <f t="shared" si="632"/>
        <v>0</v>
      </c>
      <c r="I2591" s="48">
        <f t="shared" si="633"/>
        <v>0</v>
      </c>
      <c r="J2591" s="48">
        <f t="shared" si="633"/>
        <v>0</v>
      </c>
      <c r="K2591" s="48">
        <f t="shared" si="635"/>
        <v>0</v>
      </c>
      <c r="L2591" s="48">
        <f t="shared" si="635"/>
        <v>0</v>
      </c>
      <c r="M2591" s="48">
        <f t="shared" si="635"/>
        <v>0</v>
      </c>
      <c r="N2591" s="48">
        <f t="shared" si="635"/>
        <v>0</v>
      </c>
      <c r="O2591" s="48">
        <f t="shared" si="635"/>
        <v>0</v>
      </c>
      <c r="P2591" s="60">
        <f t="shared" si="635"/>
        <v>0</v>
      </c>
      <c r="Q2591" s="209"/>
      <c r="R2591" s="210"/>
      <c r="S2591" s="59"/>
      <c r="T2591" s="59"/>
      <c r="U2591" s="59"/>
      <c r="V2591" s="202"/>
      <c r="W2591" s="202"/>
      <c r="X2591" s="202"/>
      <c r="Y2591" s="202"/>
      <c r="Z2591" s="202"/>
      <c r="AA2591" s="202"/>
      <c r="AB2591" s="202"/>
      <c r="AC2591" s="202"/>
      <c r="AD2591" s="202"/>
      <c r="AE2591" s="202"/>
      <c r="AF2591" s="202"/>
      <c r="AG2591" s="202"/>
      <c r="AH2591" s="202"/>
      <c r="AI2591" s="202"/>
      <c r="AJ2591" s="202"/>
      <c r="AK2591" s="202"/>
      <c r="AL2591" s="202"/>
      <c r="AM2591" s="202"/>
      <c r="AN2591" s="202"/>
      <c r="AO2591" s="202"/>
      <c r="AP2591" s="202"/>
      <c r="AQ2591" s="202"/>
      <c r="AR2591" s="202"/>
      <c r="AS2591" s="202"/>
      <c r="AT2591" s="202"/>
      <c r="AU2591" s="202"/>
      <c r="AV2591" s="202"/>
      <c r="AW2591" s="202"/>
      <c r="AX2591" s="202"/>
      <c r="AY2591" s="202"/>
      <c r="AZ2591" s="202"/>
      <c r="BA2591" s="202"/>
      <c r="BB2591" s="216"/>
      <c r="BC2591" s="216"/>
      <c r="BD2591" s="216"/>
      <c r="BE2591" s="216"/>
      <c r="BF2591" s="216"/>
      <c r="BG2591" s="216"/>
      <c r="BH2591" s="216"/>
      <c r="BI2591" s="216"/>
      <c r="BJ2591" s="216"/>
      <c r="BK2591" s="216"/>
      <c r="BL2591" s="216"/>
      <c r="BM2591" s="216"/>
      <c r="BN2591" s="216"/>
      <c r="BO2591" s="216"/>
      <c r="BP2591" s="216"/>
      <c r="BQ2591" s="216"/>
      <c r="BR2591" s="216"/>
      <c r="BS2591" s="216"/>
      <c r="BT2591" s="216"/>
      <c r="BU2591" s="216"/>
      <c r="BV2591" s="216"/>
      <c r="BW2591" s="216"/>
      <c r="BX2591" s="216"/>
      <c r="BY2591" s="216"/>
      <c r="BZ2591" s="216"/>
      <c r="CA2591" s="216"/>
      <c r="CB2591" s="216"/>
      <c r="CC2591" s="216"/>
      <c r="CD2591" s="216"/>
      <c r="CE2591" s="216"/>
      <c r="CF2591" s="216"/>
      <c r="CG2591" s="216"/>
      <c r="CH2591" s="216"/>
      <c r="CI2591" s="216"/>
      <c r="CJ2591" s="216"/>
      <c r="CK2591" s="216"/>
      <c r="CL2591" s="216"/>
      <c r="CM2591" s="216"/>
      <c r="CN2591" s="216"/>
      <c r="CO2591" s="216"/>
      <c r="CP2591" s="216"/>
      <c r="CQ2591" s="216"/>
      <c r="CR2591" s="216"/>
      <c r="CS2591" s="216"/>
      <c r="CT2591" s="216"/>
      <c r="CU2591" s="216"/>
      <c r="CV2591" s="216"/>
      <c r="CW2591" s="216"/>
      <c r="CX2591" s="216"/>
      <c r="CY2591" s="216"/>
      <c r="CZ2591" s="216"/>
      <c r="DA2591" s="216"/>
      <c r="DB2591" s="216"/>
      <c r="DC2591" s="216"/>
      <c r="DD2591" s="216"/>
      <c r="DE2591" s="216"/>
      <c r="DF2591" s="216"/>
      <c r="DG2591" s="216"/>
      <c r="DH2591" s="216"/>
      <c r="DI2591" s="216"/>
      <c r="DJ2591" s="216"/>
      <c r="DK2591" s="216"/>
      <c r="DL2591" s="216"/>
      <c r="DM2591" s="216"/>
      <c r="DN2591" s="216"/>
      <c r="DO2591" s="216"/>
      <c r="DP2591" s="216"/>
      <c r="DQ2591" s="216"/>
      <c r="DR2591" s="216"/>
      <c r="DS2591" s="216"/>
      <c r="DT2591" s="216"/>
      <c r="DU2591" s="216"/>
      <c r="DV2591" s="216"/>
      <c r="DW2591" s="216"/>
      <c r="DX2591" s="216"/>
      <c r="DY2591" s="216"/>
      <c r="DZ2591" s="216"/>
      <c r="EA2591" s="216"/>
      <c r="EB2591" s="216"/>
      <c r="EC2591" s="216"/>
      <c r="ED2591" s="216"/>
      <c r="EE2591" s="216"/>
      <c r="EF2591" s="216"/>
      <c r="EG2591" s="216"/>
      <c r="EH2591" s="216"/>
      <c r="EI2591" s="216"/>
      <c r="EJ2591" s="216"/>
      <c r="EK2591" s="216"/>
      <c r="EL2591" s="216"/>
      <c r="EM2591" s="216"/>
      <c r="EN2591" s="216"/>
      <c r="EO2591" s="216"/>
      <c r="EP2591" s="216"/>
      <c r="EQ2591" s="216"/>
      <c r="ER2591" s="216"/>
      <c r="ES2591" s="216"/>
      <c r="ET2591" s="216"/>
      <c r="EU2591" s="216"/>
      <c r="EV2591" s="216"/>
      <c r="EW2591" s="216"/>
      <c r="EX2591" s="216"/>
      <c r="EY2591" s="216"/>
      <c r="EZ2591" s="216"/>
      <c r="FA2591" s="216"/>
      <c r="FB2591" s="216"/>
      <c r="FC2591" s="216"/>
      <c r="FD2591" s="216"/>
      <c r="FE2591" s="216"/>
      <c r="FF2591" s="216"/>
      <c r="FG2591" s="216"/>
      <c r="FH2591" s="216"/>
      <c r="FI2591" s="216"/>
      <c r="FJ2591" s="216"/>
      <c r="FK2591" s="216"/>
      <c r="FL2591" s="216"/>
      <c r="FM2591" s="216"/>
      <c r="FN2591" s="216"/>
      <c r="FO2591" s="216"/>
      <c r="FP2591" s="216"/>
      <c r="FQ2591" s="216"/>
      <c r="FR2591" s="216"/>
      <c r="FS2591" s="216"/>
      <c r="FT2591" s="216"/>
      <c r="FU2591" s="216"/>
      <c r="FV2591" s="216"/>
      <c r="FW2591" s="216"/>
      <c r="FX2591" s="216"/>
      <c r="FY2591" s="216"/>
      <c r="FZ2591" s="216"/>
      <c r="GA2591" s="216"/>
      <c r="GB2591" s="216"/>
      <c r="GC2591" s="216"/>
      <c r="GD2591" s="216"/>
      <c r="GE2591" s="216"/>
      <c r="GF2591" s="216"/>
      <c r="GG2591" s="216"/>
      <c r="GH2591" s="216"/>
      <c r="GI2591" s="216"/>
      <c r="GJ2591" s="216"/>
      <c r="GK2591" s="216"/>
      <c r="GL2591" s="216"/>
      <c r="GM2591" s="216"/>
      <c r="GN2591" s="216"/>
      <c r="GO2591" s="216"/>
      <c r="GP2591" s="216"/>
      <c r="GQ2591" s="216"/>
      <c r="GR2591" s="216"/>
      <c r="GS2591" s="216"/>
      <c r="GT2591" s="216"/>
      <c r="GU2591" s="216"/>
      <c r="GV2591" s="216"/>
      <c r="GW2591" s="216"/>
      <c r="GX2591" s="216"/>
      <c r="GY2591" s="216"/>
      <c r="GZ2591" s="216"/>
      <c r="HA2591" s="216"/>
      <c r="HB2591" s="216"/>
      <c r="HC2591" s="216"/>
      <c r="HD2591" s="216"/>
      <c r="HE2591" s="216"/>
      <c r="HF2591" s="216"/>
      <c r="HG2591" s="216"/>
      <c r="HH2591" s="216"/>
      <c r="HI2591" s="216"/>
      <c r="HJ2591" s="216"/>
      <c r="HK2591" s="216"/>
      <c r="HL2591" s="216"/>
      <c r="HM2591" s="216"/>
      <c r="HN2591" s="216"/>
      <c r="HO2591" s="216"/>
      <c r="HP2591" s="216"/>
      <c r="HQ2591" s="216"/>
      <c r="HR2591" s="216"/>
      <c r="HS2591" s="216"/>
      <c r="HT2591" s="216"/>
      <c r="HU2591" s="216"/>
      <c r="HV2591" s="216"/>
      <c r="HW2591" s="216"/>
      <c r="HX2591" s="216"/>
      <c r="HY2591" s="216"/>
      <c r="HZ2591" s="216"/>
      <c r="IA2591" s="216"/>
      <c r="IB2591" s="216"/>
      <c r="IC2591" s="216"/>
      <c r="ID2591" s="216"/>
      <c r="IE2591" s="216"/>
      <c r="IF2591" s="216"/>
      <c r="IG2591" s="216"/>
      <c r="IH2591" s="216"/>
      <c r="II2591" s="216"/>
      <c r="IJ2591" s="216"/>
      <c r="IK2591" s="216"/>
      <c r="IL2591" s="216"/>
      <c r="IM2591" s="216"/>
      <c r="IN2591" s="216"/>
      <c r="IO2591" s="216"/>
      <c r="IP2591" s="216"/>
      <c r="IQ2591" s="216"/>
      <c r="IR2591" s="216"/>
      <c r="IS2591" s="216"/>
      <c r="IT2591" s="216"/>
      <c r="IU2591" s="216"/>
      <c r="IV2591" s="216"/>
    </row>
    <row r="2592" spans="1:256" s="19" customFormat="1" ht="12.75" customHeight="1">
      <c r="A2592" s="201"/>
      <c r="B2592" s="202"/>
      <c r="C2592" s="202"/>
      <c r="D2592" s="202"/>
      <c r="E2592" s="203"/>
      <c r="F2592" s="58" t="s">
        <v>25</v>
      </c>
      <c r="G2592" s="48">
        <f t="shared" si="632"/>
        <v>0</v>
      </c>
      <c r="H2592" s="48">
        <f t="shared" si="632"/>
        <v>0</v>
      </c>
      <c r="I2592" s="48">
        <f t="shared" si="633"/>
        <v>0</v>
      </c>
      <c r="J2592" s="48">
        <f t="shared" si="633"/>
        <v>0</v>
      </c>
      <c r="K2592" s="48">
        <f t="shared" si="635"/>
        <v>0</v>
      </c>
      <c r="L2592" s="48">
        <f t="shared" si="635"/>
        <v>0</v>
      </c>
      <c r="M2592" s="48">
        <f t="shared" si="635"/>
        <v>0</v>
      </c>
      <c r="N2592" s="48">
        <f t="shared" si="635"/>
        <v>0</v>
      </c>
      <c r="O2592" s="48">
        <f t="shared" si="635"/>
        <v>0</v>
      </c>
      <c r="P2592" s="60">
        <f t="shared" si="635"/>
        <v>0</v>
      </c>
      <c r="Q2592" s="209"/>
      <c r="R2592" s="210"/>
      <c r="S2592" s="59"/>
      <c r="T2592" s="59"/>
      <c r="U2592" s="59"/>
      <c r="V2592" s="202"/>
      <c r="W2592" s="202"/>
      <c r="X2592" s="202"/>
      <c r="Y2592" s="202"/>
      <c r="Z2592" s="202"/>
      <c r="AA2592" s="202"/>
      <c r="AB2592" s="202"/>
      <c r="AC2592" s="202"/>
      <c r="AD2592" s="202"/>
      <c r="AE2592" s="202"/>
      <c r="AF2592" s="202"/>
      <c r="AG2592" s="202"/>
      <c r="AH2592" s="202"/>
      <c r="AI2592" s="202"/>
      <c r="AJ2592" s="202"/>
      <c r="AK2592" s="202"/>
      <c r="AL2592" s="202"/>
      <c r="AM2592" s="202"/>
      <c r="AN2592" s="202"/>
      <c r="AO2592" s="202"/>
      <c r="AP2592" s="202"/>
      <c r="AQ2592" s="202"/>
      <c r="AR2592" s="202"/>
      <c r="AS2592" s="202"/>
      <c r="AT2592" s="202"/>
      <c r="AU2592" s="202"/>
      <c r="AV2592" s="202"/>
      <c r="AW2592" s="202"/>
      <c r="AX2592" s="202"/>
      <c r="AY2592" s="202"/>
      <c r="AZ2592" s="202"/>
      <c r="BA2592" s="202"/>
      <c r="BB2592" s="216"/>
      <c r="BC2592" s="216"/>
      <c r="BD2592" s="216"/>
      <c r="BE2592" s="216"/>
      <c r="BF2592" s="216"/>
      <c r="BG2592" s="216"/>
      <c r="BH2592" s="216"/>
      <c r="BI2592" s="216"/>
      <c r="BJ2592" s="216"/>
      <c r="BK2592" s="216"/>
      <c r="BL2592" s="216"/>
      <c r="BM2592" s="216"/>
      <c r="BN2592" s="216"/>
      <c r="BO2592" s="216"/>
      <c r="BP2592" s="216"/>
      <c r="BQ2592" s="216"/>
      <c r="BR2592" s="216"/>
      <c r="BS2592" s="216"/>
      <c r="BT2592" s="216"/>
      <c r="BU2592" s="216"/>
      <c r="BV2592" s="216"/>
      <c r="BW2592" s="216"/>
      <c r="BX2592" s="216"/>
      <c r="BY2592" s="216"/>
      <c r="BZ2592" s="216"/>
      <c r="CA2592" s="216"/>
      <c r="CB2592" s="216"/>
      <c r="CC2592" s="216"/>
      <c r="CD2592" s="216"/>
      <c r="CE2592" s="216"/>
      <c r="CF2592" s="216"/>
      <c r="CG2592" s="216"/>
      <c r="CH2592" s="216"/>
      <c r="CI2592" s="216"/>
      <c r="CJ2592" s="216"/>
      <c r="CK2592" s="216"/>
      <c r="CL2592" s="216"/>
      <c r="CM2592" s="216"/>
      <c r="CN2592" s="216"/>
      <c r="CO2592" s="216"/>
      <c r="CP2592" s="216"/>
      <c r="CQ2592" s="216"/>
      <c r="CR2592" s="216"/>
      <c r="CS2592" s="216"/>
      <c r="CT2592" s="216"/>
      <c r="CU2592" s="216"/>
      <c r="CV2592" s="216"/>
      <c r="CW2592" s="216"/>
      <c r="CX2592" s="216"/>
      <c r="CY2592" s="216"/>
      <c r="CZ2592" s="216"/>
      <c r="DA2592" s="216"/>
      <c r="DB2592" s="216"/>
      <c r="DC2592" s="216"/>
      <c r="DD2592" s="216"/>
      <c r="DE2592" s="216"/>
      <c r="DF2592" s="216"/>
      <c r="DG2592" s="216"/>
      <c r="DH2592" s="216"/>
      <c r="DI2592" s="216"/>
      <c r="DJ2592" s="216"/>
      <c r="DK2592" s="216"/>
      <c r="DL2592" s="216"/>
      <c r="DM2592" s="216"/>
      <c r="DN2592" s="216"/>
      <c r="DO2592" s="216"/>
      <c r="DP2592" s="216"/>
      <c r="DQ2592" s="216"/>
      <c r="DR2592" s="216"/>
      <c r="DS2592" s="216"/>
      <c r="DT2592" s="216"/>
      <c r="DU2592" s="216"/>
      <c r="DV2592" s="216"/>
      <c r="DW2592" s="216"/>
      <c r="DX2592" s="216"/>
      <c r="DY2592" s="216"/>
      <c r="DZ2592" s="216"/>
      <c r="EA2592" s="216"/>
      <c r="EB2592" s="216"/>
      <c r="EC2592" s="216"/>
      <c r="ED2592" s="216"/>
      <c r="EE2592" s="216"/>
      <c r="EF2592" s="216"/>
      <c r="EG2592" s="216"/>
      <c r="EH2592" s="216"/>
      <c r="EI2592" s="216"/>
      <c r="EJ2592" s="216"/>
      <c r="EK2592" s="216"/>
      <c r="EL2592" s="216"/>
      <c r="EM2592" s="216"/>
      <c r="EN2592" s="216"/>
      <c r="EO2592" s="216"/>
      <c r="EP2592" s="216"/>
      <c r="EQ2592" s="216"/>
      <c r="ER2592" s="216"/>
      <c r="ES2592" s="216"/>
      <c r="ET2592" s="216"/>
      <c r="EU2592" s="216"/>
      <c r="EV2592" s="216"/>
      <c r="EW2592" s="216"/>
      <c r="EX2592" s="216"/>
      <c r="EY2592" s="216"/>
      <c r="EZ2592" s="216"/>
      <c r="FA2592" s="216"/>
      <c r="FB2592" s="216"/>
      <c r="FC2592" s="216"/>
      <c r="FD2592" s="216"/>
      <c r="FE2592" s="216"/>
      <c r="FF2592" s="216"/>
      <c r="FG2592" s="216"/>
      <c r="FH2592" s="216"/>
      <c r="FI2592" s="216"/>
      <c r="FJ2592" s="216"/>
      <c r="FK2592" s="216"/>
      <c r="FL2592" s="216"/>
      <c r="FM2592" s="216"/>
      <c r="FN2592" s="216"/>
      <c r="FO2592" s="216"/>
      <c r="FP2592" s="216"/>
      <c r="FQ2592" s="216"/>
      <c r="FR2592" s="216"/>
      <c r="FS2592" s="216"/>
      <c r="FT2592" s="216"/>
      <c r="FU2592" s="216"/>
      <c r="FV2592" s="216"/>
      <c r="FW2592" s="216"/>
      <c r="FX2592" s="216"/>
      <c r="FY2592" s="216"/>
      <c r="FZ2592" s="216"/>
      <c r="GA2592" s="216"/>
      <c r="GB2592" s="216"/>
      <c r="GC2592" s="216"/>
      <c r="GD2592" s="216"/>
      <c r="GE2592" s="216"/>
      <c r="GF2592" s="216"/>
      <c r="GG2592" s="216"/>
      <c r="GH2592" s="216"/>
      <c r="GI2592" s="216"/>
      <c r="GJ2592" s="216"/>
      <c r="GK2592" s="216"/>
      <c r="GL2592" s="216"/>
      <c r="GM2592" s="216"/>
      <c r="GN2592" s="216"/>
      <c r="GO2592" s="216"/>
      <c r="GP2592" s="216"/>
      <c r="GQ2592" s="216"/>
      <c r="GR2592" s="216"/>
      <c r="GS2592" s="216"/>
      <c r="GT2592" s="216"/>
      <c r="GU2592" s="216"/>
      <c r="GV2592" s="216"/>
      <c r="GW2592" s="216"/>
      <c r="GX2592" s="216"/>
      <c r="GY2592" s="216"/>
      <c r="GZ2592" s="216"/>
      <c r="HA2592" s="216"/>
      <c r="HB2592" s="216"/>
      <c r="HC2592" s="216"/>
      <c r="HD2592" s="216"/>
      <c r="HE2592" s="216"/>
      <c r="HF2592" s="216"/>
      <c r="HG2592" s="216"/>
      <c r="HH2592" s="216"/>
      <c r="HI2592" s="216"/>
      <c r="HJ2592" s="216"/>
      <c r="HK2592" s="216"/>
      <c r="HL2592" s="216"/>
      <c r="HM2592" s="216"/>
      <c r="HN2592" s="216"/>
      <c r="HO2592" s="216"/>
      <c r="HP2592" s="216"/>
      <c r="HQ2592" s="216"/>
      <c r="HR2592" s="216"/>
      <c r="HS2592" s="216"/>
      <c r="HT2592" s="216"/>
      <c r="HU2592" s="216"/>
      <c r="HV2592" s="216"/>
      <c r="HW2592" s="216"/>
      <c r="HX2592" s="216"/>
      <c r="HY2592" s="216"/>
      <c r="HZ2592" s="216"/>
      <c r="IA2592" s="216"/>
      <c r="IB2592" s="216"/>
      <c r="IC2592" s="216"/>
      <c r="ID2592" s="216"/>
      <c r="IE2592" s="216"/>
      <c r="IF2592" s="216"/>
      <c r="IG2592" s="216"/>
      <c r="IH2592" s="216"/>
      <c r="II2592" s="216"/>
      <c r="IJ2592" s="216"/>
      <c r="IK2592" s="216"/>
      <c r="IL2592" s="216"/>
      <c r="IM2592" s="216"/>
      <c r="IN2592" s="216"/>
      <c r="IO2592" s="216"/>
      <c r="IP2592" s="216"/>
      <c r="IQ2592" s="216"/>
      <c r="IR2592" s="216"/>
      <c r="IS2592" s="216"/>
      <c r="IT2592" s="216"/>
      <c r="IU2592" s="216"/>
      <c r="IV2592" s="216"/>
    </row>
    <row r="2593" spans="1:256" s="19" customFormat="1" ht="12.75" customHeight="1">
      <c r="A2593" s="201"/>
      <c r="B2593" s="202"/>
      <c r="C2593" s="202"/>
      <c r="D2593" s="202"/>
      <c r="E2593" s="203"/>
      <c r="F2593" s="58" t="s">
        <v>220</v>
      </c>
      <c r="G2593" s="48">
        <f t="shared" si="632"/>
        <v>98933.29999999999</v>
      </c>
      <c r="H2593" s="48">
        <f t="shared" si="632"/>
        <v>98933.29999999999</v>
      </c>
      <c r="I2593" s="48">
        <f>I2569-I2581</f>
        <v>24733.299999999996</v>
      </c>
      <c r="J2593" s="48">
        <f t="shared" si="633"/>
        <v>24733.299999999996</v>
      </c>
      <c r="K2593" s="48">
        <f t="shared" si="635"/>
        <v>0</v>
      </c>
      <c r="L2593" s="48">
        <f t="shared" si="635"/>
        <v>0</v>
      </c>
      <c r="M2593" s="48">
        <f t="shared" si="635"/>
        <v>74200</v>
      </c>
      <c r="N2593" s="48">
        <f t="shared" si="635"/>
        <v>74200</v>
      </c>
      <c r="O2593" s="48">
        <f t="shared" si="635"/>
        <v>0</v>
      </c>
      <c r="P2593" s="48">
        <f t="shared" si="635"/>
        <v>0</v>
      </c>
      <c r="Q2593" s="209"/>
      <c r="R2593" s="210"/>
      <c r="S2593" s="59"/>
      <c r="T2593" s="59"/>
      <c r="U2593" s="59"/>
      <c r="V2593" s="124"/>
      <c r="W2593" s="124"/>
      <c r="X2593" s="124"/>
      <c r="Y2593" s="124"/>
      <c r="Z2593" s="124"/>
      <c r="AA2593" s="124"/>
      <c r="AB2593" s="124"/>
      <c r="AC2593" s="124"/>
      <c r="AD2593" s="124"/>
      <c r="AE2593" s="124"/>
      <c r="AF2593" s="124"/>
      <c r="AG2593" s="124"/>
      <c r="AH2593" s="124"/>
      <c r="AI2593" s="124"/>
      <c r="AJ2593" s="124"/>
      <c r="AK2593" s="124"/>
      <c r="AL2593" s="124"/>
      <c r="AM2593" s="124"/>
      <c r="AN2593" s="124"/>
      <c r="AO2593" s="124"/>
      <c r="AP2593" s="124"/>
      <c r="AQ2593" s="124"/>
      <c r="AR2593" s="124"/>
      <c r="AS2593" s="124"/>
      <c r="AT2593" s="124"/>
      <c r="AU2593" s="124"/>
      <c r="AV2593" s="124"/>
      <c r="AW2593" s="124"/>
      <c r="AX2593" s="124"/>
      <c r="AY2593" s="124"/>
      <c r="AZ2593" s="124"/>
      <c r="BA2593" s="124"/>
      <c r="BB2593" s="124"/>
      <c r="BC2593" s="124"/>
      <c r="BD2593" s="124"/>
      <c r="BE2593" s="124"/>
      <c r="BF2593" s="124"/>
      <c r="BG2593" s="124"/>
      <c r="BH2593" s="124"/>
      <c r="BI2593" s="124"/>
      <c r="BJ2593" s="124"/>
      <c r="BK2593" s="124"/>
      <c r="BL2593" s="124"/>
      <c r="BM2593" s="124"/>
      <c r="BN2593" s="124"/>
      <c r="BO2593" s="124"/>
      <c r="BP2593" s="124"/>
      <c r="BQ2593" s="124"/>
      <c r="BR2593" s="124"/>
      <c r="BS2593" s="124"/>
      <c r="BT2593" s="124"/>
      <c r="BU2593" s="124"/>
      <c r="BV2593" s="124"/>
      <c r="BW2593" s="124"/>
      <c r="BX2593" s="124"/>
      <c r="BY2593" s="124"/>
      <c r="BZ2593" s="124"/>
      <c r="CA2593" s="124"/>
      <c r="CB2593" s="124"/>
      <c r="CC2593" s="124"/>
      <c r="CD2593" s="124"/>
      <c r="CE2593" s="124"/>
      <c r="CF2593" s="124"/>
      <c r="CG2593" s="124"/>
      <c r="CH2593" s="124"/>
      <c r="CI2593" s="124"/>
      <c r="CJ2593" s="124"/>
      <c r="CK2593" s="124"/>
      <c r="CL2593" s="124"/>
      <c r="CM2593" s="124"/>
      <c r="CN2593" s="124"/>
      <c r="CO2593" s="124"/>
      <c r="CP2593" s="124"/>
      <c r="CQ2593" s="124"/>
      <c r="CR2593" s="124"/>
      <c r="CS2593" s="124"/>
      <c r="CT2593" s="124"/>
      <c r="CU2593" s="124"/>
      <c r="CV2593" s="124"/>
      <c r="CW2593" s="124"/>
      <c r="CX2593" s="124"/>
      <c r="CY2593" s="124"/>
      <c r="CZ2593" s="124"/>
      <c r="DA2593" s="124"/>
      <c r="DB2593" s="124"/>
      <c r="DC2593" s="124"/>
      <c r="DD2593" s="124"/>
      <c r="DE2593" s="124"/>
      <c r="DF2593" s="124"/>
      <c r="DG2593" s="124"/>
      <c r="DH2593" s="124"/>
      <c r="DI2593" s="124"/>
      <c r="DJ2593" s="124"/>
      <c r="DK2593" s="124"/>
      <c r="DL2593" s="124"/>
      <c r="DM2593" s="124"/>
      <c r="DN2593" s="124"/>
      <c r="DO2593" s="124"/>
      <c r="DP2593" s="124"/>
      <c r="DQ2593" s="124"/>
      <c r="DR2593" s="124"/>
      <c r="DS2593" s="124"/>
      <c r="DT2593" s="124"/>
      <c r="DU2593" s="124"/>
      <c r="DV2593" s="124"/>
      <c r="DW2593" s="124"/>
      <c r="DX2593" s="124"/>
      <c r="DY2593" s="124"/>
      <c r="DZ2593" s="124"/>
      <c r="EA2593" s="124"/>
      <c r="EB2593" s="124"/>
      <c r="EC2593" s="124"/>
      <c r="ED2593" s="124"/>
      <c r="EE2593" s="124"/>
      <c r="EF2593" s="124"/>
      <c r="EG2593" s="124"/>
      <c r="EH2593" s="124"/>
      <c r="EI2593" s="124"/>
      <c r="EJ2593" s="124"/>
      <c r="EK2593" s="124"/>
      <c r="EL2593" s="124"/>
      <c r="EM2593" s="124"/>
      <c r="EN2593" s="124"/>
      <c r="EO2593" s="124"/>
      <c r="EP2593" s="124"/>
      <c r="EQ2593" s="124"/>
      <c r="ER2593" s="124"/>
      <c r="ES2593" s="124"/>
      <c r="ET2593" s="124"/>
      <c r="EU2593" s="124"/>
      <c r="EV2593" s="124"/>
      <c r="EW2593" s="124"/>
      <c r="EX2593" s="124"/>
      <c r="EY2593" s="124"/>
      <c r="EZ2593" s="124"/>
      <c r="FA2593" s="124"/>
      <c r="FB2593" s="124"/>
      <c r="FC2593" s="124"/>
      <c r="FD2593" s="124"/>
      <c r="FE2593" s="124"/>
      <c r="FF2593" s="124"/>
      <c r="FG2593" s="124"/>
      <c r="FH2593" s="124"/>
      <c r="FI2593" s="124"/>
      <c r="FJ2593" s="124"/>
      <c r="FK2593" s="124"/>
      <c r="FL2593" s="124"/>
      <c r="FM2593" s="124"/>
      <c r="FN2593" s="124"/>
      <c r="FO2593" s="124"/>
      <c r="FP2593" s="124"/>
      <c r="FQ2593" s="124"/>
      <c r="FR2593" s="124"/>
      <c r="FS2593" s="124"/>
      <c r="FT2593" s="124"/>
      <c r="FU2593" s="124"/>
      <c r="FV2593" s="124"/>
      <c r="FW2593" s="124"/>
      <c r="FX2593" s="124"/>
      <c r="FY2593" s="124"/>
      <c r="FZ2593" s="124"/>
      <c r="GA2593" s="124"/>
      <c r="GB2593" s="124"/>
      <c r="GC2593" s="124"/>
      <c r="GD2593" s="124"/>
      <c r="GE2593" s="124"/>
      <c r="GF2593" s="124"/>
      <c r="GG2593" s="124"/>
      <c r="GH2593" s="124"/>
      <c r="GI2593" s="124"/>
      <c r="GJ2593" s="124"/>
      <c r="GK2593" s="124"/>
      <c r="GL2593" s="124"/>
      <c r="GM2593" s="124"/>
      <c r="GN2593" s="124"/>
      <c r="GO2593" s="124"/>
      <c r="GP2593" s="124"/>
      <c r="GQ2593" s="124"/>
      <c r="GR2593" s="124"/>
      <c r="GS2593" s="124"/>
      <c r="GT2593" s="124"/>
      <c r="GU2593" s="124"/>
      <c r="GV2593" s="124"/>
      <c r="GW2593" s="124"/>
      <c r="GX2593" s="124"/>
      <c r="GY2593" s="124"/>
      <c r="GZ2593" s="124"/>
      <c r="HA2593" s="124"/>
      <c r="HB2593" s="124"/>
      <c r="HC2593" s="124"/>
      <c r="HD2593" s="124"/>
      <c r="HE2593" s="124"/>
      <c r="HF2593" s="124"/>
      <c r="HG2593" s="124"/>
      <c r="HH2593" s="124"/>
      <c r="HI2593" s="124"/>
      <c r="HJ2593" s="124"/>
      <c r="HK2593" s="124"/>
      <c r="HL2593" s="124"/>
      <c r="HM2593" s="124"/>
      <c r="HN2593" s="124"/>
      <c r="HO2593" s="124"/>
      <c r="HP2593" s="124"/>
      <c r="HQ2593" s="124"/>
      <c r="HR2593" s="124"/>
      <c r="HS2593" s="124"/>
      <c r="HT2593" s="124"/>
      <c r="HU2593" s="124"/>
      <c r="HV2593" s="124"/>
      <c r="HW2593" s="124"/>
      <c r="HX2593" s="124"/>
      <c r="HY2593" s="124"/>
      <c r="HZ2593" s="124"/>
      <c r="IA2593" s="124"/>
      <c r="IB2593" s="124"/>
      <c r="IC2593" s="124"/>
      <c r="ID2593" s="124"/>
      <c r="IE2593" s="124"/>
      <c r="IF2593" s="124"/>
      <c r="IG2593" s="124"/>
      <c r="IH2593" s="124"/>
      <c r="II2593" s="124"/>
      <c r="IJ2593" s="124"/>
      <c r="IK2593" s="124"/>
      <c r="IL2593" s="124"/>
      <c r="IM2593" s="124"/>
      <c r="IN2593" s="124"/>
      <c r="IO2593" s="124"/>
      <c r="IP2593" s="124"/>
      <c r="IQ2593" s="124"/>
      <c r="IR2593" s="124"/>
      <c r="IS2593" s="124"/>
      <c r="IT2593" s="124"/>
      <c r="IU2593" s="124"/>
      <c r="IV2593" s="124"/>
    </row>
    <row r="2594" spans="1:53" s="19" customFormat="1" ht="12.75" customHeight="1">
      <c r="A2594" s="201"/>
      <c r="B2594" s="202"/>
      <c r="C2594" s="202"/>
      <c r="D2594" s="202"/>
      <c r="E2594" s="203"/>
      <c r="F2594" s="130" t="s">
        <v>226</v>
      </c>
      <c r="G2594" s="48">
        <f t="shared" si="632"/>
        <v>0</v>
      </c>
      <c r="H2594" s="48">
        <f t="shared" si="632"/>
        <v>0</v>
      </c>
      <c r="I2594" s="48">
        <f>I2570-I2582</f>
        <v>0</v>
      </c>
      <c r="J2594" s="48">
        <f aca="true" t="shared" si="636" ref="J2594:P2594">J2570-J2582</f>
        <v>0</v>
      </c>
      <c r="K2594" s="48">
        <f t="shared" si="636"/>
        <v>0</v>
      </c>
      <c r="L2594" s="48">
        <f t="shared" si="636"/>
        <v>0</v>
      </c>
      <c r="M2594" s="48">
        <f t="shared" si="636"/>
        <v>0</v>
      </c>
      <c r="N2594" s="48">
        <f t="shared" si="636"/>
        <v>0</v>
      </c>
      <c r="O2594" s="48">
        <f t="shared" si="636"/>
        <v>0</v>
      </c>
      <c r="P2594" s="48">
        <f t="shared" si="636"/>
        <v>0</v>
      </c>
      <c r="Q2594" s="209"/>
      <c r="R2594" s="210"/>
      <c r="S2594" s="16"/>
      <c r="T2594" s="17"/>
      <c r="U2594" s="17"/>
      <c r="V2594" s="17"/>
      <c r="W2594" s="18"/>
      <c r="X2594" s="18"/>
      <c r="Y2594" s="18"/>
      <c r="Z2594" s="18"/>
      <c r="AA2594" s="18"/>
      <c r="AB2594" s="18"/>
      <c r="AC2594" s="18"/>
      <c r="AD2594" s="18"/>
      <c r="AE2594" s="18"/>
      <c r="AF2594" s="18"/>
      <c r="AG2594" s="18"/>
      <c r="AH2594" s="18"/>
      <c r="AI2594" s="18"/>
      <c r="AJ2594" s="18"/>
      <c r="AK2594" s="18"/>
      <c r="AL2594" s="18"/>
      <c r="AM2594" s="18"/>
      <c r="AN2594" s="18"/>
      <c r="AO2594" s="18"/>
      <c r="AP2594" s="18"/>
      <c r="AQ2594" s="18"/>
      <c r="AR2594" s="18"/>
      <c r="AS2594" s="18"/>
      <c r="AT2594" s="18"/>
      <c r="AU2594" s="18"/>
      <c r="AV2594" s="18"/>
      <c r="AW2594" s="18"/>
      <c r="AX2594" s="18"/>
      <c r="AY2594" s="18"/>
      <c r="AZ2594" s="18"/>
      <c r="BA2594" s="18"/>
    </row>
    <row r="2595" spans="1:53" s="19" customFormat="1" ht="12.75" customHeight="1">
      <c r="A2595" s="201"/>
      <c r="B2595" s="202"/>
      <c r="C2595" s="202"/>
      <c r="D2595" s="202"/>
      <c r="E2595" s="203"/>
      <c r="F2595" s="130" t="s">
        <v>227</v>
      </c>
      <c r="G2595" s="48">
        <f t="shared" si="632"/>
        <v>0</v>
      </c>
      <c r="H2595" s="48">
        <f t="shared" si="632"/>
        <v>0</v>
      </c>
      <c r="I2595" s="48">
        <f aca="true" t="shared" si="637" ref="I2595:P2595">I2571-I2583</f>
        <v>0</v>
      </c>
      <c r="J2595" s="48">
        <f t="shared" si="637"/>
        <v>0</v>
      </c>
      <c r="K2595" s="48">
        <f t="shared" si="637"/>
        <v>0</v>
      </c>
      <c r="L2595" s="48">
        <f t="shared" si="637"/>
        <v>0</v>
      </c>
      <c r="M2595" s="48">
        <f t="shared" si="637"/>
        <v>0</v>
      </c>
      <c r="N2595" s="48">
        <f t="shared" si="637"/>
        <v>0</v>
      </c>
      <c r="O2595" s="48">
        <f t="shared" si="637"/>
        <v>0</v>
      </c>
      <c r="P2595" s="48">
        <f t="shared" si="637"/>
        <v>0</v>
      </c>
      <c r="Q2595" s="209"/>
      <c r="R2595" s="210"/>
      <c r="S2595" s="16"/>
      <c r="T2595" s="17"/>
      <c r="U2595" s="17"/>
      <c r="V2595" s="17"/>
      <c r="W2595" s="18"/>
      <c r="X2595" s="18"/>
      <c r="Y2595" s="18"/>
      <c r="Z2595" s="18"/>
      <c r="AA2595" s="18"/>
      <c r="AB2595" s="18"/>
      <c r="AC2595" s="18"/>
      <c r="AD2595" s="18"/>
      <c r="AE2595" s="18"/>
      <c r="AF2595" s="18"/>
      <c r="AG2595" s="18"/>
      <c r="AH2595" s="18"/>
      <c r="AI2595" s="18"/>
      <c r="AJ2595" s="18"/>
      <c r="AK2595" s="18"/>
      <c r="AL2595" s="18"/>
      <c r="AM2595" s="18"/>
      <c r="AN2595" s="18"/>
      <c r="AO2595" s="18"/>
      <c r="AP2595" s="18"/>
      <c r="AQ2595" s="18"/>
      <c r="AR2595" s="18"/>
      <c r="AS2595" s="18"/>
      <c r="AT2595" s="18"/>
      <c r="AU2595" s="18"/>
      <c r="AV2595" s="18"/>
      <c r="AW2595" s="18"/>
      <c r="AX2595" s="18"/>
      <c r="AY2595" s="18"/>
      <c r="AZ2595" s="18"/>
      <c r="BA2595" s="18"/>
    </row>
    <row r="2596" spans="1:53" s="19" customFormat="1" ht="12.75" customHeight="1">
      <c r="A2596" s="201"/>
      <c r="B2596" s="202"/>
      <c r="C2596" s="202"/>
      <c r="D2596" s="202"/>
      <c r="E2596" s="203"/>
      <c r="F2596" s="130" t="s">
        <v>228</v>
      </c>
      <c r="G2596" s="48">
        <f t="shared" si="632"/>
        <v>2091.7</v>
      </c>
      <c r="H2596" s="48">
        <f t="shared" si="632"/>
        <v>0</v>
      </c>
      <c r="I2596" s="48">
        <f aca="true" t="shared" si="638" ref="I2596:P2596">I2572-I2584</f>
        <v>1971.2</v>
      </c>
      <c r="J2596" s="48">
        <f t="shared" si="638"/>
        <v>0</v>
      </c>
      <c r="K2596" s="48">
        <f t="shared" si="638"/>
        <v>0</v>
      </c>
      <c r="L2596" s="48">
        <f t="shared" si="638"/>
        <v>0</v>
      </c>
      <c r="M2596" s="48">
        <f t="shared" si="638"/>
        <v>120.5</v>
      </c>
      <c r="N2596" s="48">
        <f t="shared" si="638"/>
        <v>0</v>
      </c>
      <c r="O2596" s="48">
        <f t="shared" si="638"/>
        <v>0</v>
      </c>
      <c r="P2596" s="48">
        <f t="shared" si="638"/>
        <v>0</v>
      </c>
      <c r="Q2596" s="209"/>
      <c r="R2596" s="210"/>
      <c r="S2596" s="16"/>
      <c r="T2596" s="17"/>
      <c r="U2596" s="17"/>
      <c r="V2596" s="17"/>
      <c r="W2596" s="18"/>
      <c r="X2596" s="18"/>
      <c r="Y2596" s="18"/>
      <c r="Z2596" s="18"/>
      <c r="AA2596" s="18"/>
      <c r="AB2596" s="18"/>
      <c r="AC2596" s="18"/>
      <c r="AD2596" s="18"/>
      <c r="AE2596" s="18"/>
      <c r="AF2596" s="18"/>
      <c r="AG2596" s="18"/>
      <c r="AH2596" s="18"/>
      <c r="AI2596" s="18"/>
      <c r="AJ2596" s="18"/>
      <c r="AK2596" s="18"/>
      <c r="AL2596" s="18"/>
      <c r="AM2596" s="18"/>
      <c r="AN2596" s="18"/>
      <c r="AO2596" s="18"/>
      <c r="AP2596" s="18"/>
      <c r="AQ2596" s="18"/>
      <c r="AR2596" s="18"/>
      <c r="AS2596" s="18"/>
      <c r="AT2596" s="18"/>
      <c r="AU2596" s="18"/>
      <c r="AV2596" s="18"/>
      <c r="AW2596" s="18"/>
      <c r="AX2596" s="18"/>
      <c r="AY2596" s="18"/>
      <c r="AZ2596" s="18"/>
      <c r="BA2596" s="18"/>
    </row>
    <row r="2597" spans="1:53" s="19" customFormat="1" ht="12.75" customHeight="1">
      <c r="A2597" s="201"/>
      <c r="B2597" s="202"/>
      <c r="C2597" s="202"/>
      <c r="D2597" s="202"/>
      <c r="E2597" s="203"/>
      <c r="F2597" s="130" t="s">
        <v>229</v>
      </c>
      <c r="G2597" s="48">
        <f t="shared" si="632"/>
        <v>17694.8</v>
      </c>
      <c r="H2597" s="48">
        <f t="shared" si="632"/>
        <v>0</v>
      </c>
      <c r="I2597" s="48">
        <f aca="true" t="shared" si="639" ref="I2597:P2597">I2573-I2585</f>
        <v>17694.8</v>
      </c>
      <c r="J2597" s="48">
        <f t="shared" si="639"/>
        <v>0</v>
      </c>
      <c r="K2597" s="48">
        <f t="shared" si="639"/>
        <v>0</v>
      </c>
      <c r="L2597" s="48">
        <f t="shared" si="639"/>
        <v>0</v>
      </c>
      <c r="M2597" s="48">
        <f>M2573-M2585</f>
        <v>0</v>
      </c>
      <c r="N2597" s="48">
        <f t="shared" si="639"/>
        <v>0</v>
      </c>
      <c r="O2597" s="48">
        <f t="shared" si="639"/>
        <v>0</v>
      </c>
      <c r="P2597" s="48">
        <f t="shared" si="639"/>
        <v>0</v>
      </c>
      <c r="Q2597" s="209"/>
      <c r="R2597" s="210"/>
      <c r="S2597" s="16"/>
      <c r="T2597" s="17"/>
      <c r="U2597" s="17"/>
      <c r="V2597" s="17"/>
      <c r="W2597" s="18"/>
      <c r="X2597" s="18"/>
      <c r="Y2597" s="18"/>
      <c r="Z2597" s="18"/>
      <c r="AA2597" s="18"/>
      <c r="AB2597" s="18"/>
      <c r="AC2597" s="18"/>
      <c r="AD2597" s="18"/>
      <c r="AE2597" s="18"/>
      <c r="AF2597" s="18"/>
      <c r="AG2597" s="18"/>
      <c r="AH2597" s="18"/>
      <c r="AI2597" s="18"/>
      <c r="AJ2597" s="18"/>
      <c r="AK2597" s="18"/>
      <c r="AL2597" s="18"/>
      <c r="AM2597" s="18"/>
      <c r="AN2597" s="18"/>
      <c r="AO2597" s="18"/>
      <c r="AP2597" s="18"/>
      <c r="AQ2597" s="18"/>
      <c r="AR2597" s="18"/>
      <c r="AS2597" s="18"/>
      <c r="AT2597" s="18"/>
      <c r="AU2597" s="18"/>
      <c r="AV2597" s="18"/>
      <c r="AW2597" s="18"/>
      <c r="AX2597" s="18"/>
      <c r="AY2597" s="18"/>
      <c r="AZ2597" s="18"/>
      <c r="BA2597" s="18"/>
    </row>
    <row r="2598" spans="1:53" s="19" customFormat="1" ht="12.75" customHeight="1" thickBot="1">
      <c r="A2598" s="204"/>
      <c r="B2598" s="205"/>
      <c r="C2598" s="205"/>
      <c r="D2598" s="205"/>
      <c r="E2598" s="206"/>
      <c r="F2598" s="131" t="s">
        <v>230</v>
      </c>
      <c r="G2598" s="50">
        <f t="shared" si="632"/>
        <v>0</v>
      </c>
      <c r="H2598" s="50">
        <f t="shared" si="632"/>
        <v>0</v>
      </c>
      <c r="I2598" s="50">
        <f aca="true" t="shared" si="640" ref="I2598:P2598">I2574-I2586</f>
        <v>0</v>
      </c>
      <c r="J2598" s="50">
        <f t="shared" si="640"/>
        <v>0</v>
      </c>
      <c r="K2598" s="50">
        <f t="shared" si="640"/>
        <v>0</v>
      </c>
      <c r="L2598" s="50">
        <f t="shared" si="640"/>
        <v>0</v>
      </c>
      <c r="M2598" s="50">
        <f t="shared" si="640"/>
        <v>0</v>
      </c>
      <c r="N2598" s="50">
        <f t="shared" si="640"/>
        <v>0</v>
      </c>
      <c r="O2598" s="50">
        <f t="shared" si="640"/>
        <v>0</v>
      </c>
      <c r="P2598" s="50">
        <f t="shared" si="640"/>
        <v>0</v>
      </c>
      <c r="Q2598" s="211"/>
      <c r="R2598" s="212"/>
      <c r="S2598" s="16"/>
      <c r="T2598" s="17"/>
      <c r="U2598" s="17"/>
      <c r="V2598" s="17"/>
      <c r="W2598" s="18"/>
      <c r="X2598" s="18"/>
      <c r="Y2598" s="18"/>
      <c r="Z2598" s="18"/>
      <c r="AA2598" s="18"/>
      <c r="AB2598" s="18"/>
      <c r="AC2598" s="18"/>
      <c r="AD2598" s="18"/>
      <c r="AE2598" s="18"/>
      <c r="AF2598" s="18"/>
      <c r="AG2598" s="18"/>
      <c r="AH2598" s="18"/>
      <c r="AI2598" s="18"/>
      <c r="AJ2598" s="18"/>
      <c r="AK2598" s="18"/>
      <c r="AL2598" s="18"/>
      <c r="AM2598" s="18"/>
      <c r="AN2598" s="18"/>
      <c r="AO2598" s="18"/>
      <c r="AP2598" s="18"/>
      <c r="AQ2598" s="18"/>
      <c r="AR2598" s="18"/>
      <c r="AS2598" s="18"/>
      <c r="AT2598" s="18"/>
      <c r="AU2598" s="18"/>
      <c r="AV2598" s="18"/>
      <c r="AW2598" s="18"/>
      <c r="AX2598" s="18"/>
      <c r="AY2598" s="18"/>
      <c r="AZ2598" s="18"/>
      <c r="BA2598" s="18"/>
    </row>
    <row r="2599" spans="1:53" s="19" customFormat="1" ht="12.75" customHeight="1">
      <c r="A2599" s="198" t="s">
        <v>190</v>
      </c>
      <c r="B2599" s="199"/>
      <c r="C2599" s="199"/>
      <c r="D2599" s="199"/>
      <c r="E2599" s="200"/>
      <c r="F2599" s="129" t="s">
        <v>16</v>
      </c>
      <c r="G2599" s="23">
        <f>SUM(G2600:G2610)</f>
        <v>3785258.3</v>
      </c>
      <c r="H2599" s="23">
        <f aca="true" t="shared" si="641" ref="H2599:P2599">SUM(H2600:H2610)</f>
        <v>1110312.1</v>
      </c>
      <c r="I2599" s="23">
        <f t="shared" si="641"/>
        <v>3210882.5</v>
      </c>
      <c r="J2599" s="23">
        <f t="shared" si="641"/>
        <v>989508.3999999998</v>
      </c>
      <c r="K2599" s="23">
        <f t="shared" si="641"/>
        <v>203538.7</v>
      </c>
      <c r="L2599" s="23">
        <f t="shared" si="641"/>
        <v>28338.7</v>
      </c>
      <c r="M2599" s="23">
        <f t="shared" si="641"/>
        <v>312437.1</v>
      </c>
      <c r="N2599" s="23">
        <f t="shared" si="641"/>
        <v>92465</v>
      </c>
      <c r="O2599" s="23">
        <f t="shared" si="641"/>
        <v>58400</v>
      </c>
      <c r="P2599" s="23">
        <f t="shared" si="641"/>
        <v>0</v>
      </c>
      <c r="Q2599" s="222"/>
      <c r="R2599" s="223"/>
      <c r="S2599" s="17"/>
      <c r="T2599" s="17"/>
      <c r="U2599" s="17"/>
      <c r="V2599" s="17"/>
      <c r="W2599" s="18"/>
      <c r="X2599" s="18"/>
      <c r="Y2599" s="18"/>
      <c r="Z2599" s="18"/>
      <c r="AA2599" s="18"/>
      <c r="AB2599" s="18"/>
      <c r="AC2599" s="18"/>
      <c r="AD2599" s="18"/>
      <c r="AE2599" s="18"/>
      <c r="AF2599" s="18"/>
      <c r="AG2599" s="18"/>
      <c r="AH2599" s="18"/>
      <c r="AI2599" s="18"/>
      <c r="AJ2599" s="18"/>
      <c r="AK2599" s="18"/>
      <c r="AL2599" s="18"/>
      <c r="AM2599" s="18"/>
      <c r="AN2599" s="18"/>
      <c r="AO2599" s="18"/>
      <c r="AP2599" s="18"/>
      <c r="AQ2599" s="18"/>
      <c r="AR2599" s="18"/>
      <c r="AS2599" s="18"/>
      <c r="AT2599" s="18"/>
      <c r="AU2599" s="18"/>
      <c r="AV2599" s="18"/>
      <c r="AW2599" s="18"/>
      <c r="AX2599" s="18"/>
      <c r="AY2599" s="18"/>
      <c r="AZ2599" s="18"/>
      <c r="BA2599" s="18"/>
    </row>
    <row r="2600" spans="1:53" s="19" customFormat="1" ht="12.75" customHeight="1">
      <c r="A2600" s="201"/>
      <c r="B2600" s="202"/>
      <c r="C2600" s="202"/>
      <c r="D2600" s="202"/>
      <c r="E2600" s="203"/>
      <c r="F2600" s="130" t="s">
        <v>19</v>
      </c>
      <c r="G2600" s="48">
        <f>I2600+K2600+M2600+O2600</f>
        <v>97615.50000000001</v>
      </c>
      <c r="H2600" s="48">
        <f>J2600+L2600+N2600+P2600</f>
        <v>97615.50000000001</v>
      </c>
      <c r="I2600" s="48">
        <f aca="true" t="shared" si="642" ref="I2600:I2610">I2161+I2453+I2564</f>
        <v>97615.50000000001</v>
      </c>
      <c r="J2600" s="48">
        <f aca="true" t="shared" si="643" ref="J2600:P2600">J2161+J2453+J2564</f>
        <v>97615.50000000001</v>
      </c>
      <c r="K2600" s="48">
        <f t="shared" si="643"/>
        <v>0</v>
      </c>
      <c r="L2600" s="48">
        <f t="shared" si="643"/>
        <v>0</v>
      </c>
      <c r="M2600" s="48">
        <f t="shared" si="643"/>
        <v>0</v>
      </c>
      <c r="N2600" s="48">
        <f t="shared" si="643"/>
        <v>0</v>
      </c>
      <c r="O2600" s="48">
        <f t="shared" si="643"/>
        <v>0</v>
      </c>
      <c r="P2600" s="48">
        <f t="shared" si="643"/>
        <v>0</v>
      </c>
      <c r="Q2600" s="224"/>
      <c r="R2600" s="225"/>
      <c r="S2600" s="17"/>
      <c r="T2600" s="17"/>
      <c r="U2600" s="17"/>
      <c r="V2600" s="17"/>
      <c r="W2600" s="18"/>
      <c r="X2600" s="18"/>
      <c r="Y2600" s="18"/>
      <c r="Z2600" s="18"/>
      <c r="AA2600" s="18"/>
      <c r="AB2600" s="18"/>
      <c r="AC2600" s="18"/>
      <c r="AD2600" s="18"/>
      <c r="AE2600" s="18"/>
      <c r="AF2600" s="18"/>
      <c r="AG2600" s="18"/>
      <c r="AH2600" s="18"/>
      <c r="AI2600" s="18"/>
      <c r="AJ2600" s="18"/>
      <c r="AK2600" s="18"/>
      <c r="AL2600" s="18"/>
      <c r="AM2600" s="18"/>
      <c r="AN2600" s="18"/>
      <c r="AO2600" s="18"/>
      <c r="AP2600" s="18"/>
      <c r="AQ2600" s="18"/>
      <c r="AR2600" s="18"/>
      <c r="AS2600" s="18"/>
      <c r="AT2600" s="18"/>
      <c r="AU2600" s="18"/>
      <c r="AV2600" s="18"/>
      <c r="AW2600" s="18"/>
      <c r="AX2600" s="18"/>
      <c r="AY2600" s="18"/>
      <c r="AZ2600" s="18"/>
      <c r="BA2600" s="18"/>
    </row>
    <row r="2601" spans="1:53" s="19" customFormat="1" ht="12.75" customHeight="1">
      <c r="A2601" s="201"/>
      <c r="B2601" s="202"/>
      <c r="C2601" s="202"/>
      <c r="D2601" s="202"/>
      <c r="E2601" s="203"/>
      <c r="F2601" s="130" t="s">
        <v>22</v>
      </c>
      <c r="G2601" s="48">
        <f aca="true" t="shared" si="644" ref="G2601:G2634">I2601+K2601+M2601+O2601</f>
        <v>237342.7</v>
      </c>
      <c r="H2601" s="48">
        <f aca="true" t="shared" si="645" ref="H2601:H2634">J2601+L2601+N2601+P2601</f>
        <v>237342.7</v>
      </c>
      <c r="I2601" s="48">
        <f t="shared" si="642"/>
        <v>237342.7</v>
      </c>
      <c r="J2601" s="48">
        <f aca="true" t="shared" si="646" ref="J2601:P2607">J2162+J2454+J2565</f>
        <v>237342.7</v>
      </c>
      <c r="K2601" s="48">
        <f t="shared" si="646"/>
        <v>0</v>
      </c>
      <c r="L2601" s="48">
        <f t="shared" si="646"/>
        <v>0</v>
      </c>
      <c r="M2601" s="48">
        <f t="shared" si="646"/>
        <v>0</v>
      </c>
      <c r="N2601" s="48">
        <f t="shared" si="646"/>
        <v>0</v>
      </c>
      <c r="O2601" s="48">
        <f t="shared" si="646"/>
        <v>0</v>
      </c>
      <c r="P2601" s="48">
        <f t="shared" si="646"/>
        <v>0</v>
      </c>
      <c r="Q2601" s="224"/>
      <c r="R2601" s="225"/>
      <c r="S2601" s="49"/>
      <c r="T2601" s="17"/>
      <c r="U2601" s="17"/>
      <c r="V2601" s="17"/>
      <c r="W2601" s="18"/>
      <c r="X2601" s="18"/>
      <c r="Y2601" s="18"/>
      <c r="Z2601" s="18"/>
      <c r="AA2601" s="18"/>
      <c r="AB2601" s="18"/>
      <c r="AC2601" s="18"/>
      <c r="AD2601" s="18"/>
      <c r="AE2601" s="18"/>
      <c r="AF2601" s="18"/>
      <c r="AG2601" s="18"/>
      <c r="AH2601" s="18"/>
      <c r="AI2601" s="18"/>
      <c r="AJ2601" s="18"/>
      <c r="AK2601" s="18"/>
      <c r="AL2601" s="18"/>
      <c r="AM2601" s="18"/>
      <c r="AN2601" s="18"/>
      <c r="AO2601" s="18"/>
      <c r="AP2601" s="18"/>
      <c r="AQ2601" s="18"/>
      <c r="AR2601" s="18"/>
      <c r="AS2601" s="18"/>
      <c r="AT2601" s="18"/>
      <c r="AU2601" s="18"/>
      <c r="AV2601" s="18"/>
      <c r="AW2601" s="18"/>
      <c r="AX2601" s="18"/>
      <c r="AY2601" s="18"/>
      <c r="AZ2601" s="18"/>
      <c r="BA2601" s="18"/>
    </row>
    <row r="2602" spans="1:53" s="19" customFormat="1" ht="12.75" customHeight="1">
      <c r="A2602" s="201"/>
      <c r="B2602" s="202"/>
      <c r="C2602" s="202"/>
      <c r="D2602" s="202"/>
      <c r="E2602" s="203"/>
      <c r="F2602" s="130" t="s">
        <v>23</v>
      </c>
      <c r="G2602" s="48">
        <f t="shared" si="644"/>
        <v>208320.5</v>
      </c>
      <c r="H2602" s="48">
        <f t="shared" si="645"/>
        <v>208320.5</v>
      </c>
      <c r="I2602" s="48">
        <f t="shared" si="642"/>
        <v>208320.5</v>
      </c>
      <c r="J2602" s="48">
        <f t="shared" si="646"/>
        <v>208320.5</v>
      </c>
      <c r="K2602" s="48">
        <f t="shared" si="646"/>
        <v>0</v>
      </c>
      <c r="L2602" s="48">
        <f t="shared" si="646"/>
        <v>0</v>
      </c>
      <c r="M2602" s="48">
        <f t="shared" si="646"/>
        <v>0</v>
      </c>
      <c r="N2602" s="48">
        <f t="shared" si="646"/>
        <v>0</v>
      </c>
      <c r="O2602" s="48">
        <f t="shared" si="646"/>
        <v>0</v>
      </c>
      <c r="P2602" s="48">
        <f t="shared" si="646"/>
        <v>0</v>
      </c>
      <c r="Q2602" s="224"/>
      <c r="R2602" s="225"/>
      <c r="S2602" s="17"/>
      <c r="T2602" s="17"/>
      <c r="U2602" s="17"/>
      <c r="V2602" s="17"/>
      <c r="W2602" s="18"/>
      <c r="X2602" s="18"/>
      <c r="Y2602" s="18"/>
      <c r="Z2602" s="18"/>
      <c r="AA2602" s="18"/>
      <c r="AB2602" s="18"/>
      <c r="AC2602" s="18"/>
      <c r="AD2602" s="18"/>
      <c r="AE2602" s="18"/>
      <c r="AF2602" s="18"/>
      <c r="AG2602" s="18"/>
      <c r="AH2602" s="18"/>
      <c r="AI2602" s="18"/>
      <c r="AJ2602" s="18"/>
      <c r="AK2602" s="18"/>
      <c r="AL2602" s="18"/>
      <c r="AM2602" s="18"/>
      <c r="AN2602" s="18"/>
      <c r="AO2602" s="18"/>
      <c r="AP2602" s="18"/>
      <c r="AQ2602" s="18"/>
      <c r="AR2602" s="18"/>
      <c r="AS2602" s="18"/>
      <c r="AT2602" s="18"/>
      <c r="AU2602" s="18"/>
      <c r="AV2602" s="18"/>
      <c r="AW2602" s="18"/>
      <c r="AX2602" s="18"/>
      <c r="AY2602" s="18"/>
      <c r="AZ2602" s="18"/>
      <c r="BA2602" s="18"/>
    </row>
    <row r="2603" spans="1:53" s="19" customFormat="1" ht="12.75" customHeight="1">
      <c r="A2603" s="201"/>
      <c r="B2603" s="202"/>
      <c r="C2603" s="202"/>
      <c r="D2603" s="202"/>
      <c r="E2603" s="203"/>
      <c r="F2603" s="130" t="s">
        <v>24</v>
      </c>
      <c r="G2603" s="48">
        <f>I2603+K2603+M2603+O2603</f>
        <v>174818.19999999998</v>
      </c>
      <c r="H2603" s="48">
        <f t="shared" si="645"/>
        <v>174818.19999999998</v>
      </c>
      <c r="I2603" s="48">
        <f t="shared" si="642"/>
        <v>174818.19999999998</v>
      </c>
      <c r="J2603" s="48">
        <f t="shared" si="646"/>
        <v>174818.19999999998</v>
      </c>
      <c r="K2603" s="48">
        <f t="shared" si="646"/>
        <v>0</v>
      </c>
      <c r="L2603" s="48">
        <f t="shared" si="646"/>
        <v>0</v>
      </c>
      <c r="M2603" s="48">
        <f t="shared" si="646"/>
        <v>0</v>
      </c>
      <c r="N2603" s="48">
        <f t="shared" si="646"/>
        <v>0</v>
      </c>
      <c r="O2603" s="48">
        <f t="shared" si="646"/>
        <v>0</v>
      </c>
      <c r="P2603" s="48">
        <f t="shared" si="646"/>
        <v>0</v>
      </c>
      <c r="Q2603" s="224"/>
      <c r="R2603" s="225"/>
      <c r="S2603" s="49"/>
      <c r="T2603" s="17"/>
      <c r="U2603" s="17"/>
      <c r="V2603" s="17"/>
      <c r="W2603" s="18"/>
      <c r="X2603" s="18"/>
      <c r="Y2603" s="18"/>
      <c r="Z2603" s="18"/>
      <c r="AA2603" s="18"/>
      <c r="AB2603" s="18"/>
      <c r="AC2603" s="18"/>
      <c r="AD2603" s="18"/>
      <c r="AE2603" s="18"/>
      <c r="AF2603" s="18"/>
      <c r="AG2603" s="18"/>
      <c r="AH2603" s="18"/>
      <c r="AI2603" s="18"/>
      <c r="AJ2603" s="18"/>
      <c r="AK2603" s="18"/>
      <c r="AL2603" s="18"/>
      <c r="AM2603" s="18"/>
      <c r="AN2603" s="18"/>
      <c r="AO2603" s="18"/>
      <c r="AP2603" s="18"/>
      <c r="AQ2603" s="18"/>
      <c r="AR2603" s="18"/>
      <c r="AS2603" s="18"/>
      <c r="AT2603" s="18"/>
      <c r="AU2603" s="18"/>
      <c r="AV2603" s="18"/>
      <c r="AW2603" s="18"/>
      <c r="AX2603" s="18"/>
      <c r="AY2603" s="18"/>
      <c r="AZ2603" s="18"/>
      <c r="BA2603" s="18"/>
    </row>
    <row r="2604" spans="1:53" s="19" customFormat="1" ht="12.75" customHeight="1">
      <c r="A2604" s="201"/>
      <c r="B2604" s="202"/>
      <c r="C2604" s="202"/>
      <c r="D2604" s="202"/>
      <c r="E2604" s="203"/>
      <c r="F2604" s="58" t="s">
        <v>25</v>
      </c>
      <c r="G2604" s="48">
        <f t="shared" si="644"/>
        <v>105953.4</v>
      </c>
      <c r="H2604" s="48">
        <f t="shared" si="645"/>
        <v>105953.4</v>
      </c>
      <c r="I2604" s="48">
        <f t="shared" si="642"/>
        <v>59349.7</v>
      </c>
      <c r="J2604" s="48">
        <f t="shared" si="646"/>
        <v>59349.7</v>
      </c>
      <c r="K2604" s="48">
        <f t="shared" si="646"/>
        <v>28338.7</v>
      </c>
      <c r="L2604" s="48">
        <f t="shared" si="646"/>
        <v>28338.7</v>
      </c>
      <c r="M2604" s="48">
        <f t="shared" si="646"/>
        <v>18265</v>
      </c>
      <c r="N2604" s="48">
        <f t="shared" si="646"/>
        <v>18265</v>
      </c>
      <c r="O2604" s="48">
        <f t="shared" si="646"/>
        <v>0</v>
      </c>
      <c r="P2604" s="48">
        <f t="shared" si="646"/>
        <v>0</v>
      </c>
      <c r="Q2604" s="224"/>
      <c r="R2604" s="225"/>
      <c r="S2604" s="17"/>
      <c r="T2604" s="17"/>
      <c r="U2604" s="17"/>
      <c r="V2604" s="17"/>
      <c r="W2604" s="18"/>
      <c r="X2604" s="18"/>
      <c r="Y2604" s="18"/>
      <c r="Z2604" s="18"/>
      <c r="AA2604" s="18"/>
      <c r="AB2604" s="18"/>
      <c r="AC2604" s="18"/>
      <c r="AD2604" s="18"/>
      <c r="AE2604" s="18"/>
      <c r="AF2604" s="18"/>
      <c r="AG2604" s="18"/>
      <c r="AH2604" s="18"/>
      <c r="AI2604" s="18"/>
      <c r="AJ2604" s="18"/>
      <c r="AK2604" s="18"/>
      <c r="AL2604" s="18"/>
      <c r="AM2604" s="18"/>
      <c r="AN2604" s="18"/>
      <c r="AO2604" s="18"/>
      <c r="AP2604" s="18"/>
      <c r="AQ2604" s="18"/>
      <c r="AR2604" s="18"/>
      <c r="AS2604" s="18"/>
      <c r="AT2604" s="18"/>
      <c r="AU2604" s="18"/>
      <c r="AV2604" s="18"/>
      <c r="AW2604" s="18"/>
      <c r="AX2604" s="18"/>
      <c r="AY2604" s="18"/>
      <c r="AZ2604" s="18"/>
      <c r="BA2604" s="18"/>
    </row>
    <row r="2605" spans="1:53" s="19" customFormat="1" ht="12.75" customHeight="1">
      <c r="A2605" s="201"/>
      <c r="B2605" s="202"/>
      <c r="C2605" s="202"/>
      <c r="D2605" s="202"/>
      <c r="E2605" s="203"/>
      <c r="F2605" s="58" t="s">
        <v>220</v>
      </c>
      <c r="G2605" s="48">
        <f t="shared" si="644"/>
        <v>413261.8</v>
      </c>
      <c r="H2605" s="48">
        <f t="shared" si="645"/>
        <v>242013.2</v>
      </c>
      <c r="I2605" s="48">
        <f t="shared" si="642"/>
        <v>289649</v>
      </c>
      <c r="J2605" s="48">
        <f t="shared" si="646"/>
        <v>167813.2</v>
      </c>
      <c r="K2605" s="48">
        <f t="shared" si="646"/>
        <v>0</v>
      </c>
      <c r="L2605" s="48">
        <f t="shared" si="646"/>
        <v>0</v>
      </c>
      <c r="M2605" s="48">
        <f t="shared" si="646"/>
        <v>123612.8</v>
      </c>
      <c r="N2605" s="48">
        <f t="shared" si="646"/>
        <v>74200</v>
      </c>
      <c r="O2605" s="48">
        <f t="shared" si="646"/>
        <v>0</v>
      </c>
      <c r="P2605" s="48">
        <f t="shared" si="646"/>
        <v>0</v>
      </c>
      <c r="Q2605" s="224"/>
      <c r="R2605" s="225"/>
      <c r="S2605" s="17"/>
      <c r="T2605" s="17"/>
      <c r="U2605" s="17"/>
      <c r="V2605" s="17"/>
      <c r="W2605" s="18"/>
      <c r="X2605" s="18"/>
      <c r="Y2605" s="18"/>
      <c r="Z2605" s="18"/>
      <c r="AA2605" s="18"/>
      <c r="AB2605" s="18"/>
      <c r="AC2605" s="18"/>
      <c r="AD2605" s="18"/>
      <c r="AE2605" s="18"/>
      <c r="AF2605" s="18"/>
      <c r="AG2605" s="18"/>
      <c r="AH2605" s="18"/>
      <c r="AI2605" s="18"/>
      <c r="AJ2605" s="18"/>
      <c r="AK2605" s="18"/>
      <c r="AL2605" s="18"/>
      <c r="AM2605" s="18"/>
      <c r="AN2605" s="18"/>
      <c r="AO2605" s="18"/>
      <c r="AP2605" s="18"/>
      <c r="AQ2605" s="18"/>
      <c r="AR2605" s="18"/>
      <c r="AS2605" s="18"/>
      <c r="AT2605" s="18"/>
      <c r="AU2605" s="18"/>
      <c r="AV2605" s="18"/>
      <c r="AW2605" s="18"/>
      <c r="AX2605" s="18"/>
      <c r="AY2605" s="18"/>
      <c r="AZ2605" s="18"/>
      <c r="BA2605" s="18"/>
    </row>
    <row r="2606" spans="1:53" s="19" customFormat="1" ht="12.75" customHeight="1">
      <c r="A2606" s="201"/>
      <c r="B2606" s="202"/>
      <c r="C2606" s="202"/>
      <c r="D2606" s="202"/>
      <c r="E2606" s="203"/>
      <c r="F2606" s="130" t="s">
        <v>226</v>
      </c>
      <c r="G2606" s="48">
        <f aca="true" t="shared" si="647" ref="G2606:H2609">I2606+K2606+M2606+O2606</f>
        <v>212548.80000000002</v>
      </c>
      <c r="H2606" s="48">
        <f t="shared" si="647"/>
        <v>34648.6</v>
      </c>
      <c r="I2606" s="48">
        <f t="shared" si="642"/>
        <v>158232.40000000002</v>
      </c>
      <c r="J2606" s="48">
        <f t="shared" si="646"/>
        <v>34648.6</v>
      </c>
      <c r="K2606" s="48">
        <f t="shared" si="646"/>
        <v>0</v>
      </c>
      <c r="L2606" s="48">
        <f t="shared" si="646"/>
        <v>0</v>
      </c>
      <c r="M2606" s="48">
        <f t="shared" si="646"/>
        <v>54316.4</v>
      </c>
      <c r="N2606" s="48">
        <f t="shared" si="646"/>
        <v>0</v>
      </c>
      <c r="O2606" s="48">
        <f t="shared" si="646"/>
        <v>0</v>
      </c>
      <c r="P2606" s="48">
        <f t="shared" si="646"/>
        <v>0</v>
      </c>
      <c r="Q2606" s="224"/>
      <c r="R2606" s="225"/>
      <c r="S2606" s="16"/>
      <c r="T2606" s="17"/>
      <c r="U2606" s="17"/>
      <c r="V2606" s="17"/>
      <c r="W2606" s="18"/>
      <c r="X2606" s="18"/>
      <c r="Y2606" s="18"/>
      <c r="Z2606" s="18"/>
      <c r="AA2606" s="18"/>
      <c r="AB2606" s="18"/>
      <c r="AC2606" s="18"/>
      <c r="AD2606" s="18"/>
      <c r="AE2606" s="18"/>
      <c r="AF2606" s="18"/>
      <c r="AG2606" s="18"/>
      <c r="AH2606" s="18"/>
      <c r="AI2606" s="18"/>
      <c r="AJ2606" s="18"/>
      <c r="AK2606" s="18"/>
      <c r="AL2606" s="18"/>
      <c r="AM2606" s="18"/>
      <c r="AN2606" s="18"/>
      <c r="AO2606" s="18"/>
      <c r="AP2606" s="18"/>
      <c r="AQ2606" s="18"/>
      <c r="AR2606" s="18"/>
      <c r="AS2606" s="18"/>
      <c r="AT2606" s="18"/>
      <c r="AU2606" s="18"/>
      <c r="AV2606" s="18"/>
      <c r="AW2606" s="18"/>
      <c r="AX2606" s="18"/>
      <c r="AY2606" s="18"/>
      <c r="AZ2606" s="18"/>
      <c r="BA2606" s="18"/>
    </row>
    <row r="2607" spans="1:53" s="19" customFormat="1" ht="12.75" customHeight="1">
      <c r="A2607" s="201"/>
      <c r="B2607" s="202"/>
      <c r="C2607" s="202"/>
      <c r="D2607" s="202"/>
      <c r="E2607" s="203"/>
      <c r="F2607" s="130" t="s">
        <v>227</v>
      </c>
      <c r="G2607" s="48">
        <f t="shared" si="647"/>
        <v>48596.9</v>
      </c>
      <c r="H2607" s="48">
        <f t="shared" si="647"/>
        <v>0</v>
      </c>
      <c r="I2607" s="48">
        <f t="shared" si="642"/>
        <v>48596.9</v>
      </c>
      <c r="J2607" s="48">
        <f t="shared" si="646"/>
        <v>0</v>
      </c>
      <c r="K2607" s="48">
        <f t="shared" si="646"/>
        <v>0</v>
      </c>
      <c r="L2607" s="48">
        <f t="shared" si="646"/>
        <v>0</v>
      </c>
      <c r="M2607" s="48">
        <f t="shared" si="646"/>
        <v>0</v>
      </c>
      <c r="N2607" s="48">
        <f t="shared" si="646"/>
        <v>0</v>
      </c>
      <c r="O2607" s="48">
        <f t="shared" si="646"/>
        <v>0</v>
      </c>
      <c r="P2607" s="48">
        <f t="shared" si="646"/>
        <v>0</v>
      </c>
      <c r="Q2607" s="224"/>
      <c r="R2607" s="225"/>
      <c r="S2607" s="16"/>
      <c r="T2607" s="17"/>
      <c r="U2607" s="17"/>
      <c r="V2607" s="17"/>
      <c r="W2607" s="18"/>
      <c r="X2607" s="18"/>
      <c r="Y2607" s="18"/>
      <c r="Z2607" s="18"/>
      <c r="AA2607" s="18"/>
      <c r="AB2607" s="18"/>
      <c r="AC2607" s="18"/>
      <c r="AD2607" s="18"/>
      <c r="AE2607" s="18"/>
      <c r="AF2607" s="18"/>
      <c r="AG2607" s="18"/>
      <c r="AH2607" s="18"/>
      <c r="AI2607" s="18"/>
      <c r="AJ2607" s="18"/>
      <c r="AK2607" s="18"/>
      <c r="AL2607" s="18"/>
      <c r="AM2607" s="18"/>
      <c r="AN2607" s="18"/>
      <c r="AO2607" s="18"/>
      <c r="AP2607" s="18"/>
      <c r="AQ2607" s="18"/>
      <c r="AR2607" s="18"/>
      <c r="AS2607" s="18"/>
      <c r="AT2607" s="18"/>
      <c r="AU2607" s="18"/>
      <c r="AV2607" s="18"/>
      <c r="AW2607" s="18"/>
      <c r="AX2607" s="18"/>
      <c r="AY2607" s="18"/>
      <c r="AZ2607" s="18"/>
      <c r="BA2607" s="18"/>
    </row>
    <row r="2608" spans="1:53" s="19" customFormat="1" ht="12.75" customHeight="1">
      <c r="A2608" s="201"/>
      <c r="B2608" s="202"/>
      <c r="C2608" s="202"/>
      <c r="D2608" s="202"/>
      <c r="E2608" s="203"/>
      <c r="F2608" s="130" t="s">
        <v>228</v>
      </c>
      <c r="G2608" s="48">
        <f t="shared" si="647"/>
        <v>392106.30000000005</v>
      </c>
      <c r="H2608" s="48">
        <f t="shared" si="647"/>
        <v>9600</v>
      </c>
      <c r="I2608" s="48">
        <f t="shared" si="642"/>
        <v>334205.00000000006</v>
      </c>
      <c r="J2608" s="48">
        <f aca="true" t="shared" si="648" ref="J2608:P2608">J2169+J2461+J2572</f>
        <v>9600</v>
      </c>
      <c r="K2608" s="48">
        <f t="shared" si="648"/>
        <v>0</v>
      </c>
      <c r="L2608" s="48">
        <f t="shared" si="648"/>
        <v>0</v>
      </c>
      <c r="M2608" s="48">
        <f t="shared" si="648"/>
        <v>57901.3</v>
      </c>
      <c r="N2608" s="48">
        <f t="shared" si="648"/>
        <v>0</v>
      </c>
      <c r="O2608" s="48">
        <f t="shared" si="648"/>
        <v>0</v>
      </c>
      <c r="P2608" s="48">
        <f t="shared" si="648"/>
        <v>0</v>
      </c>
      <c r="Q2608" s="224"/>
      <c r="R2608" s="225"/>
      <c r="S2608" s="16"/>
      <c r="T2608" s="17"/>
      <c r="U2608" s="17"/>
      <c r="V2608" s="17"/>
      <c r="W2608" s="18"/>
      <c r="X2608" s="18"/>
      <c r="Y2608" s="18"/>
      <c r="Z2608" s="18"/>
      <c r="AA2608" s="18"/>
      <c r="AB2608" s="18"/>
      <c r="AC2608" s="18"/>
      <c r="AD2608" s="18"/>
      <c r="AE2608" s="18"/>
      <c r="AF2608" s="18"/>
      <c r="AG2608" s="18"/>
      <c r="AH2608" s="18"/>
      <c r="AI2608" s="18"/>
      <c r="AJ2608" s="18"/>
      <c r="AK2608" s="18"/>
      <c r="AL2608" s="18"/>
      <c r="AM2608" s="18"/>
      <c r="AN2608" s="18"/>
      <c r="AO2608" s="18"/>
      <c r="AP2608" s="18"/>
      <c r="AQ2608" s="18"/>
      <c r="AR2608" s="18"/>
      <c r="AS2608" s="18"/>
      <c r="AT2608" s="18"/>
      <c r="AU2608" s="18"/>
      <c r="AV2608" s="18"/>
      <c r="AW2608" s="18"/>
      <c r="AX2608" s="18"/>
      <c r="AY2608" s="18"/>
      <c r="AZ2608" s="18"/>
      <c r="BA2608" s="18"/>
    </row>
    <row r="2609" spans="1:53" s="19" customFormat="1" ht="12.75" customHeight="1">
      <c r="A2609" s="201"/>
      <c r="B2609" s="202"/>
      <c r="C2609" s="202"/>
      <c r="D2609" s="202"/>
      <c r="E2609" s="203"/>
      <c r="F2609" s="130" t="s">
        <v>229</v>
      </c>
      <c r="G2609" s="48">
        <f t="shared" si="647"/>
        <v>1583585.2000000002</v>
      </c>
      <c r="H2609" s="48">
        <f t="shared" si="647"/>
        <v>0</v>
      </c>
      <c r="I2609" s="48">
        <f t="shared" si="642"/>
        <v>1437614.4000000001</v>
      </c>
      <c r="J2609" s="48">
        <f aca="true" t="shared" si="649" ref="J2609:O2609">J2170+J2462+J2573</f>
        <v>0</v>
      </c>
      <c r="K2609" s="48">
        <f t="shared" si="649"/>
        <v>87600</v>
      </c>
      <c r="L2609" s="48">
        <f t="shared" si="649"/>
        <v>0</v>
      </c>
      <c r="M2609" s="48">
        <f t="shared" si="649"/>
        <v>29170.8</v>
      </c>
      <c r="N2609" s="48">
        <f t="shared" si="649"/>
        <v>0</v>
      </c>
      <c r="O2609" s="48">
        <f t="shared" si="649"/>
        <v>29200</v>
      </c>
      <c r="P2609" s="48">
        <f>P2170+P2462+P2573</f>
        <v>0</v>
      </c>
      <c r="Q2609" s="224"/>
      <c r="R2609" s="225"/>
      <c r="S2609" s="16"/>
      <c r="T2609" s="17"/>
      <c r="U2609" s="17"/>
      <c r="V2609" s="17"/>
      <c r="W2609" s="18"/>
      <c r="X2609" s="18"/>
      <c r="Y2609" s="18"/>
      <c r="Z2609" s="18"/>
      <c r="AA2609" s="18"/>
      <c r="AB2609" s="18"/>
      <c r="AC2609" s="18"/>
      <c r="AD2609" s="18"/>
      <c r="AE2609" s="18"/>
      <c r="AF2609" s="18"/>
      <c r="AG2609" s="18"/>
      <c r="AH2609" s="18"/>
      <c r="AI2609" s="18"/>
      <c r="AJ2609" s="18"/>
      <c r="AK2609" s="18"/>
      <c r="AL2609" s="18"/>
      <c r="AM2609" s="18"/>
      <c r="AN2609" s="18"/>
      <c r="AO2609" s="18"/>
      <c r="AP2609" s="18"/>
      <c r="AQ2609" s="18"/>
      <c r="AR2609" s="18"/>
      <c r="AS2609" s="18"/>
      <c r="AT2609" s="18"/>
      <c r="AU2609" s="18"/>
      <c r="AV2609" s="18"/>
      <c r="AW2609" s="18"/>
      <c r="AX2609" s="18"/>
      <c r="AY2609" s="18"/>
      <c r="AZ2609" s="18"/>
      <c r="BA2609" s="18"/>
    </row>
    <row r="2610" spans="1:53" s="19" customFormat="1" ht="12.75" customHeight="1" thickBot="1">
      <c r="A2610" s="204"/>
      <c r="B2610" s="205"/>
      <c r="C2610" s="205"/>
      <c r="D2610" s="205"/>
      <c r="E2610" s="206"/>
      <c r="F2610" s="131" t="s">
        <v>230</v>
      </c>
      <c r="G2610" s="50">
        <f t="shared" si="644"/>
        <v>311109</v>
      </c>
      <c r="H2610" s="50">
        <f t="shared" si="645"/>
        <v>0</v>
      </c>
      <c r="I2610" s="48">
        <f t="shared" si="642"/>
        <v>165138.2</v>
      </c>
      <c r="J2610" s="48">
        <f aca="true" t="shared" si="650" ref="J2610:O2610">J2171+J2463+J2574</f>
        <v>0</v>
      </c>
      <c r="K2610" s="48">
        <f t="shared" si="650"/>
        <v>87600</v>
      </c>
      <c r="L2610" s="48">
        <f t="shared" si="650"/>
        <v>0</v>
      </c>
      <c r="M2610" s="48">
        <f t="shared" si="650"/>
        <v>29170.8</v>
      </c>
      <c r="N2610" s="48">
        <f t="shared" si="650"/>
        <v>0</v>
      </c>
      <c r="O2610" s="48">
        <f t="shared" si="650"/>
        <v>29200</v>
      </c>
      <c r="P2610" s="48">
        <f>P2171+P2463+P2574</f>
        <v>0</v>
      </c>
      <c r="Q2610" s="226"/>
      <c r="R2610" s="227"/>
      <c r="S2610" s="16"/>
      <c r="T2610" s="17"/>
      <c r="U2610" s="17"/>
      <c r="V2610" s="17"/>
      <c r="W2610" s="18"/>
      <c r="X2610" s="18"/>
      <c r="Y2610" s="18"/>
      <c r="Z2610" s="18"/>
      <c r="AA2610" s="18"/>
      <c r="AB2610" s="18"/>
      <c r="AC2610" s="18"/>
      <c r="AD2610" s="18"/>
      <c r="AE2610" s="18"/>
      <c r="AF2610" s="18"/>
      <c r="AG2610" s="18"/>
      <c r="AH2610" s="18"/>
      <c r="AI2610" s="18"/>
      <c r="AJ2610" s="18"/>
      <c r="AK2610" s="18"/>
      <c r="AL2610" s="18"/>
      <c r="AM2610" s="18"/>
      <c r="AN2610" s="18"/>
      <c r="AO2610" s="18"/>
      <c r="AP2610" s="18"/>
      <c r="AQ2610" s="18"/>
      <c r="AR2610" s="18"/>
      <c r="AS2610" s="18"/>
      <c r="AT2610" s="18"/>
      <c r="AU2610" s="18"/>
      <c r="AV2610" s="18"/>
      <c r="AW2610" s="18"/>
      <c r="AX2610" s="18"/>
      <c r="AY2610" s="18"/>
      <c r="AZ2610" s="18"/>
      <c r="BA2610" s="18"/>
    </row>
    <row r="2611" spans="1:256" s="19" customFormat="1" ht="12.75" customHeight="1">
      <c r="A2611" s="198" t="s">
        <v>149</v>
      </c>
      <c r="B2611" s="199"/>
      <c r="C2611" s="199"/>
      <c r="D2611" s="199"/>
      <c r="E2611" s="200"/>
      <c r="F2611" s="129" t="s">
        <v>16</v>
      </c>
      <c r="G2611" s="23">
        <f>SUM(G2612:G2622)</f>
        <v>293700.3000000001</v>
      </c>
      <c r="H2611" s="23">
        <f aca="true" t="shared" si="651" ref="H2611:P2611">SUM(H2612:H2622)</f>
        <v>64021</v>
      </c>
      <c r="I2611" s="23">
        <f t="shared" si="651"/>
        <v>237513.20000000007</v>
      </c>
      <c r="J2611" s="23">
        <f t="shared" si="651"/>
        <v>64021</v>
      </c>
      <c r="K2611" s="23">
        <f t="shared" si="651"/>
        <v>0</v>
      </c>
      <c r="L2611" s="23">
        <f t="shared" si="651"/>
        <v>0</v>
      </c>
      <c r="M2611" s="23">
        <f t="shared" si="651"/>
        <v>56187.100000000006</v>
      </c>
      <c r="N2611" s="23">
        <f t="shared" si="651"/>
        <v>0</v>
      </c>
      <c r="O2611" s="23">
        <f t="shared" si="651"/>
        <v>0</v>
      </c>
      <c r="P2611" s="23">
        <f t="shared" si="651"/>
        <v>0</v>
      </c>
      <c r="Q2611" s="207"/>
      <c r="R2611" s="208"/>
      <c r="S2611" s="59"/>
      <c r="T2611" s="59"/>
      <c r="U2611" s="59"/>
      <c r="V2611" s="59"/>
      <c r="W2611" s="59"/>
      <c r="X2611" s="59"/>
      <c r="Y2611" s="59"/>
      <c r="Z2611" s="202"/>
      <c r="AA2611" s="202"/>
      <c r="AB2611" s="202"/>
      <c r="AC2611" s="202"/>
      <c r="AD2611" s="202"/>
      <c r="AE2611" s="202"/>
      <c r="AF2611" s="202"/>
      <c r="AG2611" s="202"/>
      <c r="AH2611" s="202"/>
      <c r="AI2611" s="202"/>
      <c r="AJ2611" s="202"/>
      <c r="AK2611" s="202"/>
      <c r="AL2611" s="202"/>
      <c r="AM2611" s="202"/>
      <c r="AN2611" s="202"/>
      <c r="AO2611" s="202"/>
      <c r="AP2611" s="202"/>
      <c r="AQ2611" s="202"/>
      <c r="AR2611" s="202"/>
      <c r="AS2611" s="202"/>
      <c r="AT2611" s="202"/>
      <c r="AU2611" s="202"/>
      <c r="AV2611" s="202"/>
      <c r="AW2611" s="202"/>
      <c r="AX2611" s="202"/>
      <c r="AY2611" s="202"/>
      <c r="AZ2611" s="202"/>
      <c r="BA2611" s="202"/>
      <c r="BB2611" s="216"/>
      <c r="BC2611" s="216"/>
      <c r="BD2611" s="216"/>
      <c r="BE2611" s="216"/>
      <c r="BF2611" s="216"/>
      <c r="BG2611" s="216"/>
      <c r="BH2611" s="216"/>
      <c r="BI2611" s="216"/>
      <c r="BJ2611" s="216"/>
      <c r="BK2611" s="216"/>
      <c r="BL2611" s="216"/>
      <c r="BM2611" s="216"/>
      <c r="BN2611" s="216"/>
      <c r="BO2611" s="216"/>
      <c r="BP2611" s="216"/>
      <c r="BQ2611" s="216"/>
      <c r="BR2611" s="216"/>
      <c r="BS2611" s="216"/>
      <c r="BT2611" s="216"/>
      <c r="BU2611" s="216"/>
      <c r="BV2611" s="216"/>
      <c r="BW2611" s="216"/>
      <c r="BX2611" s="216"/>
      <c r="BY2611" s="216"/>
      <c r="BZ2611" s="216" t="s">
        <v>149</v>
      </c>
      <c r="CA2611" s="216"/>
      <c r="CB2611" s="216"/>
      <c r="CC2611" s="216"/>
      <c r="CD2611" s="216" t="s">
        <v>149</v>
      </c>
      <c r="CE2611" s="216"/>
      <c r="CF2611" s="216"/>
      <c r="CG2611" s="216"/>
      <c r="CH2611" s="216" t="s">
        <v>149</v>
      </c>
      <c r="CI2611" s="216"/>
      <c r="CJ2611" s="216"/>
      <c r="CK2611" s="216"/>
      <c r="CL2611" s="216" t="s">
        <v>149</v>
      </c>
      <c r="CM2611" s="216"/>
      <c r="CN2611" s="216"/>
      <c r="CO2611" s="216"/>
      <c r="CP2611" s="216" t="s">
        <v>149</v>
      </c>
      <c r="CQ2611" s="216"/>
      <c r="CR2611" s="216"/>
      <c r="CS2611" s="216"/>
      <c r="CT2611" s="216" t="s">
        <v>149</v>
      </c>
      <c r="CU2611" s="216"/>
      <c r="CV2611" s="216"/>
      <c r="CW2611" s="216"/>
      <c r="CX2611" s="216" t="s">
        <v>149</v>
      </c>
      <c r="CY2611" s="216"/>
      <c r="CZ2611" s="216"/>
      <c r="DA2611" s="216"/>
      <c r="DB2611" s="216" t="s">
        <v>149</v>
      </c>
      <c r="DC2611" s="216"/>
      <c r="DD2611" s="216"/>
      <c r="DE2611" s="216"/>
      <c r="DF2611" s="216" t="s">
        <v>149</v>
      </c>
      <c r="DG2611" s="216"/>
      <c r="DH2611" s="216"/>
      <c r="DI2611" s="216"/>
      <c r="DJ2611" s="216" t="s">
        <v>149</v>
      </c>
      <c r="DK2611" s="216"/>
      <c r="DL2611" s="216"/>
      <c r="DM2611" s="216"/>
      <c r="DN2611" s="216" t="s">
        <v>149</v>
      </c>
      <c r="DO2611" s="216"/>
      <c r="DP2611" s="216"/>
      <c r="DQ2611" s="216"/>
      <c r="DR2611" s="216" t="s">
        <v>149</v>
      </c>
      <c r="DS2611" s="216"/>
      <c r="DT2611" s="216"/>
      <c r="DU2611" s="216"/>
      <c r="DV2611" s="216" t="s">
        <v>149</v>
      </c>
      <c r="DW2611" s="216"/>
      <c r="DX2611" s="216"/>
      <c r="DY2611" s="216"/>
      <c r="DZ2611" s="216" t="s">
        <v>149</v>
      </c>
      <c r="EA2611" s="216"/>
      <c r="EB2611" s="216"/>
      <c r="EC2611" s="216"/>
      <c r="ED2611" s="216" t="s">
        <v>149</v>
      </c>
      <c r="EE2611" s="216"/>
      <c r="EF2611" s="216"/>
      <c r="EG2611" s="216"/>
      <c r="EH2611" s="216" t="s">
        <v>149</v>
      </c>
      <c r="EI2611" s="216"/>
      <c r="EJ2611" s="216"/>
      <c r="EK2611" s="216"/>
      <c r="EL2611" s="216" t="s">
        <v>149</v>
      </c>
      <c r="EM2611" s="216"/>
      <c r="EN2611" s="216"/>
      <c r="EO2611" s="216"/>
      <c r="EP2611" s="216" t="s">
        <v>149</v>
      </c>
      <c r="EQ2611" s="216"/>
      <c r="ER2611" s="216"/>
      <c r="ES2611" s="216"/>
      <c r="ET2611" s="216" t="s">
        <v>149</v>
      </c>
      <c r="EU2611" s="216"/>
      <c r="EV2611" s="216"/>
      <c r="EW2611" s="216"/>
      <c r="EX2611" s="216" t="s">
        <v>149</v>
      </c>
      <c r="EY2611" s="216"/>
      <c r="EZ2611" s="216"/>
      <c r="FA2611" s="216"/>
      <c r="FB2611" s="216" t="s">
        <v>149</v>
      </c>
      <c r="FC2611" s="216"/>
      <c r="FD2611" s="216"/>
      <c r="FE2611" s="216"/>
      <c r="FF2611" s="216" t="s">
        <v>149</v>
      </c>
      <c r="FG2611" s="216"/>
      <c r="FH2611" s="216"/>
      <c r="FI2611" s="216"/>
      <c r="FJ2611" s="216" t="s">
        <v>149</v>
      </c>
      <c r="FK2611" s="216"/>
      <c r="FL2611" s="216"/>
      <c r="FM2611" s="216"/>
      <c r="FN2611" s="216" t="s">
        <v>149</v>
      </c>
      <c r="FO2611" s="216"/>
      <c r="FP2611" s="216"/>
      <c r="FQ2611" s="216"/>
      <c r="FR2611" s="216" t="s">
        <v>149</v>
      </c>
      <c r="FS2611" s="216"/>
      <c r="FT2611" s="216"/>
      <c r="FU2611" s="216"/>
      <c r="FV2611" s="216" t="s">
        <v>149</v>
      </c>
      <c r="FW2611" s="216"/>
      <c r="FX2611" s="216"/>
      <c r="FY2611" s="216"/>
      <c r="FZ2611" s="216" t="s">
        <v>149</v>
      </c>
      <c r="GA2611" s="216"/>
      <c r="GB2611" s="216"/>
      <c r="GC2611" s="216"/>
      <c r="GD2611" s="216" t="s">
        <v>149</v>
      </c>
      <c r="GE2611" s="216"/>
      <c r="GF2611" s="216"/>
      <c r="GG2611" s="216"/>
      <c r="GH2611" s="216" t="s">
        <v>149</v>
      </c>
      <c r="GI2611" s="216"/>
      <c r="GJ2611" s="216"/>
      <c r="GK2611" s="216"/>
      <c r="GL2611" s="216" t="s">
        <v>149</v>
      </c>
      <c r="GM2611" s="216"/>
      <c r="GN2611" s="216"/>
      <c r="GO2611" s="216"/>
      <c r="GP2611" s="216" t="s">
        <v>149</v>
      </c>
      <c r="GQ2611" s="216"/>
      <c r="GR2611" s="216"/>
      <c r="GS2611" s="216"/>
      <c r="GT2611" s="216" t="s">
        <v>149</v>
      </c>
      <c r="GU2611" s="216"/>
      <c r="GV2611" s="216"/>
      <c r="GW2611" s="216"/>
      <c r="GX2611" s="216" t="s">
        <v>149</v>
      </c>
      <c r="GY2611" s="216"/>
      <c r="GZ2611" s="216"/>
      <c r="HA2611" s="216"/>
      <c r="HB2611" s="216" t="s">
        <v>149</v>
      </c>
      <c r="HC2611" s="216"/>
      <c r="HD2611" s="216"/>
      <c r="HE2611" s="216"/>
      <c r="HF2611" s="216" t="s">
        <v>149</v>
      </c>
      <c r="HG2611" s="216"/>
      <c r="HH2611" s="216"/>
      <c r="HI2611" s="216"/>
      <c r="HJ2611" s="216" t="s">
        <v>149</v>
      </c>
      <c r="HK2611" s="216"/>
      <c r="HL2611" s="216"/>
      <c r="HM2611" s="216"/>
      <c r="HN2611" s="216" t="s">
        <v>149</v>
      </c>
      <c r="HO2611" s="216"/>
      <c r="HP2611" s="216"/>
      <c r="HQ2611" s="216"/>
      <c r="HR2611" s="216" t="s">
        <v>149</v>
      </c>
      <c r="HS2611" s="216"/>
      <c r="HT2611" s="216"/>
      <c r="HU2611" s="216"/>
      <c r="HV2611" s="216" t="s">
        <v>149</v>
      </c>
      <c r="HW2611" s="216"/>
      <c r="HX2611" s="216"/>
      <c r="HY2611" s="216"/>
      <c r="HZ2611" s="216" t="s">
        <v>149</v>
      </c>
      <c r="IA2611" s="216"/>
      <c r="IB2611" s="216"/>
      <c r="IC2611" s="216"/>
      <c r="ID2611" s="216" t="s">
        <v>149</v>
      </c>
      <c r="IE2611" s="216"/>
      <c r="IF2611" s="216"/>
      <c r="IG2611" s="216"/>
      <c r="IH2611" s="216" t="s">
        <v>149</v>
      </c>
      <c r="II2611" s="216"/>
      <c r="IJ2611" s="216"/>
      <c r="IK2611" s="216"/>
      <c r="IL2611" s="216" t="s">
        <v>149</v>
      </c>
      <c r="IM2611" s="216"/>
      <c r="IN2611" s="216"/>
      <c r="IO2611" s="216"/>
      <c r="IP2611" s="216" t="s">
        <v>149</v>
      </c>
      <c r="IQ2611" s="216"/>
      <c r="IR2611" s="216"/>
      <c r="IS2611" s="216"/>
      <c r="IT2611" s="216" t="s">
        <v>149</v>
      </c>
      <c r="IU2611" s="216"/>
      <c r="IV2611" s="216"/>
    </row>
    <row r="2612" spans="1:256" s="19" customFormat="1" ht="12.75" customHeight="1">
      <c r="A2612" s="201"/>
      <c r="B2612" s="202"/>
      <c r="C2612" s="202"/>
      <c r="D2612" s="202"/>
      <c r="E2612" s="203"/>
      <c r="F2612" s="130" t="s">
        <v>19</v>
      </c>
      <c r="G2612" s="48">
        <f t="shared" si="644"/>
        <v>17981.5</v>
      </c>
      <c r="H2612" s="48">
        <f t="shared" si="645"/>
        <v>17981.5</v>
      </c>
      <c r="I2612" s="48">
        <f aca="true" t="shared" si="652" ref="I2612:P2622">I2173+I2465+I2576</f>
        <v>17981.5</v>
      </c>
      <c r="J2612" s="48">
        <f t="shared" si="652"/>
        <v>17981.5</v>
      </c>
      <c r="K2612" s="48">
        <f t="shared" si="652"/>
        <v>0</v>
      </c>
      <c r="L2612" s="48">
        <f t="shared" si="652"/>
        <v>0</v>
      </c>
      <c r="M2612" s="48">
        <f t="shared" si="652"/>
        <v>0</v>
      </c>
      <c r="N2612" s="48">
        <f t="shared" si="652"/>
        <v>0</v>
      </c>
      <c r="O2612" s="48">
        <f t="shared" si="652"/>
        <v>0</v>
      </c>
      <c r="P2612" s="60">
        <f t="shared" si="652"/>
        <v>0</v>
      </c>
      <c r="Q2612" s="209"/>
      <c r="R2612" s="210"/>
      <c r="S2612" s="59"/>
      <c r="T2612" s="59"/>
      <c r="U2612" s="59"/>
      <c r="V2612" s="59"/>
      <c r="W2612" s="59"/>
      <c r="X2612" s="59"/>
      <c r="Y2612" s="59"/>
      <c r="Z2612" s="202"/>
      <c r="AA2612" s="202"/>
      <c r="AB2612" s="202"/>
      <c r="AC2612" s="202"/>
      <c r="AD2612" s="202"/>
      <c r="AE2612" s="202"/>
      <c r="AF2612" s="202"/>
      <c r="AG2612" s="202"/>
      <c r="AH2612" s="202"/>
      <c r="AI2612" s="202"/>
      <c r="AJ2612" s="202"/>
      <c r="AK2612" s="202"/>
      <c r="AL2612" s="202"/>
      <c r="AM2612" s="202"/>
      <c r="AN2612" s="202"/>
      <c r="AO2612" s="202"/>
      <c r="AP2612" s="202"/>
      <c r="AQ2612" s="202"/>
      <c r="AR2612" s="202"/>
      <c r="AS2612" s="202"/>
      <c r="AT2612" s="202"/>
      <c r="AU2612" s="202"/>
      <c r="AV2612" s="202"/>
      <c r="AW2612" s="202"/>
      <c r="AX2612" s="202"/>
      <c r="AY2612" s="202"/>
      <c r="AZ2612" s="202"/>
      <c r="BA2612" s="202"/>
      <c r="BB2612" s="216"/>
      <c r="BC2612" s="216"/>
      <c r="BD2612" s="216"/>
      <c r="BE2612" s="216"/>
      <c r="BF2612" s="216"/>
      <c r="BG2612" s="216"/>
      <c r="BH2612" s="216"/>
      <c r="BI2612" s="216"/>
      <c r="BJ2612" s="216"/>
      <c r="BK2612" s="216"/>
      <c r="BL2612" s="216"/>
      <c r="BM2612" s="216"/>
      <c r="BN2612" s="216"/>
      <c r="BO2612" s="216"/>
      <c r="BP2612" s="216"/>
      <c r="BQ2612" s="216"/>
      <c r="BR2612" s="216"/>
      <c r="BS2612" s="216"/>
      <c r="BT2612" s="216"/>
      <c r="BU2612" s="216"/>
      <c r="BV2612" s="216"/>
      <c r="BW2612" s="216"/>
      <c r="BX2612" s="216"/>
      <c r="BY2612" s="216"/>
      <c r="BZ2612" s="216"/>
      <c r="CA2612" s="216"/>
      <c r="CB2612" s="216"/>
      <c r="CC2612" s="216"/>
      <c r="CD2612" s="216"/>
      <c r="CE2612" s="216"/>
      <c r="CF2612" s="216"/>
      <c r="CG2612" s="216"/>
      <c r="CH2612" s="216"/>
      <c r="CI2612" s="216"/>
      <c r="CJ2612" s="216"/>
      <c r="CK2612" s="216"/>
      <c r="CL2612" s="216"/>
      <c r="CM2612" s="216"/>
      <c r="CN2612" s="216"/>
      <c r="CO2612" s="216"/>
      <c r="CP2612" s="216"/>
      <c r="CQ2612" s="216"/>
      <c r="CR2612" s="216"/>
      <c r="CS2612" s="216"/>
      <c r="CT2612" s="216"/>
      <c r="CU2612" s="216"/>
      <c r="CV2612" s="216"/>
      <c r="CW2612" s="216"/>
      <c r="CX2612" s="216"/>
      <c r="CY2612" s="216"/>
      <c r="CZ2612" s="216"/>
      <c r="DA2612" s="216"/>
      <c r="DB2612" s="216"/>
      <c r="DC2612" s="216"/>
      <c r="DD2612" s="216"/>
      <c r="DE2612" s="216"/>
      <c r="DF2612" s="216"/>
      <c r="DG2612" s="216"/>
      <c r="DH2612" s="216"/>
      <c r="DI2612" s="216"/>
      <c r="DJ2612" s="216"/>
      <c r="DK2612" s="216"/>
      <c r="DL2612" s="216"/>
      <c r="DM2612" s="216"/>
      <c r="DN2612" s="216"/>
      <c r="DO2612" s="216"/>
      <c r="DP2612" s="216"/>
      <c r="DQ2612" s="216"/>
      <c r="DR2612" s="216"/>
      <c r="DS2612" s="216"/>
      <c r="DT2612" s="216"/>
      <c r="DU2612" s="216"/>
      <c r="DV2612" s="216"/>
      <c r="DW2612" s="216"/>
      <c r="DX2612" s="216"/>
      <c r="DY2612" s="216"/>
      <c r="DZ2612" s="216"/>
      <c r="EA2612" s="216"/>
      <c r="EB2612" s="216"/>
      <c r="EC2612" s="216"/>
      <c r="ED2612" s="216"/>
      <c r="EE2612" s="216"/>
      <c r="EF2612" s="216"/>
      <c r="EG2612" s="216"/>
      <c r="EH2612" s="216"/>
      <c r="EI2612" s="216"/>
      <c r="EJ2612" s="216"/>
      <c r="EK2612" s="216"/>
      <c r="EL2612" s="216"/>
      <c r="EM2612" s="216"/>
      <c r="EN2612" s="216"/>
      <c r="EO2612" s="216"/>
      <c r="EP2612" s="216"/>
      <c r="EQ2612" s="216"/>
      <c r="ER2612" s="216"/>
      <c r="ES2612" s="216"/>
      <c r="ET2612" s="216"/>
      <c r="EU2612" s="216"/>
      <c r="EV2612" s="216"/>
      <c r="EW2612" s="216"/>
      <c r="EX2612" s="216"/>
      <c r="EY2612" s="216"/>
      <c r="EZ2612" s="216"/>
      <c r="FA2612" s="216"/>
      <c r="FB2612" s="216"/>
      <c r="FC2612" s="216"/>
      <c r="FD2612" s="216"/>
      <c r="FE2612" s="216"/>
      <c r="FF2612" s="216"/>
      <c r="FG2612" s="216"/>
      <c r="FH2612" s="216"/>
      <c r="FI2612" s="216"/>
      <c r="FJ2612" s="216"/>
      <c r="FK2612" s="216"/>
      <c r="FL2612" s="216"/>
      <c r="FM2612" s="216"/>
      <c r="FN2612" s="216"/>
      <c r="FO2612" s="216"/>
      <c r="FP2612" s="216"/>
      <c r="FQ2612" s="216"/>
      <c r="FR2612" s="216"/>
      <c r="FS2612" s="216"/>
      <c r="FT2612" s="216"/>
      <c r="FU2612" s="216"/>
      <c r="FV2612" s="216"/>
      <c r="FW2612" s="216"/>
      <c r="FX2612" s="216"/>
      <c r="FY2612" s="216"/>
      <c r="FZ2612" s="216"/>
      <c r="GA2612" s="216"/>
      <c r="GB2612" s="216"/>
      <c r="GC2612" s="216"/>
      <c r="GD2612" s="216"/>
      <c r="GE2612" s="216"/>
      <c r="GF2612" s="216"/>
      <c r="GG2612" s="216"/>
      <c r="GH2612" s="216"/>
      <c r="GI2612" s="216"/>
      <c r="GJ2612" s="216"/>
      <c r="GK2612" s="216"/>
      <c r="GL2612" s="216"/>
      <c r="GM2612" s="216"/>
      <c r="GN2612" s="216"/>
      <c r="GO2612" s="216"/>
      <c r="GP2612" s="216"/>
      <c r="GQ2612" s="216"/>
      <c r="GR2612" s="216"/>
      <c r="GS2612" s="216"/>
      <c r="GT2612" s="216"/>
      <c r="GU2612" s="216"/>
      <c r="GV2612" s="216"/>
      <c r="GW2612" s="216"/>
      <c r="GX2612" s="216"/>
      <c r="GY2612" s="216"/>
      <c r="GZ2612" s="216"/>
      <c r="HA2612" s="216"/>
      <c r="HB2612" s="216"/>
      <c r="HC2612" s="216"/>
      <c r="HD2612" s="216"/>
      <c r="HE2612" s="216"/>
      <c r="HF2612" s="216"/>
      <c r="HG2612" s="216"/>
      <c r="HH2612" s="216"/>
      <c r="HI2612" s="216"/>
      <c r="HJ2612" s="216"/>
      <c r="HK2612" s="216"/>
      <c r="HL2612" s="216"/>
      <c r="HM2612" s="216"/>
      <c r="HN2612" s="216"/>
      <c r="HO2612" s="216"/>
      <c r="HP2612" s="216"/>
      <c r="HQ2612" s="216"/>
      <c r="HR2612" s="216"/>
      <c r="HS2612" s="216"/>
      <c r="HT2612" s="216"/>
      <c r="HU2612" s="216"/>
      <c r="HV2612" s="216"/>
      <c r="HW2612" s="216"/>
      <c r="HX2612" s="216"/>
      <c r="HY2612" s="216"/>
      <c r="HZ2612" s="216"/>
      <c r="IA2612" s="216"/>
      <c r="IB2612" s="216"/>
      <c r="IC2612" s="216"/>
      <c r="ID2612" s="216"/>
      <c r="IE2612" s="216"/>
      <c r="IF2612" s="216"/>
      <c r="IG2612" s="216"/>
      <c r="IH2612" s="216"/>
      <c r="II2612" s="216"/>
      <c r="IJ2612" s="216"/>
      <c r="IK2612" s="216"/>
      <c r="IL2612" s="216"/>
      <c r="IM2612" s="216"/>
      <c r="IN2612" s="216"/>
      <c r="IO2612" s="216"/>
      <c r="IP2612" s="216"/>
      <c r="IQ2612" s="216"/>
      <c r="IR2612" s="216"/>
      <c r="IS2612" s="216"/>
      <c r="IT2612" s="216"/>
      <c r="IU2612" s="216"/>
      <c r="IV2612" s="216"/>
    </row>
    <row r="2613" spans="1:256" s="19" customFormat="1" ht="12.75" customHeight="1">
      <c r="A2613" s="201"/>
      <c r="B2613" s="202"/>
      <c r="C2613" s="202"/>
      <c r="D2613" s="202"/>
      <c r="E2613" s="203"/>
      <c r="F2613" s="130" t="s">
        <v>22</v>
      </c>
      <c r="G2613" s="48">
        <f t="shared" si="644"/>
        <v>7802.6</v>
      </c>
      <c r="H2613" s="48">
        <f t="shared" si="645"/>
        <v>7802.6</v>
      </c>
      <c r="I2613" s="48">
        <f t="shared" si="652"/>
        <v>7802.6</v>
      </c>
      <c r="J2613" s="48">
        <f t="shared" si="652"/>
        <v>7802.6</v>
      </c>
      <c r="K2613" s="48">
        <f t="shared" si="652"/>
        <v>0</v>
      </c>
      <c r="L2613" s="48">
        <f t="shared" si="652"/>
        <v>0</v>
      </c>
      <c r="M2613" s="48">
        <f t="shared" si="652"/>
        <v>0</v>
      </c>
      <c r="N2613" s="48">
        <f t="shared" si="652"/>
        <v>0</v>
      </c>
      <c r="O2613" s="48">
        <f t="shared" si="652"/>
        <v>0</v>
      </c>
      <c r="P2613" s="60">
        <f t="shared" si="652"/>
        <v>0</v>
      </c>
      <c r="Q2613" s="209"/>
      <c r="R2613" s="210"/>
      <c r="S2613" s="59"/>
      <c r="T2613" s="59"/>
      <c r="U2613" s="59"/>
      <c r="V2613" s="59"/>
      <c r="W2613" s="59"/>
      <c r="X2613" s="59"/>
      <c r="Y2613" s="59"/>
      <c r="Z2613" s="202"/>
      <c r="AA2613" s="202"/>
      <c r="AB2613" s="202"/>
      <c r="AC2613" s="202"/>
      <c r="AD2613" s="202"/>
      <c r="AE2613" s="202"/>
      <c r="AF2613" s="202"/>
      <c r="AG2613" s="202"/>
      <c r="AH2613" s="202"/>
      <c r="AI2613" s="202"/>
      <c r="AJ2613" s="202"/>
      <c r="AK2613" s="202"/>
      <c r="AL2613" s="202"/>
      <c r="AM2613" s="202"/>
      <c r="AN2613" s="202"/>
      <c r="AO2613" s="202"/>
      <c r="AP2613" s="202"/>
      <c r="AQ2613" s="202"/>
      <c r="AR2613" s="202"/>
      <c r="AS2613" s="202"/>
      <c r="AT2613" s="202"/>
      <c r="AU2613" s="202"/>
      <c r="AV2613" s="202"/>
      <c r="AW2613" s="202"/>
      <c r="AX2613" s="202"/>
      <c r="AY2613" s="202"/>
      <c r="AZ2613" s="202"/>
      <c r="BA2613" s="202"/>
      <c r="BB2613" s="216"/>
      <c r="BC2613" s="216"/>
      <c r="BD2613" s="216"/>
      <c r="BE2613" s="216"/>
      <c r="BF2613" s="216"/>
      <c r="BG2613" s="216"/>
      <c r="BH2613" s="216"/>
      <c r="BI2613" s="216"/>
      <c r="BJ2613" s="216"/>
      <c r="BK2613" s="216"/>
      <c r="BL2613" s="216"/>
      <c r="BM2613" s="216"/>
      <c r="BN2613" s="216"/>
      <c r="BO2613" s="216"/>
      <c r="BP2613" s="216"/>
      <c r="BQ2613" s="216"/>
      <c r="BR2613" s="216"/>
      <c r="BS2613" s="216"/>
      <c r="BT2613" s="216"/>
      <c r="BU2613" s="216"/>
      <c r="BV2613" s="216"/>
      <c r="BW2613" s="216"/>
      <c r="BX2613" s="216"/>
      <c r="BY2613" s="216"/>
      <c r="BZ2613" s="216"/>
      <c r="CA2613" s="216"/>
      <c r="CB2613" s="216"/>
      <c r="CC2613" s="216"/>
      <c r="CD2613" s="216"/>
      <c r="CE2613" s="216"/>
      <c r="CF2613" s="216"/>
      <c r="CG2613" s="216"/>
      <c r="CH2613" s="216"/>
      <c r="CI2613" s="216"/>
      <c r="CJ2613" s="216"/>
      <c r="CK2613" s="216"/>
      <c r="CL2613" s="216"/>
      <c r="CM2613" s="216"/>
      <c r="CN2613" s="216"/>
      <c r="CO2613" s="216"/>
      <c r="CP2613" s="216"/>
      <c r="CQ2613" s="216"/>
      <c r="CR2613" s="216"/>
      <c r="CS2613" s="216"/>
      <c r="CT2613" s="216"/>
      <c r="CU2613" s="216"/>
      <c r="CV2613" s="216"/>
      <c r="CW2613" s="216"/>
      <c r="CX2613" s="216"/>
      <c r="CY2613" s="216"/>
      <c r="CZ2613" s="216"/>
      <c r="DA2613" s="216"/>
      <c r="DB2613" s="216"/>
      <c r="DC2613" s="216"/>
      <c r="DD2613" s="216"/>
      <c r="DE2613" s="216"/>
      <c r="DF2613" s="216"/>
      <c r="DG2613" s="216"/>
      <c r="DH2613" s="216"/>
      <c r="DI2613" s="216"/>
      <c r="DJ2613" s="216"/>
      <c r="DK2613" s="216"/>
      <c r="DL2613" s="216"/>
      <c r="DM2613" s="216"/>
      <c r="DN2613" s="216"/>
      <c r="DO2613" s="216"/>
      <c r="DP2613" s="216"/>
      <c r="DQ2613" s="216"/>
      <c r="DR2613" s="216"/>
      <c r="DS2613" s="216"/>
      <c r="DT2613" s="216"/>
      <c r="DU2613" s="216"/>
      <c r="DV2613" s="216"/>
      <c r="DW2613" s="216"/>
      <c r="DX2613" s="216"/>
      <c r="DY2613" s="216"/>
      <c r="DZ2613" s="216"/>
      <c r="EA2613" s="216"/>
      <c r="EB2613" s="216"/>
      <c r="EC2613" s="216"/>
      <c r="ED2613" s="216"/>
      <c r="EE2613" s="216"/>
      <c r="EF2613" s="216"/>
      <c r="EG2613" s="216"/>
      <c r="EH2613" s="216"/>
      <c r="EI2613" s="216"/>
      <c r="EJ2613" s="216"/>
      <c r="EK2613" s="216"/>
      <c r="EL2613" s="216"/>
      <c r="EM2613" s="216"/>
      <c r="EN2613" s="216"/>
      <c r="EO2613" s="216"/>
      <c r="EP2613" s="216"/>
      <c r="EQ2613" s="216"/>
      <c r="ER2613" s="216"/>
      <c r="ES2613" s="216"/>
      <c r="ET2613" s="216"/>
      <c r="EU2613" s="216"/>
      <c r="EV2613" s="216"/>
      <c r="EW2613" s="216"/>
      <c r="EX2613" s="216"/>
      <c r="EY2613" s="216"/>
      <c r="EZ2613" s="216"/>
      <c r="FA2613" s="216"/>
      <c r="FB2613" s="216"/>
      <c r="FC2613" s="216"/>
      <c r="FD2613" s="216"/>
      <c r="FE2613" s="216"/>
      <c r="FF2613" s="216"/>
      <c r="FG2613" s="216"/>
      <c r="FH2613" s="216"/>
      <c r="FI2613" s="216"/>
      <c r="FJ2613" s="216"/>
      <c r="FK2613" s="216"/>
      <c r="FL2613" s="216"/>
      <c r="FM2613" s="216"/>
      <c r="FN2613" s="216"/>
      <c r="FO2613" s="216"/>
      <c r="FP2613" s="216"/>
      <c r="FQ2613" s="216"/>
      <c r="FR2613" s="216"/>
      <c r="FS2613" s="216"/>
      <c r="FT2613" s="216"/>
      <c r="FU2613" s="216"/>
      <c r="FV2613" s="216"/>
      <c r="FW2613" s="216"/>
      <c r="FX2613" s="216"/>
      <c r="FY2613" s="216"/>
      <c r="FZ2613" s="216"/>
      <c r="GA2613" s="216"/>
      <c r="GB2613" s="216"/>
      <c r="GC2613" s="216"/>
      <c r="GD2613" s="216"/>
      <c r="GE2613" s="216"/>
      <c r="GF2613" s="216"/>
      <c r="GG2613" s="216"/>
      <c r="GH2613" s="216"/>
      <c r="GI2613" s="216"/>
      <c r="GJ2613" s="216"/>
      <c r="GK2613" s="216"/>
      <c r="GL2613" s="216"/>
      <c r="GM2613" s="216"/>
      <c r="GN2613" s="216"/>
      <c r="GO2613" s="216"/>
      <c r="GP2613" s="216"/>
      <c r="GQ2613" s="216"/>
      <c r="GR2613" s="216"/>
      <c r="GS2613" s="216"/>
      <c r="GT2613" s="216"/>
      <c r="GU2613" s="216"/>
      <c r="GV2613" s="216"/>
      <c r="GW2613" s="216"/>
      <c r="GX2613" s="216"/>
      <c r="GY2613" s="216"/>
      <c r="GZ2613" s="216"/>
      <c r="HA2613" s="216"/>
      <c r="HB2613" s="216"/>
      <c r="HC2613" s="216"/>
      <c r="HD2613" s="216"/>
      <c r="HE2613" s="216"/>
      <c r="HF2613" s="216"/>
      <c r="HG2613" s="216"/>
      <c r="HH2613" s="216"/>
      <c r="HI2613" s="216"/>
      <c r="HJ2613" s="216"/>
      <c r="HK2613" s="216"/>
      <c r="HL2613" s="216"/>
      <c r="HM2613" s="216"/>
      <c r="HN2613" s="216"/>
      <c r="HO2613" s="216"/>
      <c r="HP2613" s="216"/>
      <c r="HQ2613" s="216"/>
      <c r="HR2613" s="216"/>
      <c r="HS2613" s="216"/>
      <c r="HT2613" s="216"/>
      <c r="HU2613" s="216"/>
      <c r="HV2613" s="216"/>
      <c r="HW2613" s="216"/>
      <c r="HX2613" s="216"/>
      <c r="HY2613" s="216"/>
      <c r="HZ2613" s="216"/>
      <c r="IA2613" s="216"/>
      <c r="IB2613" s="216"/>
      <c r="IC2613" s="216"/>
      <c r="ID2613" s="216"/>
      <c r="IE2613" s="216"/>
      <c r="IF2613" s="216"/>
      <c r="IG2613" s="216"/>
      <c r="IH2613" s="216"/>
      <c r="II2613" s="216"/>
      <c r="IJ2613" s="216"/>
      <c r="IK2613" s="216"/>
      <c r="IL2613" s="216"/>
      <c r="IM2613" s="216"/>
      <c r="IN2613" s="216"/>
      <c r="IO2613" s="216"/>
      <c r="IP2613" s="216"/>
      <c r="IQ2613" s="216"/>
      <c r="IR2613" s="216"/>
      <c r="IS2613" s="216"/>
      <c r="IT2613" s="216"/>
      <c r="IU2613" s="216"/>
      <c r="IV2613" s="216"/>
    </row>
    <row r="2614" spans="1:256" s="19" customFormat="1" ht="12.75" customHeight="1">
      <c r="A2614" s="201"/>
      <c r="B2614" s="202"/>
      <c r="C2614" s="202"/>
      <c r="D2614" s="202"/>
      <c r="E2614" s="203"/>
      <c r="F2614" s="130" t="s">
        <v>23</v>
      </c>
      <c r="G2614" s="48">
        <f t="shared" si="644"/>
        <v>13113.4</v>
      </c>
      <c r="H2614" s="48">
        <f t="shared" si="645"/>
        <v>13113.4</v>
      </c>
      <c r="I2614" s="48">
        <f t="shared" si="652"/>
        <v>13113.4</v>
      </c>
      <c r="J2614" s="48">
        <f t="shared" si="652"/>
        <v>13113.4</v>
      </c>
      <c r="K2614" s="48">
        <f t="shared" si="652"/>
        <v>0</v>
      </c>
      <c r="L2614" s="48">
        <f t="shared" si="652"/>
        <v>0</v>
      </c>
      <c r="M2614" s="48">
        <f t="shared" si="652"/>
        <v>0</v>
      </c>
      <c r="N2614" s="48">
        <f t="shared" si="652"/>
        <v>0</v>
      </c>
      <c r="O2614" s="48">
        <f t="shared" si="652"/>
        <v>0</v>
      </c>
      <c r="P2614" s="60">
        <f t="shared" si="652"/>
        <v>0</v>
      </c>
      <c r="Q2614" s="209"/>
      <c r="R2614" s="210"/>
      <c r="S2614" s="59"/>
      <c r="T2614" s="59"/>
      <c r="U2614" s="59"/>
      <c r="V2614" s="59"/>
      <c r="W2614" s="59"/>
      <c r="X2614" s="59"/>
      <c r="Y2614" s="59"/>
      <c r="Z2614" s="202"/>
      <c r="AA2614" s="202"/>
      <c r="AB2614" s="202"/>
      <c r="AC2614" s="202"/>
      <c r="AD2614" s="202"/>
      <c r="AE2614" s="202"/>
      <c r="AF2614" s="202"/>
      <c r="AG2614" s="202"/>
      <c r="AH2614" s="202"/>
      <c r="AI2614" s="202"/>
      <c r="AJ2614" s="202"/>
      <c r="AK2614" s="202"/>
      <c r="AL2614" s="202"/>
      <c r="AM2614" s="202"/>
      <c r="AN2614" s="202"/>
      <c r="AO2614" s="202"/>
      <c r="AP2614" s="202"/>
      <c r="AQ2614" s="202"/>
      <c r="AR2614" s="202"/>
      <c r="AS2614" s="202"/>
      <c r="AT2614" s="202"/>
      <c r="AU2614" s="202"/>
      <c r="AV2614" s="202"/>
      <c r="AW2614" s="202"/>
      <c r="AX2614" s="202"/>
      <c r="AY2614" s="202"/>
      <c r="AZ2614" s="202"/>
      <c r="BA2614" s="202"/>
      <c r="BB2614" s="216"/>
      <c r="BC2614" s="216"/>
      <c r="BD2614" s="216"/>
      <c r="BE2614" s="216"/>
      <c r="BF2614" s="216"/>
      <c r="BG2614" s="216"/>
      <c r="BH2614" s="216"/>
      <c r="BI2614" s="216"/>
      <c r="BJ2614" s="216"/>
      <c r="BK2614" s="216"/>
      <c r="BL2614" s="216"/>
      <c r="BM2614" s="216"/>
      <c r="BN2614" s="216"/>
      <c r="BO2614" s="216"/>
      <c r="BP2614" s="216"/>
      <c r="BQ2614" s="216"/>
      <c r="BR2614" s="216"/>
      <c r="BS2614" s="216"/>
      <c r="BT2614" s="216"/>
      <c r="BU2614" s="216"/>
      <c r="BV2614" s="216"/>
      <c r="BW2614" s="216"/>
      <c r="BX2614" s="216"/>
      <c r="BY2614" s="216"/>
      <c r="BZ2614" s="216"/>
      <c r="CA2614" s="216"/>
      <c r="CB2614" s="216"/>
      <c r="CC2614" s="216"/>
      <c r="CD2614" s="216"/>
      <c r="CE2614" s="216"/>
      <c r="CF2614" s="216"/>
      <c r="CG2614" s="216"/>
      <c r="CH2614" s="216"/>
      <c r="CI2614" s="216"/>
      <c r="CJ2614" s="216"/>
      <c r="CK2614" s="216"/>
      <c r="CL2614" s="216"/>
      <c r="CM2614" s="216"/>
      <c r="CN2614" s="216"/>
      <c r="CO2614" s="216"/>
      <c r="CP2614" s="216"/>
      <c r="CQ2614" s="216"/>
      <c r="CR2614" s="216"/>
      <c r="CS2614" s="216"/>
      <c r="CT2614" s="216"/>
      <c r="CU2614" s="216"/>
      <c r="CV2614" s="216"/>
      <c r="CW2614" s="216"/>
      <c r="CX2614" s="216"/>
      <c r="CY2614" s="216"/>
      <c r="CZ2614" s="216"/>
      <c r="DA2614" s="216"/>
      <c r="DB2614" s="216"/>
      <c r="DC2614" s="216"/>
      <c r="DD2614" s="216"/>
      <c r="DE2614" s="216"/>
      <c r="DF2614" s="216"/>
      <c r="DG2614" s="216"/>
      <c r="DH2614" s="216"/>
      <c r="DI2614" s="216"/>
      <c r="DJ2614" s="216"/>
      <c r="DK2614" s="216"/>
      <c r="DL2614" s="216"/>
      <c r="DM2614" s="216"/>
      <c r="DN2614" s="216"/>
      <c r="DO2614" s="216"/>
      <c r="DP2614" s="216"/>
      <c r="DQ2614" s="216"/>
      <c r="DR2614" s="216"/>
      <c r="DS2614" s="216"/>
      <c r="DT2614" s="216"/>
      <c r="DU2614" s="216"/>
      <c r="DV2614" s="216"/>
      <c r="DW2614" s="216"/>
      <c r="DX2614" s="216"/>
      <c r="DY2614" s="216"/>
      <c r="DZ2614" s="216"/>
      <c r="EA2614" s="216"/>
      <c r="EB2614" s="216"/>
      <c r="EC2614" s="216"/>
      <c r="ED2614" s="216"/>
      <c r="EE2614" s="216"/>
      <c r="EF2614" s="216"/>
      <c r="EG2614" s="216"/>
      <c r="EH2614" s="216"/>
      <c r="EI2614" s="216"/>
      <c r="EJ2614" s="216"/>
      <c r="EK2614" s="216"/>
      <c r="EL2614" s="216"/>
      <c r="EM2614" s="216"/>
      <c r="EN2614" s="216"/>
      <c r="EO2614" s="216"/>
      <c r="EP2614" s="216"/>
      <c r="EQ2614" s="216"/>
      <c r="ER2614" s="216"/>
      <c r="ES2614" s="216"/>
      <c r="ET2614" s="216"/>
      <c r="EU2614" s="216"/>
      <c r="EV2614" s="216"/>
      <c r="EW2614" s="216"/>
      <c r="EX2614" s="216"/>
      <c r="EY2614" s="216"/>
      <c r="EZ2614" s="216"/>
      <c r="FA2614" s="216"/>
      <c r="FB2614" s="216"/>
      <c r="FC2614" s="216"/>
      <c r="FD2614" s="216"/>
      <c r="FE2614" s="216"/>
      <c r="FF2614" s="216"/>
      <c r="FG2614" s="216"/>
      <c r="FH2614" s="216"/>
      <c r="FI2614" s="216"/>
      <c r="FJ2614" s="216"/>
      <c r="FK2614" s="216"/>
      <c r="FL2614" s="216"/>
      <c r="FM2614" s="216"/>
      <c r="FN2614" s="216"/>
      <c r="FO2614" s="216"/>
      <c r="FP2614" s="216"/>
      <c r="FQ2614" s="216"/>
      <c r="FR2614" s="216"/>
      <c r="FS2614" s="216"/>
      <c r="FT2614" s="216"/>
      <c r="FU2614" s="216"/>
      <c r="FV2614" s="216"/>
      <c r="FW2614" s="216"/>
      <c r="FX2614" s="216"/>
      <c r="FY2614" s="216"/>
      <c r="FZ2614" s="216"/>
      <c r="GA2614" s="216"/>
      <c r="GB2614" s="216"/>
      <c r="GC2614" s="216"/>
      <c r="GD2614" s="216"/>
      <c r="GE2614" s="216"/>
      <c r="GF2614" s="216"/>
      <c r="GG2614" s="216"/>
      <c r="GH2614" s="216"/>
      <c r="GI2614" s="216"/>
      <c r="GJ2614" s="216"/>
      <c r="GK2614" s="216"/>
      <c r="GL2614" s="216"/>
      <c r="GM2614" s="216"/>
      <c r="GN2614" s="216"/>
      <c r="GO2614" s="216"/>
      <c r="GP2614" s="216"/>
      <c r="GQ2614" s="216"/>
      <c r="GR2614" s="216"/>
      <c r="GS2614" s="216"/>
      <c r="GT2614" s="216"/>
      <c r="GU2614" s="216"/>
      <c r="GV2614" s="216"/>
      <c r="GW2614" s="216"/>
      <c r="GX2614" s="216"/>
      <c r="GY2614" s="216"/>
      <c r="GZ2614" s="216"/>
      <c r="HA2614" s="216"/>
      <c r="HB2614" s="216"/>
      <c r="HC2614" s="216"/>
      <c r="HD2614" s="216"/>
      <c r="HE2614" s="216"/>
      <c r="HF2614" s="216"/>
      <c r="HG2614" s="216"/>
      <c r="HH2614" s="216"/>
      <c r="HI2614" s="216"/>
      <c r="HJ2614" s="216"/>
      <c r="HK2614" s="216"/>
      <c r="HL2614" s="216"/>
      <c r="HM2614" s="216"/>
      <c r="HN2614" s="216"/>
      <c r="HO2614" s="216"/>
      <c r="HP2614" s="216"/>
      <c r="HQ2614" s="216"/>
      <c r="HR2614" s="216"/>
      <c r="HS2614" s="216"/>
      <c r="HT2614" s="216"/>
      <c r="HU2614" s="216"/>
      <c r="HV2614" s="216"/>
      <c r="HW2614" s="216"/>
      <c r="HX2614" s="216"/>
      <c r="HY2614" s="216"/>
      <c r="HZ2614" s="216"/>
      <c r="IA2614" s="216"/>
      <c r="IB2614" s="216"/>
      <c r="IC2614" s="216"/>
      <c r="ID2614" s="216"/>
      <c r="IE2614" s="216"/>
      <c r="IF2614" s="216"/>
      <c r="IG2614" s="216"/>
      <c r="IH2614" s="216"/>
      <c r="II2614" s="216"/>
      <c r="IJ2614" s="216"/>
      <c r="IK2614" s="216"/>
      <c r="IL2614" s="216"/>
      <c r="IM2614" s="216"/>
      <c r="IN2614" s="216"/>
      <c r="IO2614" s="216"/>
      <c r="IP2614" s="216"/>
      <c r="IQ2614" s="216"/>
      <c r="IR2614" s="216"/>
      <c r="IS2614" s="216"/>
      <c r="IT2614" s="216"/>
      <c r="IU2614" s="216"/>
      <c r="IV2614" s="216"/>
    </row>
    <row r="2615" spans="1:256" s="19" customFormat="1" ht="12.75" customHeight="1">
      <c r="A2615" s="201"/>
      <c r="B2615" s="202"/>
      <c r="C2615" s="202"/>
      <c r="D2615" s="202"/>
      <c r="E2615" s="203"/>
      <c r="F2615" s="130" t="s">
        <v>24</v>
      </c>
      <c r="G2615" s="48">
        <f t="shared" si="644"/>
        <v>0</v>
      </c>
      <c r="H2615" s="48">
        <f t="shared" si="645"/>
        <v>0</v>
      </c>
      <c r="I2615" s="48">
        <f t="shared" si="652"/>
        <v>0</v>
      </c>
      <c r="J2615" s="48">
        <f t="shared" si="652"/>
        <v>0</v>
      </c>
      <c r="K2615" s="48">
        <f t="shared" si="652"/>
        <v>0</v>
      </c>
      <c r="L2615" s="48">
        <f t="shared" si="652"/>
        <v>0</v>
      </c>
      <c r="M2615" s="48">
        <f t="shared" si="652"/>
        <v>0</v>
      </c>
      <c r="N2615" s="48">
        <f t="shared" si="652"/>
        <v>0</v>
      </c>
      <c r="O2615" s="48">
        <f t="shared" si="652"/>
        <v>0</v>
      </c>
      <c r="P2615" s="60">
        <f t="shared" si="652"/>
        <v>0</v>
      </c>
      <c r="Q2615" s="209"/>
      <c r="R2615" s="210"/>
      <c r="S2615" s="59"/>
      <c r="T2615" s="59"/>
      <c r="U2615" s="59"/>
      <c r="V2615" s="59"/>
      <c r="W2615" s="59"/>
      <c r="X2615" s="59"/>
      <c r="Y2615" s="59"/>
      <c r="Z2615" s="202"/>
      <c r="AA2615" s="202"/>
      <c r="AB2615" s="202"/>
      <c r="AC2615" s="202"/>
      <c r="AD2615" s="202"/>
      <c r="AE2615" s="202"/>
      <c r="AF2615" s="202"/>
      <c r="AG2615" s="202"/>
      <c r="AH2615" s="202"/>
      <c r="AI2615" s="202"/>
      <c r="AJ2615" s="202"/>
      <c r="AK2615" s="202"/>
      <c r="AL2615" s="202"/>
      <c r="AM2615" s="202"/>
      <c r="AN2615" s="202"/>
      <c r="AO2615" s="202"/>
      <c r="AP2615" s="202"/>
      <c r="AQ2615" s="202"/>
      <c r="AR2615" s="202"/>
      <c r="AS2615" s="202"/>
      <c r="AT2615" s="202"/>
      <c r="AU2615" s="202"/>
      <c r="AV2615" s="202"/>
      <c r="AW2615" s="202"/>
      <c r="AX2615" s="202"/>
      <c r="AY2615" s="202"/>
      <c r="AZ2615" s="202"/>
      <c r="BA2615" s="202"/>
      <c r="BB2615" s="216"/>
      <c r="BC2615" s="216"/>
      <c r="BD2615" s="216"/>
      <c r="BE2615" s="216"/>
      <c r="BF2615" s="216"/>
      <c r="BG2615" s="216"/>
      <c r="BH2615" s="216"/>
      <c r="BI2615" s="216"/>
      <c r="BJ2615" s="216"/>
      <c r="BK2615" s="216"/>
      <c r="BL2615" s="216"/>
      <c r="BM2615" s="216"/>
      <c r="BN2615" s="216"/>
      <c r="BO2615" s="216"/>
      <c r="BP2615" s="216"/>
      <c r="BQ2615" s="216"/>
      <c r="BR2615" s="216"/>
      <c r="BS2615" s="216"/>
      <c r="BT2615" s="216"/>
      <c r="BU2615" s="216"/>
      <c r="BV2615" s="216"/>
      <c r="BW2615" s="216"/>
      <c r="BX2615" s="216"/>
      <c r="BY2615" s="216"/>
      <c r="BZ2615" s="216"/>
      <c r="CA2615" s="216"/>
      <c r="CB2615" s="216"/>
      <c r="CC2615" s="216"/>
      <c r="CD2615" s="216"/>
      <c r="CE2615" s="216"/>
      <c r="CF2615" s="216"/>
      <c r="CG2615" s="216"/>
      <c r="CH2615" s="216"/>
      <c r="CI2615" s="216"/>
      <c r="CJ2615" s="216"/>
      <c r="CK2615" s="216"/>
      <c r="CL2615" s="216"/>
      <c r="CM2615" s="216"/>
      <c r="CN2615" s="216"/>
      <c r="CO2615" s="216"/>
      <c r="CP2615" s="216"/>
      <c r="CQ2615" s="216"/>
      <c r="CR2615" s="216"/>
      <c r="CS2615" s="216"/>
      <c r="CT2615" s="216"/>
      <c r="CU2615" s="216"/>
      <c r="CV2615" s="216"/>
      <c r="CW2615" s="216"/>
      <c r="CX2615" s="216"/>
      <c r="CY2615" s="216"/>
      <c r="CZ2615" s="216"/>
      <c r="DA2615" s="216"/>
      <c r="DB2615" s="216"/>
      <c r="DC2615" s="216"/>
      <c r="DD2615" s="216"/>
      <c r="DE2615" s="216"/>
      <c r="DF2615" s="216"/>
      <c r="DG2615" s="216"/>
      <c r="DH2615" s="216"/>
      <c r="DI2615" s="216"/>
      <c r="DJ2615" s="216"/>
      <c r="DK2615" s="216"/>
      <c r="DL2615" s="216"/>
      <c r="DM2615" s="216"/>
      <c r="DN2615" s="216"/>
      <c r="DO2615" s="216"/>
      <c r="DP2615" s="216"/>
      <c r="DQ2615" s="216"/>
      <c r="DR2615" s="216"/>
      <c r="DS2615" s="216"/>
      <c r="DT2615" s="216"/>
      <c r="DU2615" s="216"/>
      <c r="DV2615" s="216"/>
      <c r="DW2615" s="216"/>
      <c r="DX2615" s="216"/>
      <c r="DY2615" s="216"/>
      <c r="DZ2615" s="216"/>
      <c r="EA2615" s="216"/>
      <c r="EB2615" s="216"/>
      <c r="EC2615" s="216"/>
      <c r="ED2615" s="216"/>
      <c r="EE2615" s="216"/>
      <c r="EF2615" s="216"/>
      <c r="EG2615" s="216"/>
      <c r="EH2615" s="216"/>
      <c r="EI2615" s="216"/>
      <c r="EJ2615" s="216"/>
      <c r="EK2615" s="216"/>
      <c r="EL2615" s="216"/>
      <c r="EM2615" s="216"/>
      <c r="EN2615" s="216"/>
      <c r="EO2615" s="216"/>
      <c r="EP2615" s="216"/>
      <c r="EQ2615" s="216"/>
      <c r="ER2615" s="216"/>
      <c r="ES2615" s="216"/>
      <c r="ET2615" s="216"/>
      <c r="EU2615" s="216"/>
      <c r="EV2615" s="216"/>
      <c r="EW2615" s="216"/>
      <c r="EX2615" s="216"/>
      <c r="EY2615" s="216"/>
      <c r="EZ2615" s="216"/>
      <c r="FA2615" s="216"/>
      <c r="FB2615" s="216"/>
      <c r="FC2615" s="216"/>
      <c r="FD2615" s="216"/>
      <c r="FE2615" s="216"/>
      <c r="FF2615" s="216"/>
      <c r="FG2615" s="216"/>
      <c r="FH2615" s="216"/>
      <c r="FI2615" s="216"/>
      <c r="FJ2615" s="216"/>
      <c r="FK2615" s="216"/>
      <c r="FL2615" s="216"/>
      <c r="FM2615" s="216"/>
      <c r="FN2615" s="216"/>
      <c r="FO2615" s="216"/>
      <c r="FP2615" s="216"/>
      <c r="FQ2615" s="216"/>
      <c r="FR2615" s="216"/>
      <c r="FS2615" s="216"/>
      <c r="FT2615" s="216"/>
      <c r="FU2615" s="216"/>
      <c r="FV2615" s="216"/>
      <c r="FW2615" s="216"/>
      <c r="FX2615" s="216"/>
      <c r="FY2615" s="216"/>
      <c r="FZ2615" s="216"/>
      <c r="GA2615" s="216"/>
      <c r="GB2615" s="216"/>
      <c r="GC2615" s="216"/>
      <c r="GD2615" s="216"/>
      <c r="GE2615" s="216"/>
      <c r="GF2615" s="216"/>
      <c r="GG2615" s="216"/>
      <c r="GH2615" s="216"/>
      <c r="GI2615" s="216"/>
      <c r="GJ2615" s="216"/>
      <c r="GK2615" s="216"/>
      <c r="GL2615" s="216"/>
      <c r="GM2615" s="216"/>
      <c r="GN2615" s="216"/>
      <c r="GO2615" s="216"/>
      <c r="GP2615" s="216"/>
      <c r="GQ2615" s="216"/>
      <c r="GR2615" s="216"/>
      <c r="GS2615" s="216"/>
      <c r="GT2615" s="216"/>
      <c r="GU2615" s="216"/>
      <c r="GV2615" s="216"/>
      <c r="GW2615" s="216"/>
      <c r="GX2615" s="216"/>
      <c r="GY2615" s="216"/>
      <c r="GZ2615" s="216"/>
      <c r="HA2615" s="216"/>
      <c r="HB2615" s="216"/>
      <c r="HC2615" s="216"/>
      <c r="HD2615" s="216"/>
      <c r="HE2615" s="216"/>
      <c r="HF2615" s="216"/>
      <c r="HG2615" s="216"/>
      <c r="HH2615" s="216"/>
      <c r="HI2615" s="216"/>
      <c r="HJ2615" s="216"/>
      <c r="HK2615" s="216"/>
      <c r="HL2615" s="216"/>
      <c r="HM2615" s="216"/>
      <c r="HN2615" s="216"/>
      <c r="HO2615" s="216"/>
      <c r="HP2615" s="216"/>
      <c r="HQ2615" s="216"/>
      <c r="HR2615" s="216"/>
      <c r="HS2615" s="216"/>
      <c r="HT2615" s="216"/>
      <c r="HU2615" s="216"/>
      <c r="HV2615" s="216"/>
      <c r="HW2615" s="216"/>
      <c r="HX2615" s="216"/>
      <c r="HY2615" s="216"/>
      <c r="HZ2615" s="216"/>
      <c r="IA2615" s="216"/>
      <c r="IB2615" s="216"/>
      <c r="IC2615" s="216"/>
      <c r="ID2615" s="216"/>
      <c r="IE2615" s="216"/>
      <c r="IF2615" s="216"/>
      <c r="IG2615" s="216"/>
      <c r="IH2615" s="216"/>
      <c r="II2615" s="216"/>
      <c r="IJ2615" s="216"/>
      <c r="IK2615" s="216"/>
      <c r="IL2615" s="216"/>
      <c r="IM2615" s="216"/>
      <c r="IN2615" s="216"/>
      <c r="IO2615" s="216"/>
      <c r="IP2615" s="216"/>
      <c r="IQ2615" s="216"/>
      <c r="IR2615" s="216"/>
      <c r="IS2615" s="216"/>
      <c r="IT2615" s="216"/>
      <c r="IU2615" s="216"/>
      <c r="IV2615" s="216"/>
    </row>
    <row r="2616" spans="1:256" s="19" customFormat="1" ht="12.75" customHeight="1">
      <c r="A2616" s="201"/>
      <c r="B2616" s="202"/>
      <c r="C2616" s="202"/>
      <c r="D2616" s="202"/>
      <c r="E2616" s="203"/>
      <c r="F2616" s="58" t="s">
        <v>25</v>
      </c>
      <c r="G2616" s="48">
        <f t="shared" si="644"/>
        <v>849.1000000000008</v>
      </c>
      <c r="H2616" s="48">
        <f t="shared" si="645"/>
        <v>849.1000000000008</v>
      </c>
      <c r="I2616" s="48">
        <f t="shared" si="652"/>
        <v>849.1000000000008</v>
      </c>
      <c r="J2616" s="48">
        <f t="shared" si="652"/>
        <v>849.1000000000008</v>
      </c>
      <c r="K2616" s="48">
        <f t="shared" si="652"/>
        <v>0</v>
      </c>
      <c r="L2616" s="48">
        <f t="shared" si="652"/>
        <v>0</v>
      </c>
      <c r="M2616" s="48">
        <f t="shared" si="652"/>
        <v>0</v>
      </c>
      <c r="N2616" s="48">
        <f t="shared" si="652"/>
        <v>0</v>
      </c>
      <c r="O2616" s="48">
        <f t="shared" si="652"/>
        <v>0</v>
      </c>
      <c r="P2616" s="48">
        <f t="shared" si="652"/>
        <v>0</v>
      </c>
      <c r="Q2616" s="209"/>
      <c r="R2616" s="210"/>
      <c r="S2616" s="59"/>
      <c r="T2616" s="59"/>
      <c r="U2616" s="59"/>
      <c r="V2616" s="59"/>
      <c r="W2616" s="59"/>
      <c r="X2616" s="59"/>
      <c r="Y2616" s="59"/>
      <c r="Z2616" s="202"/>
      <c r="AA2616" s="202"/>
      <c r="AB2616" s="202"/>
      <c r="AC2616" s="202"/>
      <c r="AD2616" s="202"/>
      <c r="AE2616" s="202"/>
      <c r="AF2616" s="202"/>
      <c r="AG2616" s="202"/>
      <c r="AH2616" s="202"/>
      <c r="AI2616" s="202"/>
      <c r="AJ2616" s="202"/>
      <c r="AK2616" s="202"/>
      <c r="AL2616" s="202"/>
      <c r="AM2616" s="202"/>
      <c r="AN2616" s="202"/>
      <c r="AO2616" s="202"/>
      <c r="AP2616" s="202"/>
      <c r="AQ2616" s="202"/>
      <c r="AR2616" s="202"/>
      <c r="AS2616" s="202"/>
      <c r="AT2616" s="202"/>
      <c r="AU2616" s="202"/>
      <c r="AV2616" s="202"/>
      <c r="AW2616" s="202"/>
      <c r="AX2616" s="202"/>
      <c r="AY2616" s="202"/>
      <c r="AZ2616" s="202"/>
      <c r="BA2616" s="202"/>
      <c r="BB2616" s="216"/>
      <c r="BC2616" s="216"/>
      <c r="BD2616" s="216"/>
      <c r="BE2616" s="216"/>
      <c r="BF2616" s="216"/>
      <c r="BG2616" s="216"/>
      <c r="BH2616" s="216"/>
      <c r="BI2616" s="216"/>
      <c r="BJ2616" s="216"/>
      <c r="BK2616" s="216"/>
      <c r="BL2616" s="216"/>
      <c r="BM2616" s="216"/>
      <c r="BN2616" s="216"/>
      <c r="BO2616" s="216"/>
      <c r="BP2616" s="216"/>
      <c r="BQ2616" s="216"/>
      <c r="BR2616" s="216"/>
      <c r="BS2616" s="216"/>
      <c r="BT2616" s="216"/>
      <c r="BU2616" s="216"/>
      <c r="BV2616" s="216"/>
      <c r="BW2616" s="216"/>
      <c r="BX2616" s="216"/>
      <c r="BY2616" s="216"/>
      <c r="BZ2616" s="216"/>
      <c r="CA2616" s="216"/>
      <c r="CB2616" s="216"/>
      <c r="CC2616" s="216"/>
      <c r="CD2616" s="216"/>
      <c r="CE2616" s="216"/>
      <c r="CF2616" s="216"/>
      <c r="CG2616" s="216"/>
      <c r="CH2616" s="216"/>
      <c r="CI2616" s="216"/>
      <c r="CJ2616" s="216"/>
      <c r="CK2616" s="216"/>
      <c r="CL2616" s="216"/>
      <c r="CM2616" s="216"/>
      <c r="CN2616" s="216"/>
      <c r="CO2616" s="216"/>
      <c r="CP2616" s="216"/>
      <c r="CQ2616" s="216"/>
      <c r="CR2616" s="216"/>
      <c r="CS2616" s="216"/>
      <c r="CT2616" s="216"/>
      <c r="CU2616" s="216"/>
      <c r="CV2616" s="216"/>
      <c r="CW2616" s="216"/>
      <c r="CX2616" s="216"/>
      <c r="CY2616" s="216"/>
      <c r="CZ2616" s="216"/>
      <c r="DA2616" s="216"/>
      <c r="DB2616" s="216"/>
      <c r="DC2616" s="216"/>
      <c r="DD2616" s="216"/>
      <c r="DE2616" s="216"/>
      <c r="DF2616" s="216"/>
      <c r="DG2616" s="216"/>
      <c r="DH2616" s="216"/>
      <c r="DI2616" s="216"/>
      <c r="DJ2616" s="216"/>
      <c r="DK2616" s="216"/>
      <c r="DL2616" s="216"/>
      <c r="DM2616" s="216"/>
      <c r="DN2616" s="216"/>
      <c r="DO2616" s="216"/>
      <c r="DP2616" s="216"/>
      <c r="DQ2616" s="216"/>
      <c r="DR2616" s="216"/>
      <c r="DS2616" s="216"/>
      <c r="DT2616" s="216"/>
      <c r="DU2616" s="216"/>
      <c r="DV2616" s="216"/>
      <c r="DW2616" s="216"/>
      <c r="DX2616" s="216"/>
      <c r="DY2616" s="216"/>
      <c r="DZ2616" s="216"/>
      <c r="EA2616" s="216"/>
      <c r="EB2616" s="216"/>
      <c r="EC2616" s="216"/>
      <c r="ED2616" s="216"/>
      <c r="EE2616" s="216"/>
      <c r="EF2616" s="216"/>
      <c r="EG2616" s="216"/>
      <c r="EH2616" s="216"/>
      <c r="EI2616" s="216"/>
      <c r="EJ2616" s="216"/>
      <c r="EK2616" s="216"/>
      <c r="EL2616" s="216"/>
      <c r="EM2616" s="216"/>
      <c r="EN2616" s="216"/>
      <c r="EO2616" s="216"/>
      <c r="EP2616" s="216"/>
      <c r="EQ2616" s="216"/>
      <c r="ER2616" s="216"/>
      <c r="ES2616" s="216"/>
      <c r="ET2616" s="216"/>
      <c r="EU2616" s="216"/>
      <c r="EV2616" s="216"/>
      <c r="EW2616" s="216"/>
      <c r="EX2616" s="216"/>
      <c r="EY2616" s="216"/>
      <c r="EZ2616" s="216"/>
      <c r="FA2616" s="216"/>
      <c r="FB2616" s="216"/>
      <c r="FC2616" s="216"/>
      <c r="FD2616" s="216"/>
      <c r="FE2616" s="216"/>
      <c r="FF2616" s="216"/>
      <c r="FG2616" s="216"/>
      <c r="FH2616" s="216"/>
      <c r="FI2616" s="216"/>
      <c r="FJ2616" s="216"/>
      <c r="FK2616" s="216"/>
      <c r="FL2616" s="216"/>
      <c r="FM2616" s="216"/>
      <c r="FN2616" s="216"/>
      <c r="FO2616" s="216"/>
      <c r="FP2616" s="216"/>
      <c r="FQ2616" s="216"/>
      <c r="FR2616" s="216"/>
      <c r="FS2616" s="216"/>
      <c r="FT2616" s="216"/>
      <c r="FU2616" s="216"/>
      <c r="FV2616" s="216"/>
      <c r="FW2616" s="216"/>
      <c r="FX2616" s="216"/>
      <c r="FY2616" s="216"/>
      <c r="FZ2616" s="216"/>
      <c r="GA2616" s="216"/>
      <c r="GB2616" s="216"/>
      <c r="GC2616" s="216"/>
      <c r="GD2616" s="216"/>
      <c r="GE2616" s="216"/>
      <c r="GF2616" s="216"/>
      <c r="GG2616" s="216"/>
      <c r="GH2616" s="216"/>
      <c r="GI2616" s="216"/>
      <c r="GJ2616" s="216"/>
      <c r="GK2616" s="216"/>
      <c r="GL2616" s="216"/>
      <c r="GM2616" s="216"/>
      <c r="GN2616" s="216"/>
      <c r="GO2616" s="216"/>
      <c r="GP2616" s="216"/>
      <c r="GQ2616" s="216"/>
      <c r="GR2616" s="216"/>
      <c r="GS2616" s="216"/>
      <c r="GT2616" s="216"/>
      <c r="GU2616" s="216"/>
      <c r="GV2616" s="216"/>
      <c r="GW2616" s="216"/>
      <c r="GX2616" s="216"/>
      <c r="GY2616" s="216"/>
      <c r="GZ2616" s="216"/>
      <c r="HA2616" s="216"/>
      <c r="HB2616" s="216"/>
      <c r="HC2616" s="216"/>
      <c r="HD2616" s="216"/>
      <c r="HE2616" s="216"/>
      <c r="HF2616" s="216"/>
      <c r="HG2616" s="216"/>
      <c r="HH2616" s="216"/>
      <c r="HI2616" s="216"/>
      <c r="HJ2616" s="216"/>
      <c r="HK2616" s="216"/>
      <c r="HL2616" s="216"/>
      <c r="HM2616" s="216"/>
      <c r="HN2616" s="216"/>
      <c r="HO2616" s="216"/>
      <c r="HP2616" s="216"/>
      <c r="HQ2616" s="216"/>
      <c r="HR2616" s="216"/>
      <c r="HS2616" s="216"/>
      <c r="HT2616" s="216"/>
      <c r="HU2616" s="216"/>
      <c r="HV2616" s="216"/>
      <c r="HW2616" s="216"/>
      <c r="HX2616" s="216"/>
      <c r="HY2616" s="216"/>
      <c r="HZ2616" s="216"/>
      <c r="IA2616" s="216"/>
      <c r="IB2616" s="216"/>
      <c r="IC2616" s="216"/>
      <c r="ID2616" s="216"/>
      <c r="IE2616" s="216"/>
      <c r="IF2616" s="216"/>
      <c r="IG2616" s="216"/>
      <c r="IH2616" s="216"/>
      <c r="II2616" s="216"/>
      <c r="IJ2616" s="216"/>
      <c r="IK2616" s="216"/>
      <c r="IL2616" s="216"/>
      <c r="IM2616" s="216"/>
      <c r="IN2616" s="216"/>
      <c r="IO2616" s="216"/>
      <c r="IP2616" s="216"/>
      <c r="IQ2616" s="216"/>
      <c r="IR2616" s="216"/>
      <c r="IS2616" s="216"/>
      <c r="IT2616" s="216"/>
      <c r="IU2616" s="216"/>
      <c r="IV2616" s="216"/>
    </row>
    <row r="2617" spans="1:256" s="19" customFormat="1" ht="12.75" customHeight="1">
      <c r="A2617" s="201"/>
      <c r="B2617" s="202"/>
      <c r="C2617" s="202"/>
      <c r="D2617" s="202"/>
      <c r="E2617" s="203"/>
      <c r="F2617" s="58" t="s">
        <v>220</v>
      </c>
      <c r="G2617" s="48">
        <f t="shared" si="644"/>
        <v>11282.6</v>
      </c>
      <c r="H2617" s="48">
        <f t="shared" si="645"/>
        <v>11282.6</v>
      </c>
      <c r="I2617" s="48">
        <f t="shared" si="652"/>
        <v>11282.6</v>
      </c>
      <c r="J2617" s="48">
        <f t="shared" si="652"/>
        <v>11282.6</v>
      </c>
      <c r="K2617" s="48">
        <f t="shared" si="652"/>
        <v>0</v>
      </c>
      <c r="L2617" s="48">
        <f t="shared" si="652"/>
        <v>0</v>
      </c>
      <c r="M2617" s="48">
        <f t="shared" si="652"/>
        <v>0</v>
      </c>
      <c r="N2617" s="48">
        <f t="shared" si="652"/>
        <v>0</v>
      </c>
      <c r="O2617" s="48">
        <f t="shared" si="652"/>
        <v>0</v>
      </c>
      <c r="P2617" s="48">
        <f t="shared" si="652"/>
        <v>0</v>
      </c>
      <c r="Q2617" s="209"/>
      <c r="R2617" s="210"/>
      <c r="S2617" s="59"/>
      <c r="T2617" s="59"/>
      <c r="U2617" s="59"/>
      <c r="V2617" s="59"/>
      <c r="W2617" s="59"/>
      <c r="X2617" s="59"/>
      <c r="Y2617" s="59"/>
      <c r="Z2617" s="124"/>
      <c r="AA2617" s="124"/>
      <c r="AB2617" s="124"/>
      <c r="AC2617" s="124"/>
      <c r="AD2617" s="124"/>
      <c r="AE2617" s="124"/>
      <c r="AF2617" s="124"/>
      <c r="AG2617" s="124"/>
      <c r="AH2617" s="124"/>
      <c r="AI2617" s="124"/>
      <c r="AJ2617" s="124"/>
      <c r="AK2617" s="124"/>
      <c r="AL2617" s="124"/>
      <c r="AM2617" s="124"/>
      <c r="AN2617" s="124"/>
      <c r="AO2617" s="124"/>
      <c r="AP2617" s="124"/>
      <c r="AQ2617" s="124"/>
      <c r="AR2617" s="124"/>
      <c r="AS2617" s="124"/>
      <c r="AT2617" s="124"/>
      <c r="AU2617" s="124"/>
      <c r="AV2617" s="124"/>
      <c r="AW2617" s="124"/>
      <c r="AX2617" s="124"/>
      <c r="AY2617" s="124"/>
      <c r="AZ2617" s="124"/>
      <c r="BA2617" s="124"/>
      <c r="BB2617" s="125"/>
      <c r="BC2617" s="125"/>
      <c r="BD2617" s="125"/>
      <c r="BE2617" s="125"/>
      <c r="BF2617" s="125"/>
      <c r="BG2617" s="125"/>
      <c r="BH2617" s="125"/>
      <c r="BI2617" s="125"/>
      <c r="BJ2617" s="125"/>
      <c r="BK2617" s="125"/>
      <c r="BL2617" s="125"/>
      <c r="BM2617" s="125"/>
      <c r="BN2617" s="125"/>
      <c r="BO2617" s="125"/>
      <c r="BP2617" s="125"/>
      <c r="BQ2617" s="125"/>
      <c r="BR2617" s="125"/>
      <c r="BS2617" s="125"/>
      <c r="BT2617" s="125"/>
      <c r="BU2617" s="125"/>
      <c r="BV2617" s="125"/>
      <c r="BW2617" s="125"/>
      <c r="BX2617" s="125"/>
      <c r="BY2617" s="125"/>
      <c r="BZ2617" s="125"/>
      <c r="CA2617" s="125"/>
      <c r="CB2617" s="125"/>
      <c r="CC2617" s="125"/>
      <c r="CD2617" s="125"/>
      <c r="CE2617" s="125"/>
      <c r="CF2617" s="125"/>
      <c r="CG2617" s="125"/>
      <c r="CH2617" s="125"/>
      <c r="CI2617" s="125"/>
      <c r="CJ2617" s="125"/>
      <c r="CK2617" s="125"/>
      <c r="CL2617" s="125"/>
      <c r="CM2617" s="125"/>
      <c r="CN2617" s="125"/>
      <c r="CO2617" s="125"/>
      <c r="CP2617" s="125"/>
      <c r="CQ2617" s="125"/>
      <c r="CR2617" s="125"/>
      <c r="CS2617" s="125"/>
      <c r="CT2617" s="125"/>
      <c r="CU2617" s="125"/>
      <c r="CV2617" s="125"/>
      <c r="CW2617" s="125"/>
      <c r="CX2617" s="125"/>
      <c r="CY2617" s="125"/>
      <c r="CZ2617" s="125"/>
      <c r="DA2617" s="125"/>
      <c r="DB2617" s="125"/>
      <c r="DC2617" s="125"/>
      <c r="DD2617" s="125"/>
      <c r="DE2617" s="125"/>
      <c r="DF2617" s="125"/>
      <c r="DG2617" s="125"/>
      <c r="DH2617" s="125"/>
      <c r="DI2617" s="125"/>
      <c r="DJ2617" s="125"/>
      <c r="DK2617" s="125"/>
      <c r="DL2617" s="125"/>
      <c r="DM2617" s="125"/>
      <c r="DN2617" s="125"/>
      <c r="DO2617" s="125"/>
      <c r="DP2617" s="125"/>
      <c r="DQ2617" s="125"/>
      <c r="DR2617" s="125"/>
      <c r="DS2617" s="125"/>
      <c r="DT2617" s="125"/>
      <c r="DU2617" s="125"/>
      <c r="DV2617" s="125"/>
      <c r="DW2617" s="125"/>
      <c r="DX2617" s="125"/>
      <c r="DY2617" s="125"/>
      <c r="DZ2617" s="125"/>
      <c r="EA2617" s="125"/>
      <c r="EB2617" s="125"/>
      <c r="EC2617" s="125"/>
      <c r="ED2617" s="125"/>
      <c r="EE2617" s="125"/>
      <c r="EF2617" s="125"/>
      <c r="EG2617" s="125"/>
      <c r="EH2617" s="125"/>
      <c r="EI2617" s="125"/>
      <c r="EJ2617" s="125"/>
      <c r="EK2617" s="125"/>
      <c r="EL2617" s="125"/>
      <c r="EM2617" s="125"/>
      <c r="EN2617" s="125"/>
      <c r="EO2617" s="125"/>
      <c r="EP2617" s="125"/>
      <c r="EQ2617" s="125"/>
      <c r="ER2617" s="125"/>
      <c r="ES2617" s="125"/>
      <c r="ET2617" s="125"/>
      <c r="EU2617" s="125"/>
      <c r="EV2617" s="125"/>
      <c r="EW2617" s="125"/>
      <c r="EX2617" s="125"/>
      <c r="EY2617" s="125"/>
      <c r="EZ2617" s="125"/>
      <c r="FA2617" s="125"/>
      <c r="FB2617" s="125"/>
      <c r="FC2617" s="125"/>
      <c r="FD2617" s="125"/>
      <c r="FE2617" s="125"/>
      <c r="FF2617" s="125"/>
      <c r="FG2617" s="125"/>
      <c r="FH2617" s="125"/>
      <c r="FI2617" s="125"/>
      <c r="FJ2617" s="125"/>
      <c r="FK2617" s="125"/>
      <c r="FL2617" s="125"/>
      <c r="FM2617" s="125"/>
      <c r="FN2617" s="125"/>
      <c r="FO2617" s="125"/>
      <c r="FP2617" s="125"/>
      <c r="FQ2617" s="125"/>
      <c r="FR2617" s="125"/>
      <c r="FS2617" s="125"/>
      <c r="FT2617" s="125"/>
      <c r="FU2617" s="125"/>
      <c r="FV2617" s="125"/>
      <c r="FW2617" s="125"/>
      <c r="FX2617" s="125"/>
      <c r="FY2617" s="125"/>
      <c r="FZ2617" s="125"/>
      <c r="GA2617" s="125"/>
      <c r="GB2617" s="125"/>
      <c r="GC2617" s="125"/>
      <c r="GD2617" s="125"/>
      <c r="GE2617" s="125"/>
      <c r="GF2617" s="125"/>
      <c r="GG2617" s="125"/>
      <c r="GH2617" s="125"/>
      <c r="GI2617" s="125"/>
      <c r="GJ2617" s="125"/>
      <c r="GK2617" s="125"/>
      <c r="GL2617" s="125"/>
      <c r="GM2617" s="125"/>
      <c r="GN2617" s="125"/>
      <c r="GO2617" s="125"/>
      <c r="GP2617" s="125"/>
      <c r="GQ2617" s="125"/>
      <c r="GR2617" s="125"/>
      <c r="GS2617" s="125"/>
      <c r="GT2617" s="125"/>
      <c r="GU2617" s="125"/>
      <c r="GV2617" s="125"/>
      <c r="GW2617" s="125"/>
      <c r="GX2617" s="125"/>
      <c r="GY2617" s="125"/>
      <c r="GZ2617" s="125"/>
      <c r="HA2617" s="125"/>
      <c r="HB2617" s="125"/>
      <c r="HC2617" s="125"/>
      <c r="HD2617" s="125"/>
      <c r="HE2617" s="125"/>
      <c r="HF2617" s="125"/>
      <c r="HG2617" s="125"/>
      <c r="HH2617" s="125"/>
      <c r="HI2617" s="125"/>
      <c r="HJ2617" s="125"/>
      <c r="HK2617" s="125"/>
      <c r="HL2617" s="125"/>
      <c r="HM2617" s="125"/>
      <c r="HN2617" s="125"/>
      <c r="HO2617" s="125"/>
      <c r="HP2617" s="125"/>
      <c r="HQ2617" s="125"/>
      <c r="HR2617" s="125"/>
      <c r="HS2617" s="125"/>
      <c r="HT2617" s="125"/>
      <c r="HU2617" s="125"/>
      <c r="HV2617" s="125"/>
      <c r="HW2617" s="125"/>
      <c r="HX2617" s="125"/>
      <c r="HY2617" s="125"/>
      <c r="HZ2617" s="125"/>
      <c r="IA2617" s="125"/>
      <c r="IB2617" s="125"/>
      <c r="IC2617" s="125"/>
      <c r="ID2617" s="125"/>
      <c r="IE2617" s="125"/>
      <c r="IF2617" s="125"/>
      <c r="IG2617" s="125"/>
      <c r="IH2617" s="125"/>
      <c r="II2617" s="125"/>
      <c r="IJ2617" s="125"/>
      <c r="IK2617" s="125"/>
      <c r="IL2617" s="125"/>
      <c r="IM2617" s="125"/>
      <c r="IN2617" s="125"/>
      <c r="IO2617" s="125"/>
      <c r="IP2617" s="125"/>
      <c r="IQ2617" s="125"/>
      <c r="IR2617" s="125"/>
      <c r="IS2617" s="125"/>
      <c r="IT2617" s="125"/>
      <c r="IU2617" s="125"/>
      <c r="IV2617" s="125"/>
    </row>
    <row r="2618" spans="1:53" s="19" customFormat="1" ht="12.75" customHeight="1">
      <c r="A2618" s="201"/>
      <c r="B2618" s="202"/>
      <c r="C2618" s="202"/>
      <c r="D2618" s="202"/>
      <c r="E2618" s="203"/>
      <c r="F2618" s="130" t="s">
        <v>226</v>
      </c>
      <c r="G2618" s="48">
        <f aca="true" t="shared" si="653" ref="G2618:H2622">I2618+K2618+M2618+O2618</f>
        <v>40868.3</v>
      </c>
      <c r="H2618" s="48">
        <f t="shared" si="653"/>
        <v>3391.8</v>
      </c>
      <c r="I2618" s="48">
        <f t="shared" si="652"/>
        <v>18222.1</v>
      </c>
      <c r="J2618" s="48">
        <f t="shared" si="652"/>
        <v>3391.8</v>
      </c>
      <c r="K2618" s="48">
        <f t="shared" si="652"/>
        <v>0</v>
      </c>
      <c r="L2618" s="48">
        <f t="shared" si="652"/>
        <v>0</v>
      </c>
      <c r="M2618" s="48">
        <f t="shared" si="652"/>
        <v>22646.2</v>
      </c>
      <c r="N2618" s="48">
        <f t="shared" si="652"/>
        <v>0</v>
      </c>
      <c r="O2618" s="48">
        <f t="shared" si="652"/>
        <v>0</v>
      </c>
      <c r="P2618" s="48">
        <f t="shared" si="652"/>
        <v>0</v>
      </c>
      <c r="Q2618" s="209"/>
      <c r="R2618" s="210"/>
      <c r="S2618" s="16"/>
      <c r="T2618" s="17"/>
      <c r="U2618" s="17"/>
      <c r="V2618" s="17"/>
      <c r="W2618" s="18"/>
      <c r="X2618" s="18"/>
      <c r="Y2618" s="18"/>
      <c r="Z2618" s="18"/>
      <c r="AA2618" s="18"/>
      <c r="AB2618" s="18"/>
      <c r="AC2618" s="18"/>
      <c r="AD2618" s="18"/>
      <c r="AE2618" s="18"/>
      <c r="AF2618" s="18"/>
      <c r="AG2618" s="18"/>
      <c r="AH2618" s="18"/>
      <c r="AI2618" s="18"/>
      <c r="AJ2618" s="18"/>
      <c r="AK2618" s="18"/>
      <c r="AL2618" s="18"/>
      <c r="AM2618" s="18"/>
      <c r="AN2618" s="18"/>
      <c r="AO2618" s="18"/>
      <c r="AP2618" s="18"/>
      <c r="AQ2618" s="18"/>
      <c r="AR2618" s="18"/>
      <c r="AS2618" s="18"/>
      <c r="AT2618" s="18"/>
      <c r="AU2618" s="18"/>
      <c r="AV2618" s="18"/>
      <c r="AW2618" s="18"/>
      <c r="AX2618" s="18"/>
      <c r="AY2618" s="18"/>
      <c r="AZ2618" s="18"/>
      <c r="BA2618" s="18"/>
    </row>
    <row r="2619" spans="1:53" s="19" customFormat="1" ht="12.75" customHeight="1">
      <c r="A2619" s="201"/>
      <c r="B2619" s="202"/>
      <c r="C2619" s="202"/>
      <c r="D2619" s="202"/>
      <c r="E2619" s="203"/>
      <c r="F2619" s="130" t="s">
        <v>227</v>
      </c>
      <c r="G2619" s="48">
        <f t="shared" si="653"/>
        <v>0</v>
      </c>
      <c r="H2619" s="48">
        <f t="shared" si="653"/>
        <v>0</v>
      </c>
      <c r="I2619" s="48">
        <f t="shared" si="652"/>
        <v>0</v>
      </c>
      <c r="J2619" s="48">
        <f t="shared" si="652"/>
        <v>0</v>
      </c>
      <c r="K2619" s="48">
        <f t="shared" si="652"/>
        <v>0</v>
      </c>
      <c r="L2619" s="48">
        <f t="shared" si="652"/>
        <v>0</v>
      </c>
      <c r="M2619" s="48">
        <f t="shared" si="652"/>
        <v>0</v>
      </c>
      <c r="N2619" s="48">
        <f t="shared" si="652"/>
        <v>0</v>
      </c>
      <c r="O2619" s="48">
        <f t="shared" si="652"/>
        <v>0</v>
      </c>
      <c r="P2619" s="48">
        <f t="shared" si="652"/>
        <v>0</v>
      </c>
      <c r="Q2619" s="209"/>
      <c r="R2619" s="210"/>
      <c r="S2619" s="16"/>
      <c r="T2619" s="17"/>
      <c r="U2619" s="17"/>
      <c r="V2619" s="17"/>
      <c r="W2619" s="18"/>
      <c r="X2619" s="18"/>
      <c r="Y2619" s="18"/>
      <c r="Z2619" s="18"/>
      <c r="AA2619" s="18"/>
      <c r="AB2619" s="18"/>
      <c r="AC2619" s="18"/>
      <c r="AD2619" s="18"/>
      <c r="AE2619" s="18"/>
      <c r="AF2619" s="18"/>
      <c r="AG2619" s="18"/>
      <c r="AH2619" s="18"/>
      <c r="AI2619" s="18"/>
      <c r="AJ2619" s="18"/>
      <c r="AK2619" s="18"/>
      <c r="AL2619" s="18"/>
      <c r="AM2619" s="18"/>
      <c r="AN2619" s="18"/>
      <c r="AO2619" s="18"/>
      <c r="AP2619" s="18"/>
      <c r="AQ2619" s="18"/>
      <c r="AR2619" s="18"/>
      <c r="AS2619" s="18"/>
      <c r="AT2619" s="18"/>
      <c r="AU2619" s="18"/>
      <c r="AV2619" s="18"/>
      <c r="AW2619" s="18"/>
      <c r="AX2619" s="18"/>
      <c r="AY2619" s="18"/>
      <c r="AZ2619" s="18"/>
      <c r="BA2619" s="18"/>
    </row>
    <row r="2620" spans="1:53" s="19" customFormat="1" ht="12.75" customHeight="1">
      <c r="A2620" s="201"/>
      <c r="B2620" s="202"/>
      <c r="C2620" s="202"/>
      <c r="D2620" s="202"/>
      <c r="E2620" s="203"/>
      <c r="F2620" s="130" t="s">
        <v>228</v>
      </c>
      <c r="G2620" s="48">
        <f t="shared" si="653"/>
        <v>188568.40000000008</v>
      </c>
      <c r="H2620" s="48">
        <f t="shared" si="653"/>
        <v>9600</v>
      </c>
      <c r="I2620" s="48">
        <f t="shared" si="652"/>
        <v>155027.5000000001</v>
      </c>
      <c r="J2620" s="48">
        <f t="shared" si="652"/>
        <v>9600</v>
      </c>
      <c r="K2620" s="48">
        <f t="shared" si="652"/>
        <v>0</v>
      </c>
      <c r="L2620" s="48">
        <f t="shared" si="652"/>
        <v>0</v>
      </c>
      <c r="M2620" s="48">
        <f t="shared" si="652"/>
        <v>33540.9</v>
      </c>
      <c r="N2620" s="48">
        <f t="shared" si="652"/>
        <v>0</v>
      </c>
      <c r="O2620" s="48">
        <f t="shared" si="652"/>
        <v>0</v>
      </c>
      <c r="P2620" s="48">
        <f t="shared" si="652"/>
        <v>0</v>
      </c>
      <c r="Q2620" s="209"/>
      <c r="R2620" s="210"/>
      <c r="S2620" s="16"/>
      <c r="T2620" s="17"/>
      <c r="U2620" s="17"/>
      <c r="V2620" s="17"/>
      <c r="W2620" s="18"/>
      <c r="X2620" s="18"/>
      <c r="Y2620" s="18"/>
      <c r="Z2620" s="18"/>
      <c r="AA2620" s="18"/>
      <c r="AB2620" s="18"/>
      <c r="AC2620" s="18"/>
      <c r="AD2620" s="18"/>
      <c r="AE2620" s="18"/>
      <c r="AF2620" s="18"/>
      <c r="AG2620" s="18"/>
      <c r="AH2620" s="18"/>
      <c r="AI2620" s="18"/>
      <c r="AJ2620" s="18"/>
      <c r="AK2620" s="18"/>
      <c r="AL2620" s="18"/>
      <c r="AM2620" s="18"/>
      <c r="AN2620" s="18"/>
      <c r="AO2620" s="18"/>
      <c r="AP2620" s="18"/>
      <c r="AQ2620" s="18"/>
      <c r="AR2620" s="18"/>
      <c r="AS2620" s="18"/>
      <c r="AT2620" s="18"/>
      <c r="AU2620" s="18"/>
      <c r="AV2620" s="18"/>
      <c r="AW2620" s="18"/>
      <c r="AX2620" s="18"/>
      <c r="AY2620" s="18"/>
      <c r="AZ2620" s="18"/>
      <c r="BA2620" s="18"/>
    </row>
    <row r="2621" spans="1:53" s="19" customFormat="1" ht="12.75" customHeight="1">
      <c r="A2621" s="201"/>
      <c r="B2621" s="202"/>
      <c r="C2621" s="202"/>
      <c r="D2621" s="202"/>
      <c r="E2621" s="203"/>
      <c r="F2621" s="130" t="s">
        <v>229</v>
      </c>
      <c r="G2621" s="48">
        <f t="shared" si="653"/>
        <v>13234.400000000001</v>
      </c>
      <c r="H2621" s="48">
        <f t="shared" si="653"/>
        <v>0</v>
      </c>
      <c r="I2621" s="48">
        <f t="shared" si="652"/>
        <v>13234.400000000001</v>
      </c>
      <c r="J2621" s="48">
        <f t="shared" si="652"/>
        <v>0</v>
      </c>
      <c r="K2621" s="48">
        <f t="shared" si="652"/>
        <v>0</v>
      </c>
      <c r="L2621" s="48">
        <f t="shared" si="652"/>
        <v>0</v>
      </c>
      <c r="M2621" s="48">
        <f t="shared" si="652"/>
        <v>0</v>
      </c>
      <c r="N2621" s="48">
        <f t="shared" si="652"/>
        <v>0</v>
      </c>
      <c r="O2621" s="48">
        <f t="shared" si="652"/>
        <v>0</v>
      </c>
      <c r="P2621" s="48">
        <f t="shared" si="652"/>
        <v>0</v>
      </c>
      <c r="Q2621" s="209"/>
      <c r="R2621" s="210"/>
      <c r="S2621" s="16"/>
      <c r="T2621" s="17"/>
      <c r="U2621" s="17"/>
      <c r="V2621" s="17"/>
      <c r="W2621" s="18"/>
      <c r="X2621" s="18"/>
      <c r="Y2621" s="18"/>
      <c r="Z2621" s="18"/>
      <c r="AA2621" s="18"/>
      <c r="AB2621" s="18"/>
      <c r="AC2621" s="18"/>
      <c r="AD2621" s="18"/>
      <c r="AE2621" s="18"/>
      <c r="AF2621" s="18"/>
      <c r="AG2621" s="18"/>
      <c r="AH2621" s="18"/>
      <c r="AI2621" s="18"/>
      <c r="AJ2621" s="18"/>
      <c r="AK2621" s="18"/>
      <c r="AL2621" s="18"/>
      <c r="AM2621" s="18"/>
      <c r="AN2621" s="18"/>
      <c r="AO2621" s="18"/>
      <c r="AP2621" s="18"/>
      <c r="AQ2621" s="18"/>
      <c r="AR2621" s="18"/>
      <c r="AS2621" s="18"/>
      <c r="AT2621" s="18"/>
      <c r="AU2621" s="18"/>
      <c r="AV2621" s="18"/>
      <c r="AW2621" s="18"/>
      <c r="AX2621" s="18"/>
      <c r="AY2621" s="18"/>
      <c r="AZ2621" s="18"/>
      <c r="BA2621" s="18"/>
    </row>
    <row r="2622" spans="1:53" s="19" customFormat="1" ht="12.75" customHeight="1" thickBot="1">
      <c r="A2622" s="204"/>
      <c r="B2622" s="205"/>
      <c r="C2622" s="205"/>
      <c r="D2622" s="205"/>
      <c r="E2622" s="206"/>
      <c r="F2622" s="131" t="s">
        <v>230</v>
      </c>
      <c r="G2622" s="50">
        <f t="shared" si="653"/>
        <v>0</v>
      </c>
      <c r="H2622" s="50">
        <f t="shared" si="653"/>
        <v>0</v>
      </c>
      <c r="I2622" s="50">
        <f t="shared" si="652"/>
        <v>0</v>
      </c>
      <c r="J2622" s="50">
        <f t="shared" si="652"/>
        <v>0</v>
      </c>
      <c r="K2622" s="50">
        <f t="shared" si="652"/>
        <v>0</v>
      </c>
      <c r="L2622" s="50">
        <f t="shared" si="652"/>
        <v>0</v>
      </c>
      <c r="M2622" s="50">
        <f t="shared" si="652"/>
        <v>0</v>
      </c>
      <c r="N2622" s="50">
        <f t="shared" si="652"/>
        <v>0</v>
      </c>
      <c r="O2622" s="50">
        <f t="shared" si="652"/>
        <v>0</v>
      </c>
      <c r="P2622" s="50">
        <f t="shared" si="652"/>
        <v>0</v>
      </c>
      <c r="Q2622" s="211"/>
      <c r="R2622" s="212"/>
      <c r="S2622" s="16"/>
      <c r="T2622" s="17"/>
      <c r="U2622" s="17"/>
      <c r="V2622" s="17"/>
      <c r="W2622" s="18"/>
      <c r="X2622" s="18"/>
      <c r="Y2622" s="18"/>
      <c r="Z2622" s="18"/>
      <c r="AA2622" s="18"/>
      <c r="AB2622" s="18"/>
      <c r="AC2622" s="18"/>
      <c r="AD2622" s="18"/>
      <c r="AE2622" s="18"/>
      <c r="AF2622" s="18"/>
      <c r="AG2622" s="18"/>
      <c r="AH2622" s="18"/>
      <c r="AI2622" s="18"/>
      <c r="AJ2622" s="18"/>
      <c r="AK2622" s="18"/>
      <c r="AL2622" s="18"/>
      <c r="AM2622" s="18"/>
      <c r="AN2622" s="18"/>
      <c r="AO2622" s="18"/>
      <c r="AP2622" s="18"/>
      <c r="AQ2622" s="18"/>
      <c r="AR2622" s="18"/>
      <c r="AS2622" s="18"/>
      <c r="AT2622" s="18"/>
      <c r="AU2622" s="18"/>
      <c r="AV2622" s="18"/>
      <c r="AW2622" s="18"/>
      <c r="AX2622" s="18"/>
      <c r="AY2622" s="18"/>
      <c r="AZ2622" s="18"/>
      <c r="BA2622" s="18"/>
    </row>
    <row r="2623" spans="1:256" s="19" customFormat="1" ht="12.75" customHeight="1">
      <c r="A2623" s="213" t="s">
        <v>150</v>
      </c>
      <c r="B2623" s="214"/>
      <c r="C2623" s="214"/>
      <c r="D2623" s="214"/>
      <c r="E2623" s="214"/>
      <c r="F2623" s="129" t="s">
        <v>16</v>
      </c>
      <c r="G2623" s="23">
        <f>SUM(G2624:G2634)</f>
        <v>3491558</v>
      </c>
      <c r="H2623" s="23">
        <f aca="true" t="shared" si="654" ref="H2623:P2623">SUM(H2624:H2634)</f>
        <v>1046291.1000000001</v>
      </c>
      <c r="I2623" s="23">
        <f t="shared" si="654"/>
        <v>2973369.3000000003</v>
      </c>
      <c r="J2623" s="23">
        <f t="shared" si="654"/>
        <v>925487.4</v>
      </c>
      <c r="K2623" s="23">
        <f t="shared" si="654"/>
        <v>203538.7</v>
      </c>
      <c r="L2623" s="23">
        <f t="shared" si="654"/>
        <v>28338.7</v>
      </c>
      <c r="M2623" s="23">
        <f t="shared" si="654"/>
        <v>256249.99999999997</v>
      </c>
      <c r="N2623" s="23">
        <f t="shared" si="654"/>
        <v>92465</v>
      </c>
      <c r="O2623" s="23">
        <f t="shared" si="654"/>
        <v>58400</v>
      </c>
      <c r="P2623" s="23">
        <f t="shared" si="654"/>
        <v>0</v>
      </c>
      <c r="Q2623" s="214"/>
      <c r="R2623" s="219"/>
      <c r="S2623" s="59"/>
      <c r="T2623" s="59"/>
      <c r="U2623" s="59"/>
      <c r="V2623" s="202"/>
      <c r="W2623" s="202"/>
      <c r="X2623" s="202"/>
      <c r="Y2623" s="202"/>
      <c r="Z2623" s="202"/>
      <c r="AA2623" s="202"/>
      <c r="AB2623" s="202"/>
      <c r="AC2623" s="202"/>
      <c r="AD2623" s="202"/>
      <c r="AE2623" s="202"/>
      <c r="AF2623" s="202"/>
      <c r="AG2623" s="202"/>
      <c r="AH2623" s="202"/>
      <c r="AI2623" s="202"/>
      <c r="AJ2623" s="202"/>
      <c r="AK2623" s="202"/>
      <c r="AL2623" s="202"/>
      <c r="AM2623" s="202"/>
      <c r="AN2623" s="202"/>
      <c r="AO2623" s="202"/>
      <c r="AP2623" s="202"/>
      <c r="AQ2623" s="202"/>
      <c r="AR2623" s="202"/>
      <c r="AS2623" s="202"/>
      <c r="AT2623" s="202"/>
      <c r="AU2623" s="202"/>
      <c r="AV2623" s="202"/>
      <c r="AW2623" s="202"/>
      <c r="AX2623" s="202"/>
      <c r="AY2623" s="202"/>
      <c r="AZ2623" s="202"/>
      <c r="BA2623" s="202"/>
      <c r="BB2623" s="216"/>
      <c r="BC2623" s="216"/>
      <c r="BD2623" s="216"/>
      <c r="BE2623" s="216"/>
      <c r="BF2623" s="216"/>
      <c r="BG2623" s="216"/>
      <c r="BH2623" s="216"/>
      <c r="BI2623" s="216"/>
      <c r="BJ2623" s="216"/>
      <c r="BK2623" s="216"/>
      <c r="BL2623" s="216"/>
      <c r="BM2623" s="216"/>
      <c r="BN2623" s="216"/>
      <c r="BO2623" s="216"/>
      <c r="BP2623" s="216"/>
      <c r="BQ2623" s="216"/>
      <c r="BR2623" s="216"/>
      <c r="BS2623" s="216"/>
      <c r="BT2623" s="216"/>
      <c r="BU2623" s="216"/>
      <c r="BV2623" s="216"/>
      <c r="BW2623" s="216"/>
      <c r="BX2623" s="216"/>
      <c r="BY2623" s="216"/>
      <c r="BZ2623" s="216" t="s">
        <v>150</v>
      </c>
      <c r="CA2623" s="216"/>
      <c r="CB2623" s="216"/>
      <c r="CC2623" s="216"/>
      <c r="CD2623" s="216" t="s">
        <v>150</v>
      </c>
      <c r="CE2623" s="216"/>
      <c r="CF2623" s="216"/>
      <c r="CG2623" s="216"/>
      <c r="CH2623" s="216" t="s">
        <v>150</v>
      </c>
      <c r="CI2623" s="216"/>
      <c r="CJ2623" s="216"/>
      <c r="CK2623" s="216"/>
      <c r="CL2623" s="216" t="s">
        <v>150</v>
      </c>
      <c r="CM2623" s="216"/>
      <c r="CN2623" s="216"/>
      <c r="CO2623" s="216"/>
      <c r="CP2623" s="216" t="s">
        <v>150</v>
      </c>
      <c r="CQ2623" s="216"/>
      <c r="CR2623" s="216"/>
      <c r="CS2623" s="216"/>
      <c r="CT2623" s="216" t="s">
        <v>150</v>
      </c>
      <c r="CU2623" s="216"/>
      <c r="CV2623" s="216"/>
      <c r="CW2623" s="216"/>
      <c r="CX2623" s="216" t="s">
        <v>150</v>
      </c>
      <c r="CY2623" s="216"/>
      <c r="CZ2623" s="216"/>
      <c r="DA2623" s="216"/>
      <c r="DB2623" s="216" t="s">
        <v>150</v>
      </c>
      <c r="DC2623" s="216"/>
      <c r="DD2623" s="216"/>
      <c r="DE2623" s="216"/>
      <c r="DF2623" s="216" t="s">
        <v>150</v>
      </c>
      <c r="DG2623" s="216"/>
      <c r="DH2623" s="216"/>
      <c r="DI2623" s="216"/>
      <c r="DJ2623" s="216" t="s">
        <v>150</v>
      </c>
      <c r="DK2623" s="216"/>
      <c r="DL2623" s="216"/>
      <c r="DM2623" s="216"/>
      <c r="DN2623" s="216" t="s">
        <v>150</v>
      </c>
      <c r="DO2623" s="216"/>
      <c r="DP2623" s="216"/>
      <c r="DQ2623" s="216"/>
      <c r="DR2623" s="216" t="s">
        <v>150</v>
      </c>
      <c r="DS2623" s="216"/>
      <c r="DT2623" s="216"/>
      <c r="DU2623" s="216"/>
      <c r="DV2623" s="216" t="s">
        <v>150</v>
      </c>
      <c r="DW2623" s="216"/>
      <c r="DX2623" s="216"/>
      <c r="DY2623" s="216"/>
      <c r="DZ2623" s="216" t="s">
        <v>150</v>
      </c>
      <c r="EA2623" s="216"/>
      <c r="EB2623" s="216"/>
      <c r="EC2623" s="216"/>
      <c r="ED2623" s="216" t="s">
        <v>150</v>
      </c>
      <c r="EE2623" s="216"/>
      <c r="EF2623" s="216"/>
      <c r="EG2623" s="216"/>
      <c r="EH2623" s="216" t="s">
        <v>150</v>
      </c>
      <c r="EI2623" s="216"/>
      <c r="EJ2623" s="216"/>
      <c r="EK2623" s="216"/>
      <c r="EL2623" s="216" t="s">
        <v>150</v>
      </c>
      <c r="EM2623" s="216"/>
      <c r="EN2623" s="216"/>
      <c r="EO2623" s="216"/>
      <c r="EP2623" s="216" t="s">
        <v>150</v>
      </c>
      <c r="EQ2623" s="216"/>
      <c r="ER2623" s="216"/>
      <c r="ES2623" s="216"/>
      <c r="ET2623" s="216" t="s">
        <v>150</v>
      </c>
      <c r="EU2623" s="216"/>
      <c r="EV2623" s="216"/>
      <c r="EW2623" s="216"/>
      <c r="EX2623" s="216" t="s">
        <v>150</v>
      </c>
      <c r="EY2623" s="216"/>
      <c r="EZ2623" s="216"/>
      <c r="FA2623" s="216"/>
      <c r="FB2623" s="216" t="s">
        <v>150</v>
      </c>
      <c r="FC2623" s="216"/>
      <c r="FD2623" s="216"/>
      <c r="FE2623" s="216"/>
      <c r="FF2623" s="216" t="s">
        <v>150</v>
      </c>
      <c r="FG2623" s="216"/>
      <c r="FH2623" s="216"/>
      <c r="FI2623" s="216"/>
      <c r="FJ2623" s="216" t="s">
        <v>150</v>
      </c>
      <c r="FK2623" s="216"/>
      <c r="FL2623" s="216"/>
      <c r="FM2623" s="216"/>
      <c r="FN2623" s="216" t="s">
        <v>150</v>
      </c>
      <c r="FO2623" s="216"/>
      <c r="FP2623" s="216"/>
      <c r="FQ2623" s="216"/>
      <c r="FR2623" s="216" t="s">
        <v>150</v>
      </c>
      <c r="FS2623" s="216"/>
      <c r="FT2623" s="216"/>
      <c r="FU2623" s="216"/>
      <c r="FV2623" s="216" t="s">
        <v>150</v>
      </c>
      <c r="FW2623" s="216"/>
      <c r="FX2623" s="216"/>
      <c r="FY2623" s="216"/>
      <c r="FZ2623" s="216" t="s">
        <v>150</v>
      </c>
      <c r="GA2623" s="216"/>
      <c r="GB2623" s="216"/>
      <c r="GC2623" s="216"/>
      <c r="GD2623" s="216" t="s">
        <v>150</v>
      </c>
      <c r="GE2623" s="216"/>
      <c r="GF2623" s="216"/>
      <c r="GG2623" s="216"/>
      <c r="GH2623" s="216" t="s">
        <v>150</v>
      </c>
      <c r="GI2623" s="216"/>
      <c r="GJ2623" s="216"/>
      <c r="GK2623" s="216"/>
      <c r="GL2623" s="216" t="s">
        <v>150</v>
      </c>
      <c r="GM2623" s="216"/>
      <c r="GN2623" s="216"/>
      <c r="GO2623" s="216"/>
      <c r="GP2623" s="216" t="s">
        <v>150</v>
      </c>
      <c r="GQ2623" s="216"/>
      <c r="GR2623" s="216"/>
      <c r="GS2623" s="216"/>
      <c r="GT2623" s="216" t="s">
        <v>150</v>
      </c>
      <c r="GU2623" s="216"/>
      <c r="GV2623" s="216"/>
      <c r="GW2623" s="216"/>
      <c r="GX2623" s="216" t="s">
        <v>150</v>
      </c>
      <c r="GY2623" s="216"/>
      <c r="GZ2623" s="216"/>
      <c r="HA2623" s="216"/>
      <c r="HB2623" s="216" t="s">
        <v>150</v>
      </c>
      <c r="HC2623" s="216"/>
      <c r="HD2623" s="216"/>
      <c r="HE2623" s="216"/>
      <c r="HF2623" s="216" t="s">
        <v>150</v>
      </c>
      <c r="HG2623" s="216"/>
      <c r="HH2623" s="216"/>
      <c r="HI2623" s="216"/>
      <c r="HJ2623" s="216" t="s">
        <v>150</v>
      </c>
      <c r="HK2623" s="216"/>
      <c r="HL2623" s="216"/>
      <c r="HM2623" s="216"/>
      <c r="HN2623" s="216" t="s">
        <v>150</v>
      </c>
      <c r="HO2623" s="216"/>
      <c r="HP2623" s="216"/>
      <c r="HQ2623" s="216"/>
      <c r="HR2623" s="216" t="s">
        <v>150</v>
      </c>
      <c r="HS2623" s="216"/>
      <c r="HT2623" s="216"/>
      <c r="HU2623" s="216"/>
      <c r="HV2623" s="216" t="s">
        <v>150</v>
      </c>
      <c r="HW2623" s="216"/>
      <c r="HX2623" s="216"/>
      <c r="HY2623" s="216"/>
      <c r="HZ2623" s="216" t="s">
        <v>150</v>
      </c>
      <c r="IA2623" s="216"/>
      <c r="IB2623" s="216"/>
      <c r="IC2623" s="216"/>
      <c r="ID2623" s="216" t="s">
        <v>150</v>
      </c>
      <c r="IE2623" s="216"/>
      <c r="IF2623" s="216"/>
      <c r="IG2623" s="216"/>
      <c r="IH2623" s="216" t="s">
        <v>150</v>
      </c>
      <c r="II2623" s="216"/>
      <c r="IJ2623" s="216"/>
      <c r="IK2623" s="216"/>
      <c r="IL2623" s="216" t="s">
        <v>150</v>
      </c>
      <c r="IM2623" s="216"/>
      <c r="IN2623" s="216"/>
      <c r="IO2623" s="216"/>
      <c r="IP2623" s="216" t="s">
        <v>150</v>
      </c>
      <c r="IQ2623" s="216"/>
      <c r="IR2623" s="216"/>
      <c r="IS2623" s="216"/>
      <c r="IT2623" s="216" t="s">
        <v>150</v>
      </c>
      <c r="IU2623" s="216"/>
      <c r="IV2623" s="216"/>
    </row>
    <row r="2624" spans="1:256" s="19" customFormat="1" ht="12.75" customHeight="1">
      <c r="A2624" s="215"/>
      <c r="B2624" s="216"/>
      <c r="C2624" s="216"/>
      <c r="D2624" s="216"/>
      <c r="E2624" s="216"/>
      <c r="F2624" s="130" t="s">
        <v>19</v>
      </c>
      <c r="G2624" s="48">
        <f t="shared" si="644"/>
        <v>79634.00000000001</v>
      </c>
      <c r="H2624" s="48">
        <f t="shared" si="645"/>
        <v>79634.00000000001</v>
      </c>
      <c r="I2624" s="48">
        <f aca="true" t="shared" si="655" ref="I2624:J2629">I2600-I2612</f>
        <v>79634.00000000001</v>
      </c>
      <c r="J2624" s="48">
        <f t="shared" si="655"/>
        <v>79634.00000000001</v>
      </c>
      <c r="K2624" s="48">
        <f aca="true" t="shared" si="656" ref="K2624:P2628">K2185+K2477+K2588</f>
        <v>0</v>
      </c>
      <c r="L2624" s="48">
        <f t="shared" si="656"/>
        <v>0</v>
      </c>
      <c r="M2624" s="48">
        <f t="shared" si="656"/>
        <v>0</v>
      </c>
      <c r="N2624" s="48">
        <f t="shared" si="656"/>
        <v>0</v>
      </c>
      <c r="O2624" s="48">
        <f t="shared" si="656"/>
        <v>0</v>
      </c>
      <c r="P2624" s="48">
        <f t="shared" si="656"/>
        <v>0</v>
      </c>
      <c r="Q2624" s="216"/>
      <c r="R2624" s="220"/>
      <c r="S2624" s="59"/>
      <c r="T2624" s="59"/>
      <c r="U2624" s="59"/>
      <c r="V2624" s="202"/>
      <c r="W2624" s="202"/>
      <c r="X2624" s="202"/>
      <c r="Y2624" s="202"/>
      <c r="Z2624" s="202"/>
      <c r="AA2624" s="202"/>
      <c r="AB2624" s="202"/>
      <c r="AC2624" s="202"/>
      <c r="AD2624" s="202"/>
      <c r="AE2624" s="202"/>
      <c r="AF2624" s="202"/>
      <c r="AG2624" s="202"/>
      <c r="AH2624" s="202"/>
      <c r="AI2624" s="202"/>
      <c r="AJ2624" s="202"/>
      <c r="AK2624" s="202"/>
      <c r="AL2624" s="202"/>
      <c r="AM2624" s="202"/>
      <c r="AN2624" s="202"/>
      <c r="AO2624" s="202"/>
      <c r="AP2624" s="202"/>
      <c r="AQ2624" s="202"/>
      <c r="AR2624" s="202"/>
      <c r="AS2624" s="202"/>
      <c r="AT2624" s="202"/>
      <c r="AU2624" s="202"/>
      <c r="AV2624" s="202"/>
      <c r="AW2624" s="202"/>
      <c r="AX2624" s="202"/>
      <c r="AY2624" s="202"/>
      <c r="AZ2624" s="202"/>
      <c r="BA2624" s="202"/>
      <c r="BB2624" s="216"/>
      <c r="BC2624" s="216"/>
      <c r="BD2624" s="216"/>
      <c r="BE2624" s="216"/>
      <c r="BF2624" s="216"/>
      <c r="BG2624" s="216"/>
      <c r="BH2624" s="216"/>
      <c r="BI2624" s="216"/>
      <c r="BJ2624" s="216"/>
      <c r="BK2624" s="216"/>
      <c r="BL2624" s="216"/>
      <c r="BM2624" s="216"/>
      <c r="BN2624" s="216"/>
      <c r="BO2624" s="216"/>
      <c r="BP2624" s="216"/>
      <c r="BQ2624" s="216"/>
      <c r="BR2624" s="216"/>
      <c r="BS2624" s="216"/>
      <c r="BT2624" s="216"/>
      <c r="BU2624" s="216"/>
      <c r="BV2624" s="216"/>
      <c r="BW2624" s="216"/>
      <c r="BX2624" s="216"/>
      <c r="BY2624" s="216"/>
      <c r="BZ2624" s="216"/>
      <c r="CA2624" s="216"/>
      <c r="CB2624" s="216"/>
      <c r="CC2624" s="216"/>
      <c r="CD2624" s="216"/>
      <c r="CE2624" s="216"/>
      <c r="CF2624" s="216"/>
      <c r="CG2624" s="216"/>
      <c r="CH2624" s="216"/>
      <c r="CI2624" s="216"/>
      <c r="CJ2624" s="216"/>
      <c r="CK2624" s="216"/>
      <c r="CL2624" s="216"/>
      <c r="CM2624" s="216"/>
      <c r="CN2624" s="216"/>
      <c r="CO2624" s="216"/>
      <c r="CP2624" s="216"/>
      <c r="CQ2624" s="216"/>
      <c r="CR2624" s="216"/>
      <c r="CS2624" s="216"/>
      <c r="CT2624" s="216"/>
      <c r="CU2624" s="216"/>
      <c r="CV2624" s="216"/>
      <c r="CW2624" s="216"/>
      <c r="CX2624" s="216"/>
      <c r="CY2624" s="216"/>
      <c r="CZ2624" s="216"/>
      <c r="DA2624" s="216"/>
      <c r="DB2624" s="216"/>
      <c r="DC2624" s="216"/>
      <c r="DD2624" s="216"/>
      <c r="DE2624" s="216"/>
      <c r="DF2624" s="216"/>
      <c r="DG2624" s="216"/>
      <c r="DH2624" s="216"/>
      <c r="DI2624" s="216"/>
      <c r="DJ2624" s="216"/>
      <c r="DK2624" s="216"/>
      <c r="DL2624" s="216"/>
      <c r="DM2624" s="216"/>
      <c r="DN2624" s="216"/>
      <c r="DO2624" s="216"/>
      <c r="DP2624" s="216"/>
      <c r="DQ2624" s="216"/>
      <c r="DR2624" s="216"/>
      <c r="DS2624" s="216"/>
      <c r="DT2624" s="216"/>
      <c r="DU2624" s="216"/>
      <c r="DV2624" s="216"/>
      <c r="DW2624" s="216"/>
      <c r="DX2624" s="216"/>
      <c r="DY2624" s="216"/>
      <c r="DZ2624" s="216"/>
      <c r="EA2624" s="216"/>
      <c r="EB2624" s="216"/>
      <c r="EC2624" s="216"/>
      <c r="ED2624" s="216"/>
      <c r="EE2624" s="216"/>
      <c r="EF2624" s="216"/>
      <c r="EG2624" s="216"/>
      <c r="EH2624" s="216"/>
      <c r="EI2624" s="216"/>
      <c r="EJ2624" s="216"/>
      <c r="EK2624" s="216"/>
      <c r="EL2624" s="216"/>
      <c r="EM2624" s="216"/>
      <c r="EN2624" s="216"/>
      <c r="EO2624" s="216"/>
      <c r="EP2624" s="216"/>
      <c r="EQ2624" s="216"/>
      <c r="ER2624" s="216"/>
      <c r="ES2624" s="216"/>
      <c r="ET2624" s="216"/>
      <c r="EU2624" s="216"/>
      <c r="EV2624" s="216"/>
      <c r="EW2624" s="216"/>
      <c r="EX2624" s="216"/>
      <c r="EY2624" s="216"/>
      <c r="EZ2624" s="216"/>
      <c r="FA2624" s="216"/>
      <c r="FB2624" s="216"/>
      <c r="FC2624" s="216"/>
      <c r="FD2624" s="216"/>
      <c r="FE2624" s="216"/>
      <c r="FF2624" s="216"/>
      <c r="FG2624" s="216"/>
      <c r="FH2624" s="216"/>
      <c r="FI2624" s="216"/>
      <c r="FJ2624" s="216"/>
      <c r="FK2624" s="216"/>
      <c r="FL2624" s="216"/>
      <c r="FM2624" s="216"/>
      <c r="FN2624" s="216"/>
      <c r="FO2624" s="216"/>
      <c r="FP2624" s="216"/>
      <c r="FQ2624" s="216"/>
      <c r="FR2624" s="216"/>
      <c r="FS2624" s="216"/>
      <c r="FT2624" s="216"/>
      <c r="FU2624" s="216"/>
      <c r="FV2624" s="216"/>
      <c r="FW2624" s="216"/>
      <c r="FX2624" s="216"/>
      <c r="FY2624" s="216"/>
      <c r="FZ2624" s="216"/>
      <c r="GA2624" s="216"/>
      <c r="GB2624" s="216"/>
      <c r="GC2624" s="216"/>
      <c r="GD2624" s="216"/>
      <c r="GE2624" s="216"/>
      <c r="GF2624" s="216"/>
      <c r="GG2624" s="216"/>
      <c r="GH2624" s="216"/>
      <c r="GI2624" s="216"/>
      <c r="GJ2624" s="216"/>
      <c r="GK2624" s="216"/>
      <c r="GL2624" s="216"/>
      <c r="GM2624" s="216"/>
      <c r="GN2624" s="216"/>
      <c r="GO2624" s="216"/>
      <c r="GP2624" s="216"/>
      <c r="GQ2624" s="216"/>
      <c r="GR2624" s="216"/>
      <c r="GS2624" s="216"/>
      <c r="GT2624" s="216"/>
      <c r="GU2624" s="216"/>
      <c r="GV2624" s="216"/>
      <c r="GW2624" s="216"/>
      <c r="GX2624" s="216"/>
      <c r="GY2624" s="216"/>
      <c r="GZ2624" s="216"/>
      <c r="HA2624" s="216"/>
      <c r="HB2624" s="216"/>
      <c r="HC2624" s="216"/>
      <c r="HD2624" s="216"/>
      <c r="HE2624" s="216"/>
      <c r="HF2624" s="216"/>
      <c r="HG2624" s="216"/>
      <c r="HH2624" s="216"/>
      <c r="HI2624" s="216"/>
      <c r="HJ2624" s="216"/>
      <c r="HK2624" s="216"/>
      <c r="HL2624" s="216"/>
      <c r="HM2624" s="216"/>
      <c r="HN2624" s="216"/>
      <c r="HO2624" s="216"/>
      <c r="HP2624" s="216"/>
      <c r="HQ2624" s="216"/>
      <c r="HR2624" s="216"/>
      <c r="HS2624" s="216"/>
      <c r="HT2624" s="216"/>
      <c r="HU2624" s="216"/>
      <c r="HV2624" s="216"/>
      <c r="HW2624" s="216"/>
      <c r="HX2624" s="216"/>
      <c r="HY2624" s="216"/>
      <c r="HZ2624" s="216"/>
      <c r="IA2624" s="216"/>
      <c r="IB2624" s="216"/>
      <c r="IC2624" s="216"/>
      <c r="ID2624" s="216"/>
      <c r="IE2624" s="216"/>
      <c r="IF2624" s="216"/>
      <c r="IG2624" s="216"/>
      <c r="IH2624" s="216"/>
      <c r="II2624" s="216"/>
      <c r="IJ2624" s="216"/>
      <c r="IK2624" s="216"/>
      <c r="IL2624" s="216"/>
      <c r="IM2624" s="216"/>
      <c r="IN2624" s="216"/>
      <c r="IO2624" s="216"/>
      <c r="IP2624" s="216"/>
      <c r="IQ2624" s="216"/>
      <c r="IR2624" s="216"/>
      <c r="IS2624" s="216"/>
      <c r="IT2624" s="216"/>
      <c r="IU2624" s="216"/>
      <c r="IV2624" s="216"/>
    </row>
    <row r="2625" spans="1:256" s="19" customFormat="1" ht="12.75" customHeight="1">
      <c r="A2625" s="215"/>
      <c r="B2625" s="216"/>
      <c r="C2625" s="216"/>
      <c r="D2625" s="216"/>
      <c r="E2625" s="216"/>
      <c r="F2625" s="130" t="s">
        <v>22</v>
      </c>
      <c r="G2625" s="48">
        <f t="shared" si="644"/>
        <v>229540.1</v>
      </c>
      <c r="H2625" s="48">
        <f t="shared" si="645"/>
        <v>229540.1</v>
      </c>
      <c r="I2625" s="48">
        <f t="shared" si="655"/>
        <v>229540.1</v>
      </c>
      <c r="J2625" s="48">
        <f t="shared" si="655"/>
        <v>229540.1</v>
      </c>
      <c r="K2625" s="48">
        <f t="shared" si="656"/>
        <v>0</v>
      </c>
      <c r="L2625" s="48">
        <f t="shared" si="656"/>
        <v>0</v>
      </c>
      <c r="M2625" s="48">
        <f t="shared" si="656"/>
        <v>0</v>
      </c>
      <c r="N2625" s="48">
        <f t="shared" si="656"/>
        <v>0</v>
      </c>
      <c r="O2625" s="48">
        <f t="shared" si="656"/>
        <v>0</v>
      </c>
      <c r="P2625" s="48">
        <f t="shared" si="656"/>
        <v>0</v>
      </c>
      <c r="Q2625" s="216"/>
      <c r="R2625" s="220"/>
      <c r="S2625" s="59"/>
      <c r="T2625" s="59"/>
      <c r="U2625" s="59"/>
      <c r="V2625" s="202"/>
      <c r="W2625" s="202"/>
      <c r="X2625" s="202"/>
      <c r="Y2625" s="202"/>
      <c r="Z2625" s="202"/>
      <c r="AA2625" s="202"/>
      <c r="AB2625" s="202"/>
      <c r="AC2625" s="202"/>
      <c r="AD2625" s="202"/>
      <c r="AE2625" s="202"/>
      <c r="AF2625" s="202"/>
      <c r="AG2625" s="202"/>
      <c r="AH2625" s="202"/>
      <c r="AI2625" s="202"/>
      <c r="AJ2625" s="202"/>
      <c r="AK2625" s="202"/>
      <c r="AL2625" s="202"/>
      <c r="AM2625" s="202"/>
      <c r="AN2625" s="202"/>
      <c r="AO2625" s="202"/>
      <c r="AP2625" s="202"/>
      <c r="AQ2625" s="202"/>
      <c r="AR2625" s="202"/>
      <c r="AS2625" s="202"/>
      <c r="AT2625" s="202"/>
      <c r="AU2625" s="202"/>
      <c r="AV2625" s="202"/>
      <c r="AW2625" s="202"/>
      <c r="AX2625" s="202"/>
      <c r="AY2625" s="202"/>
      <c r="AZ2625" s="202"/>
      <c r="BA2625" s="202"/>
      <c r="BB2625" s="216"/>
      <c r="BC2625" s="216"/>
      <c r="BD2625" s="216"/>
      <c r="BE2625" s="216"/>
      <c r="BF2625" s="216"/>
      <c r="BG2625" s="216"/>
      <c r="BH2625" s="216"/>
      <c r="BI2625" s="216"/>
      <c r="BJ2625" s="216"/>
      <c r="BK2625" s="216"/>
      <c r="BL2625" s="216"/>
      <c r="BM2625" s="216"/>
      <c r="BN2625" s="216"/>
      <c r="BO2625" s="216"/>
      <c r="BP2625" s="216"/>
      <c r="BQ2625" s="216"/>
      <c r="BR2625" s="216"/>
      <c r="BS2625" s="216"/>
      <c r="BT2625" s="216"/>
      <c r="BU2625" s="216"/>
      <c r="BV2625" s="216"/>
      <c r="BW2625" s="216"/>
      <c r="BX2625" s="216"/>
      <c r="BY2625" s="216"/>
      <c r="BZ2625" s="216"/>
      <c r="CA2625" s="216"/>
      <c r="CB2625" s="216"/>
      <c r="CC2625" s="216"/>
      <c r="CD2625" s="216"/>
      <c r="CE2625" s="216"/>
      <c r="CF2625" s="216"/>
      <c r="CG2625" s="216"/>
      <c r="CH2625" s="216"/>
      <c r="CI2625" s="216"/>
      <c r="CJ2625" s="216"/>
      <c r="CK2625" s="216"/>
      <c r="CL2625" s="216"/>
      <c r="CM2625" s="216"/>
      <c r="CN2625" s="216"/>
      <c r="CO2625" s="216"/>
      <c r="CP2625" s="216"/>
      <c r="CQ2625" s="216"/>
      <c r="CR2625" s="216"/>
      <c r="CS2625" s="216"/>
      <c r="CT2625" s="216"/>
      <c r="CU2625" s="216"/>
      <c r="CV2625" s="216"/>
      <c r="CW2625" s="216"/>
      <c r="CX2625" s="216"/>
      <c r="CY2625" s="216"/>
      <c r="CZ2625" s="216"/>
      <c r="DA2625" s="216"/>
      <c r="DB2625" s="216"/>
      <c r="DC2625" s="216"/>
      <c r="DD2625" s="216"/>
      <c r="DE2625" s="216"/>
      <c r="DF2625" s="216"/>
      <c r="DG2625" s="216"/>
      <c r="DH2625" s="216"/>
      <c r="DI2625" s="216"/>
      <c r="DJ2625" s="216"/>
      <c r="DK2625" s="216"/>
      <c r="DL2625" s="216"/>
      <c r="DM2625" s="216"/>
      <c r="DN2625" s="216"/>
      <c r="DO2625" s="216"/>
      <c r="DP2625" s="216"/>
      <c r="DQ2625" s="216"/>
      <c r="DR2625" s="216"/>
      <c r="DS2625" s="216"/>
      <c r="DT2625" s="216"/>
      <c r="DU2625" s="216"/>
      <c r="DV2625" s="216"/>
      <c r="DW2625" s="216"/>
      <c r="DX2625" s="216"/>
      <c r="DY2625" s="216"/>
      <c r="DZ2625" s="216"/>
      <c r="EA2625" s="216"/>
      <c r="EB2625" s="216"/>
      <c r="EC2625" s="216"/>
      <c r="ED2625" s="216"/>
      <c r="EE2625" s="216"/>
      <c r="EF2625" s="216"/>
      <c r="EG2625" s="216"/>
      <c r="EH2625" s="216"/>
      <c r="EI2625" s="216"/>
      <c r="EJ2625" s="216"/>
      <c r="EK2625" s="216"/>
      <c r="EL2625" s="216"/>
      <c r="EM2625" s="216"/>
      <c r="EN2625" s="216"/>
      <c r="EO2625" s="216"/>
      <c r="EP2625" s="216"/>
      <c r="EQ2625" s="216"/>
      <c r="ER2625" s="216"/>
      <c r="ES2625" s="216"/>
      <c r="ET2625" s="216"/>
      <c r="EU2625" s="216"/>
      <c r="EV2625" s="216"/>
      <c r="EW2625" s="216"/>
      <c r="EX2625" s="216"/>
      <c r="EY2625" s="216"/>
      <c r="EZ2625" s="216"/>
      <c r="FA2625" s="216"/>
      <c r="FB2625" s="216"/>
      <c r="FC2625" s="216"/>
      <c r="FD2625" s="216"/>
      <c r="FE2625" s="216"/>
      <c r="FF2625" s="216"/>
      <c r="FG2625" s="216"/>
      <c r="FH2625" s="216"/>
      <c r="FI2625" s="216"/>
      <c r="FJ2625" s="216"/>
      <c r="FK2625" s="216"/>
      <c r="FL2625" s="216"/>
      <c r="FM2625" s="216"/>
      <c r="FN2625" s="216"/>
      <c r="FO2625" s="216"/>
      <c r="FP2625" s="216"/>
      <c r="FQ2625" s="216"/>
      <c r="FR2625" s="216"/>
      <c r="FS2625" s="216"/>
      <c r="FT2625" s="216"/>
      <c r="FU2625" s="216"/>
      <c r="FV2625" s="216"/>
      <c r="FW2625" s="216"/>
      <c r="FX2625" s="216"/>
      <c r="FY2625" s="216"/>
      <c r="FZ2625" s="216"/>
      <c r="GA2625" s="216"/>
      <c r="GB2625" s="216"/>
      <c r="GC2625" s="216"/>
      <c r="GD2625" s="216"/>
      <c r="GE2625" s="216"/>
      <c r="GF2625" s="216"/>
      <c r="GG2625" s="216"/>
      <c r="GH2625" s="216"/>
      <c r="GI2625" s="216"/>
      <c r="GJ2625" s="216"/>
      <c r="GK2625" s="216"/>
      <c r="GL2625" s="216"/>
      <c r="GM2625" s="216"/>
      <c r="GN2625" s="216"/>
      <c r="GO2625" s="216"/>
      <c r="GP2625" s="216"/>
      <c r="GQ2625" s="216"/>
      <c r="GR2625" s="216"/>
      <c r="GS2625" s="216"/>
      <c r="GT2625" s="216"/>
      <c r="GU2625" s="216"/>
      <c r="GV2625" s="216"/>
      <c r="GW2625" s="216"/>
      <c r="GX2625" s="216"/>
      <c r="GY2625" s="216"/>
      <c r="GZ2625" s="216"/>
      <c r="HA2625" s="216"/>
      <c r="HB2625" s="216"/>
      <c r="HC2625" s="216"/>
      <c r="HD2625" s="216"/>
      <c r="HE2625" s="216"/>
      <c r="HF2625" s="216"/>
      <c r="HG2625" s="216"/>
      <c r="HH2625" s="216"/>
      <c r="HI2625" s="216"/>
      <c r="HJ2625" s="216"/>
      <c r="HK2625" s="216"/>
      <c r="HL2625" s="216"/>
      <c r="HM2625" s="216"/>
      <c r="HN2625" s="216"/>
      <c r="HO2625" s="216"/>
      <c r="HP2625" s="216"/>
      <c r="HQ2625" s="216"/>
      <c r="HR2625" s="216"/>
      <c r="HS2625" s="216"/>
      <c r="HT2625" s="216"/>
      <c r="HU2625" s="216"/>
      <c r="HV2625" s="216"/>
      <c r="HW2625" s="216"/>
      <c r="HX2625" s="216"/>
      <c r="HY2625" s="216"/>
      <c r="HZ2625" s="216"/>
      <c r="IA2625" s="216"/>
      <c r="IB2625" s="216"/>
      <c r="IC2625" s="216"/>
      <c r="ID2625" s="216"/>
      <c r="IE2625" s="216"/>
      <c r="IF2625" s="216"/>
      <c r="IG2625" s="216"/>
      <c r="IH2625" s="216"/>
      <c r="II2625" s="216"/>
      <c r="IJ2625" s="216"/>
      <c r="IK2625" s="216"/>
      <c r="IL2625" s="216"/>
      <c r="IM2625" s="216"/>
      <c r="IN2625" s="216"/>
      <c r="IO2625" s="216"/>
      <c r="IP2625" s="216"/>
      <c r="IQ2625" s="216"/>
      <c r="IR2625" s="216"/>
      <c r="IS2625" s="216"/>
      <c r="IT2625" s="216"/>
      <c r="IU2625" s="216"/>
      <c r="IV2625" s="216"/>
    </row>
    <row r="2626" spans="1:256" s="19" customFormat="1" ht="12.75" customHeight="1">
      <c r="A2626" s="215"/>
      <c r="B2626" s="216"/>
      <c r="C2626" s="216"/>
      <c r="D2626" s="216"/>
      <c r="E2626" s="216"/>
      <c r="F2626" s="130" t="s">
        <v>23</v>
      </c>
      <c r="G2626" s="48">
        <f t="shared" si="644"/>
        <v>195207.1</v>
      </c>
      <c r="H2626" s="48">
        <f t="shared" si="645"/>
        <v>195207.1</v>
      </c>
      <c r="I2626" s="48">
        <f t="shared" si="655"/>
        <v>195207.1</v>
      </c>
      <c r="J2626" s="48">
        <f t="shared" si="655"/>
        <v>195207.1</v>
      </c>
      <c r="K2626" s="48">
        <f t="shared" si="656"/>
        <v>0</v>
      </c>
      <c r="L2626" s="48">
        <f t="shared" si="656"/>
        <v>0</v>
      </c>
      <c r="M2626" s="48">
        <f t="shared" si="656"/>
        <v>0</v>
      </c>
      <c r="N2626" s="48">
        <f t="shared" si="656"/>
        <v>0</v>
      </c>
      <c r="O2626" s="48">
        <f t="shared" si="656"/>
        <v>0</v>
      </c>
      <c r="P2626" s="48">
        <f t="shared" si="656"/>
        <v>0</v>
      </c>
      <c r="Q2626" s="216"/>
      <c r="R2626" s="220"/>
      <c r="S2626" s="59"/>
      <c r="T2626" s="59"/>
      <c r="U2626" s="59"/>
      <c r="V2626" s="202"/>
      <c r="W2626" s="202"/>
      <c r="X2626" s="202"/>
      <c r="Y2626" s="202"/>
      <c r="Z2626" s="202"/>
      <c r="AA2626" s="202"/>
      <c r="AB2626" s="202"/>
      <c r="AC2626" s="202"/>
      <c r="AD2626" s="202"/>
      <c r="AE2626" s="202"/>
      <c r="AF2626" s="202"/>
      <c r="AG2626" s="202"/>
      <c r="AH2626" s="202"/>
      <c r="AI2626" s="202"/>
      <c r="AJ2626" s="202"/>
      <c r="AK2626" s="202"/>
      <c r="AL2626" s="202"/>
      <c r="AM2626" s="202"/>
      <c r="AN2626" s="202"/>
      <c r="AO2626" s="202"/>
      <c r="AP2626" s="202"/>
      <c r="AQ2626" s="202"/>
      <c r="AR2626" s="202"/>
      <c r="AS2626" s="202"/>
      <c r="AT2626" s="202"/>
      <c r="AU2626" s="202"/>
      <c r="AV2626" s="202"/>
      <c r="AW2626" s="202"/>
      <c r="AX2626" s="202"/>
      <c r="AY2626" s="202"/>
      <c r="AZ2626" s="202"/>
      <c r="BA2626" s="202"/>
      <c r="BB2626" s="216"/>
      <c r="BC2626" s="216"/>
      <c r="BD2626" s="216"/>
      <c r="BE2626" s="216"/>
      <c r="BF2626" s="216"/>
      <c r="BG2626" s="216"/>
      <c r="BH2626" s="216"/>
      <c r="BI2626" s="216"/>
      <c r="BJ2626" s="216"/>
      <c r="BK2626" s="216"/>
      <c r="BL2626" s="216"/>
      <c r="BM2626" s="216"/>
      <c r="BN2626" s="216"/>
      <c r="BO2626" s="216"/>
      <c r="BP2626" s="216"/>
      <c r="BQ2626" s="216"/>
      <c r="BR2626" s="216"/>
      <c r="BS2626" s="216"/>
      <c r="BT2626" s="216"/>
      <c r="BU2626" s="216"/>
      <c r="BV2626" s="216"/>
      <c r="BW2626" s="216"/>
      <c r="BX2626" s="216"/>
      <c r="BY2626" s="216"/>
      <c r="BZ2626" s="216"/>
      <c r="CA2626" s="216"/>
      <c r="CB2626" s="216"/>
      <c r="CC2626" s="216"/>
      <c r="CD2626" s="216"/>
      <c r="CE2626" s="216"/>
      <c r="CF2626" s="216"/>
      <c r="CG2626" s="216"/>
      <c r="CH2626" s="216"/>
      <c r="CI2626" s="216"/>
      <c r="CJ2626" s="216"/>
      <c r="CK2626" s="216"/>
      <c r="CL2626" s="216"/>
      <c r="CM2626" s="216"/>
      <c r="CN2626" s="216"/>
      <c r="CO2626" s="216"/>
      <c r="CP2626" s="216"/>
      <c r="CQ2626" s="216"/>
      <c r="CR2626" s="216"/>
      <c r="CS2626" s="216"/>
      <c r="CT2626" s="216"/>
      <c r="CU2626" s="216"/>
      <c r="CV2626" s="216"/>
      <c r="CW2626" s="216"/>
      <c r="CX2626" s="216"/>
      <c r="CY2626" s="216"/>
      <c r="CZ2626" s="216"/>
      <c r="DA2626" s="216"/>
      <c r="DB2626" s="216"/>
      <c r="DC2626" s="216"/>
      <c r="DD2626" s="216"/>
      <c r="DE2626" s="216"/>
      <c r="DF2626" s="216"/>
      <c r="DG2626" s="216"/>
      <c r="DH2626" s="216"/>
      <c r="DI2626" s="216"/>
      <c r="DJ2626" s="216"/>
      <c r="DK2626" s="216"/>
      <c r="DL2626" s="216"/>
      <c r="DM2626" s="216"/>
      <c r="DN2626" s="216"/>
      <c r="DO2626" s="216"/>
      <c r="DP2626" s="216"/>
      <c r="DQ2626" s="216"/>
      <c r="DR2626" s="216"/>
      <c r="DS2626" s="216"/>
      <c r="DT2626" s="216"/>
      <c r="DU2626" s="216"/>
      <c r="DV2626" s="216"/>
      <c r="DW2626" s="216"/>
      <c r="DX2626" s="216"/>
      <c r="DY2626" s="216"/>
      <c r="DZ2626" s="216"/>
      <c r="EA2626" s="216"/>
      <c r="EB2626" s="216"/>
      <c r="EC2626" s="216"/>
      <c r="ED2626" s="216"/>
      <c r="EE2626" s="216"/>
      <c r="EF2626" s="216"/>
      <c r="EG2626" s="216"/>
      <c r="EH2626" s="216"/>
      <c r="EI2626" s="216"/>
      <c r="EJ2626" s="216"/>
      <c r="EK2626" s="216"/>
      <c r="EL2626" s="216"/>
      <c r="EM2626" s="216"/>
      <c r="EN2626" s="216"/>
      <c r="EO2626" s="216"/>
      <c r="EP2626" s="216"/>
      <c r="EQ2626" s="216"/>
      <c r="ER2626" s="216"/>
      <c r="ES2626" s="216"/>
      <c r="ET2626" s="216"/>
      <c r="EU2626" s="216"/>
      <c r="EV2626" s="216"/>
      <c r="EW2626" s="216"/>
      <c r="EX2626" s="216"/>
      <c r="EY2626" s="216"/>
      <c r="EZ2626" s="216"/>
      <c r="FA2626" s="216"/>
      <c r="FB2626" s="216"/>
      <c r="FC2626" s="216"/>
      <c r="FD2626" s="216"/>
      <c r="FE2626" s="216"/>
      <c r="FF2626" s="216"/>
      <c r="FG2626" s="216"/>
      <c r="FH2626" s="216"/>
      <c r="FI2626" s="216"/>
      <c r="FJ2626" s="216"/>
      <c r="FK2626" s="216"/>
      <c r="FL2626" s="216"/>
      <c r="FM2626" s="216"/>
      <c r="FN2626" s="216"/>
      <c r="FO2626" s="216"/>
      <c r="FP2626" s="216"/>
      <c r="FQ2626" s="216"/>
      <c r="FR2626" s="216"/>
      <c r="FS2626" s="216"/>
      <c r="FT2626" s="216"/>
      <c r="FU2626" s="216"/>
      <c r="FV2626" s="216"/>
      <c r="FW2626" s="216"/>
      <c r="FX2626" s="216"/>
      <c r="FY2626" s="216"/>
      <c r="FZ2626" s="216"/>
      <c r="GA2626" s="216"/>
      <c r="GB2626" s="216"/>
      <c r="GC2626" s="216"/>
      <c r="GD2626" s="216"/>
      <c r="GE2626" s="216"/>
      <c r="GF2626" s="216"/>
      <c r="GG2626" s="216"/>
      <c r="GH2626" s="216"/>
      <c r="GI2626" s="216"/>
      <c r="GJ2626" s="216"/>
      <c r="GK2626" s="216"/>
      <c r="GL2626" s="216"/>
      <c r="GM2626" s="216"/>
      <c r="GN2626" s="216"/>
      <c r="GO2626" s="216"/>
      <c r="GP2626" s="216"/>
      <c r="GQ2626" s="216"/>
      <c r="GR2626" s="216"/>
      <c r="GS2626" s="216"/>
      <c r="GT2626" s="216"/>
      <c r="GU2626" s="216"/>
      <c r="GV2626" s="216"/>
      <c r="GW2626" s="216"/>
      <c r="GX2626" s="216"/>
      <c r="GY2626" s="216"/>
      <c r="GZ2626" s="216"/>
      <c r="HA2626" s="216"/>
      <c r="HB2626" s="216"/>
      <c r="HC2626" s="216"/>
      <c r="HD2626" s="216"/>
      <c r="HE2626" s="216"/>
      <c r="HF2626" s="216"/>
      <c r="HG2626" s="216"/>
      <c r="HH2626" s="216"/>
      <c r="HI2626" s="216"/>
      <c r="HJ2626" s="216"/>
      <c r="HK2626" s="216"/>
      <c r="HL2626" s="216"/>
      <c r="HM2626" s="216"/>
      <c r="HN2626" s="216"/>
      <c r="HO2626" s="216"/>
      <c r="HP2626" s="216"/>
      <c r="HQ2626" s="216"/>
      <c r="HR2626" s="216"/>
      <c r="HS2626" s="216"/>
      <c r="HT2626" s="216"/>
      <c r="HU2626" s="216"/>
      <c r="HV2626" s="216"/>
      <c r="HW2626" s="216"/>
      <c r="HX2626" s="216"/>
      <c r="HY2626" s="216"/>
      <c r="HZ2626" s="216"/>
      <c r="IA2626" s="216"/>
      <c r="IB2626" s="216"/>
      <c r="IC2626" s="216"/>
      <c r="ID2626" s="216"/>
      <c r="IE2626" s="216"/>
      <c r="IF2626" s="216"/>
      <c r="IG2626" s="216"/>
      <c r="IH2626" s="216"/>
      <c r="II2626" s="216"/>
      <c r="IJ2626" s="216"/>
      <c r="IK2626" s="216"/>
      <c r="IL2626" s="216"/>
      <c r="IM2626" s="216"/>
      <c r="IN2626" s="216"/>
      <c r="IO2626" s="216"/>
      <c r="IP2626" s="216"/>
      <c r="IQ2626" s="216"/>
      <c r="IR2626" s="216"/>
      <c r="IS2626" s="216"/>
      <c r="IT2626" s="216"/>
      <c r="IU2626" s="216"/>
      <c r="IV2626" s="216"/>
    </row>
    <row r="2627" spans="1:256" s="19" customFormat="1" ht="12.75" customHeight="1">
      <c r="A2627" s="215"/>
      <c r="B2627" s="216"/>
      <c r="C2627" s="216"/>
      <c r="D2627" s="216"/>
      <c r="E2627" s="216"/>
      <c r="F2627" s="130" t="s">
        <v>24</v>
      </c>
      <c r="G2627" s="48">
        <f t="shared" si="644"/>
        <v>174818.19999999998</v>
      </c>
      <c r="H2627" s="48">
        <f t="shared" si="645"/>
        <v>174818.19999999998</v>
      </c>
      <c r="I2627" s="48">
        <f t="shared" si="655"/>
        <v>174818.19999999998</v>
      </c>
      <c r="J2627" s="48">
        <f t="shared" si="655"/>
        <v>174818.19999999998</v>
      </c>
      <c r="K2627" s="48">
        <f t="shared" si="656"/>
        <v>0</v>
      </c>
      <c r="L2627" s="48">
        <f t="shared" si="656"/>
        <v>0</v>
      </c>
      <c r="M2627" s="48">
        <f t="shared" si="656"/>
        <v>0</v>
      </c>
      <c r="N2627" s="48">
        <f t="shared" si="656"/>
        <v>0</v>
      </c>
      <c r="O2627" s="48">
        <f t="shared" si="656"/>
        <v>0</v>
      </c>
      <c r="P2627" s="48">
        <f t="shared" si="656"/>
        <v>0</v>
      </c>
      <c r="Q2627" s="216"/>
      <c r="R2627" s="220"/>
      <c r="S2627" s="59"/>
      <c r="T2627" s="59"/>
      <c r="U2627" s="59"/>
      <c r="V2627" s="202"/>
      <c r="W2627" s="202"/>
      <c r="X2627" s="202"/>
      <c r="Y2627" s="202"/>
      <c r="Z2627" s="202"/>
      <c r="AA2627" s="202"/>
      <c r="AB2627" s="202"/>
      <c r="AC2627" s="202"/>
      <c r="AD2627" s="202"/>
      <c r="AE2627" s="202"/>
      <c r="AF2627" s="202"/>
      <c r="AG2627" s="202"/>
      <c r="AH2627" s="202"/>
      <c r="AI2627" s="202"/>
      <c r="AJ2627" s="202"/>
      <c r="AK2627" s="202"/>
      <c r="AL2627" s="202"/>
      <c r="AM2627" s="202"/>
      <c r="AN2627" s="202"/>
      <c r="AO2627" s="202"/>
      <c r="AP2627" s="202"/>
      <c r="AQ2627" s="202"/>
      <c r="AR2627" s="202"/>
      <c r="AS2627" s="202"/>
      <c r="AT2627" s="202"/>
      <c r="AU2627" s="202"/>
      <c r="AV2627" s="202"/>
      <c r="AW2627" s="202"/>
      <c r="AX2627" s="202"/>
      <c r="AY2627" s="202"/>
      <c r="AZ2627" s="202"/>
      <c r="BA2627" s="202"/>
      <c r="BB2627" s="216"/>
      <c r="BC2627" s="216"/>
      <c r="BD2627" s="216"/>
      <c r="BE2627" s="216"/>
      <c r="BF2627" s="216"/>
      <c r="BG2627" s="216"/>
      <c r="BH2627" s="216"/>
      <c r="BI2627" s="216"/>
      <c r="BJ2627" s="216"/>
      <c r="BK2627" s="216"/>
      <c r="BL2627" s="216"/>
      <c r="BM2627" s="216"/>
      <c r="BN2627" s="216"/>
      <c r="BO2627" s="216"/>
      <c r="BP2627" s="216"/>
      <c r="BQ2627" s="216"/>
      <c r="BR2627" s="216"/>
      <c r="BS2627" s="216"/>
      <c r="BT2627" s="216"/>
      <c r="BU2627" s="216"/>
      <c r="BV2627" s="216"/>
      <c r="BW2627" s="216"/>
      <c r="BX2627" s="216"/>
      <c r="BY2627" s="216"/>
      <c r="BZ2627" s="216"/>
      <c r="CA2627" s="216"/>
      <c r="CB2627" s="216"/>
      <c r="CC2627" s="216"/>
      <c r="CD2627" s="216"/>
      <c r="CE2627" s="216"/>
      <c r="CF2627" s="216"/>
      <c r="CG2627" s="216"/>
      <c r="CH2627" s="216"/>
      <c r="CI2627" s="216"/>
      <c r="CJ2627" s="216"/>
      <c r="CK2627" s="216"/>
      <c r="CL2627" s="216"/>
      <c r="CM2627" s="216"/>
      <c r="CN2627" s="216"/>
      <c r="CO2627" s="216"/>
      <c r="CP2627" s="216"/>
      <c r="CQ2627" s="216"/>
      <c r="CR2627" s="216"/>
      <c r="CS2627" s="216"/>
      <c r="CT2627" s="216"/>
      <c r="CU2627" s="216"/>
      <c r="CV2627" s="216"/>
      <c r="CW2627" s="216"/>
      <c r="CX2627" s="216"/>
      <c r="CY2627" s="216"/>
      <c r="CZ2627" s="216"/>
      <c r="DA2627" s="216"/>
      <c r="DB2627" s="216"/>
      <c r="DC2627" s="216"/>
      <c r="DD2627" s="216"/>
      <c r="DE2627" s="216"/>
      <c r="DF2627" s="216"/>
      <c r="DG2627" s="216"/>
      <c r="DH2627" s="216"/>
      <c r="DI2627" s="216"/>
      <c r="DJ2627" s="216"/>
      <c r="DK2627" s="216"/>
      <c r="DL2627" s="216"/>
      <c r="DM2627" s="216"/>
      <c r="DN2627" s="216"/>
      <c r="DO2627" s="216"/>
      <c r="DP2627" s="216"/>
      <c r="DQ2627" s="216"/>
      <c r="DR2627" s="216"/>
      <c r="DS2627" s="216"/>
      <c r="DT2627" s="216"/>
      <c r="DU2627" s="216"/>
      <c r="DV2627" s="216"/>
      <c r="DW2627" s="216"/>
      <c r="DX2627" s="216"/>
      <c r="DY2627" s="216"/>
      <c r="DZ2627" s="216"/>
      <c r="EA2627" s="216"/>
      <c r="EB2627" s="216"/>
      <c r="EC2627" s="216"/>
      <c r="ED2627" s="216"/>
      <c r="EE2627" s="216"/>
      <c r="EF2627" s="216"/>
      <c r="EG2627" s="216"/>
      <c r="EH2627" s="216"/>
      <c r="EI2627" s="216"/>
      <c r="EJ2627" s="216"/>
      <c r="EK2627" s="216"/>
      <c r="EL2627" s="216"/>
      <c r="EM2627" s="216"/>
      <c r="EN2627" s="216"/>
      <c r="EO2627" s="216"/>
      <c r="EP2627" s="216"/>
      <c r="EQ2627" s="216"/>
      <c r="ER2627" s="216"/>
      <c r="ES2627" s="216"/>
      <c r="ET2627" s="216"/>
      <c r="EU2627" s="216"/>
      <c r="EV2627" s="216"/>
      <c r="EW2627" s="216"/>
      <c r="EX2627" s="216"/>
      <c r="EY2627" s="216"/>
      <c r="EZ2627" s="216"/>
      <c r="FA2627" s="216"/>
      <c r="FB2627" s="216"/>
      <c r="FC2627" s="216"/>
      <c r="FD2627" s="216"/>
      <c r="FE2627" s="216"/>
      <c r="FF2627" s="216"/>
      <c r="FG2627" s="216"/>
      <c r="FH2627" s="216"/>
      <c r="FI2627" s="216"/>
      <c r="FJ2627" s="216"/>
      <c r="FK2627" s="216"/>
      <c r="FL2627" s="216"/>
      <c r="FM2627" s="216"/>
      <c r="FN2627" s="216"/>
      <c r="FO2627" s="216"/>
      <c r="FP2627" s="216"/>
      <c r="FQ2627" s="216"/>
      <c r="FR2627" s="216"/>
      <c r="FS2627" s="216"/>
      <c r="FT2627" s="216"/>
      <c r="FU2627" s="216"/>
      <c r="FV2627" s="216"/>
      <c r="FW2627" s="216"/>
      <c r="FX2627" s="216"/>
      <c r="FY2627" s="216"/>
      <c r="FZ2627" s="216"/>
      <c r="GA2627" s="216"/>
      <c r="GB2627" s="216"/>
      <c r="GC2627" s="216"/>
      <c r="GD2627" s="216"/>
      <c r="GE2627" s="216"/>
      <c r="GF2627" s="216"/>
      <c r="GG2627" s="216"/>
      <c r="GH2627" s="216"/>
      <c r="GI2627" s="216"/>
      <c r="GJ2627" s="216"/>
      <c r="GK2627" s="216"/>
      <c r="GL2627" s="216"/>
      <c r="GM2627" s="216"/>
      <c r="GN2627" s="216"/>
      <c r="GO2627" s="216"/>
      <c r="GP2627" s="216"/>
      <c r="GQ2627" s="216"/>
      <c r="GR2627" s="216"/>
      <c r="GS2627" s="216"/>
      <c r="GT2627" s="216"/>
      <c r="GU2627" s="216"/>
      <c r="GV2627" s="216"/>
      <c r="GW2627" s="216"/>
      <c r="GX2627" s="216"/>
      <c r="GY2627" s="216"/>
      <c r="GZ2627" s="216"/>
      <c r="HA2627" s="216"/>
      <c r="HB2627" s="216"/>
      <c r="HC2627" s="216"/>
      <c r="HD2627" s="216"/>
      <c r="HE2627" s="216"/>
      <c r="HF2627" s="216"/>
      <c r="HG2627" s="216"/>
      <c r="HH2627" s="216"/>
      <c r="HI2627" s="216"/>
      <c r="HJ2627" s="216"/>
      <c r="HK2627" s="216"/>
      <c r="HL2627" s="216"/>
      <c r="HM2627" s="216"/>
      <c r="HN2627" s="216"/>
      <c r="HO2627" s="216"/>
      <c r="HP2627" s="216"/>
      <c r="HQ2627" s="216"/>
      <c r="HR2627" s="216"/>
      <c r="HS2627" s="216"/>
      <c r="HT2627" s="216"/>
      <c r="HU2627" s="216"/>
      <c r="HV2627" s="216"/>
      <c r="HW2627" s="216"/>
      <c r="HX2627" s="216"/>
      <c r="HY2627" s="216"/>
      <c r="HZ2627" s="216"/>
      <c r="IA2627" s="216"/>
      <c r="IB2627" s="216"/>
      <c r="IC2627" s="216"/>
      <c r="ID2627" s="216"/>
      <c r="IE2627" s="216"/>
      <c r="IF2627" s="216"/>
      <c r="IG2627" s="216"/>
      <c r="IH2627" s="216"/>
      <c r="II2627" s="216"/>
      <c r="IJ2627" s="216"/>
      <c r="IK2627" s="216"/>
      <c r="IL2627" s="216"/>
      <c r="IM2627" s="216"/>
      <c r="IN2627" s="216"/>
      <c r="IO2627" s="216"/>
      <c r="IP2627" s="216"/>
      <c r="IQ2627" s="216"/>
      <c r="IR2627" s="216"/>
      <c r="IS2627" s="216"/>
      <c r="IT2627" s="216"/>
      <c r="IU2627" s="216"/>
      <c r="IV2627" s="216"/>
    </row>
    <row r="2628" spans="1:256" s="19" customFormat="1" ht="12.75" customHeight="1">
      <c r="A2628" s="215"/>
      <c r="B2628" s="216"/>
      <c r="C2628" s="216"/>
      <c r="D2628" s="216"/>
      <c r="E2628" s="216"/>
      <c r="F2628" s="130" t="s">
        <v>25</v>
      </c>
      <c r="G2628" s="48">
        <f t="shared" si="644"/>
        <v>105104.3</v>
      </c>
      <c r="H2628" s="48">
        <f t="shared" si="645"/>
        <v>105104.3</v>
      </c>
      <c r="I2628" s="48">
        <f t="shared" si="655"/>
        <v>58500.6</v>
      </c>
      <c r="J2628" s="48">
        <f t="shared" si="655"/>
        <v>58500.6</v>
      </c>
      <c r="K2628" s="48">
        <f t="shared" si="656"/>
        <v>28338.7</v>
      </c>
      <c r="L2628" s="48">
        <f t="shared" si="656"/>
        <v>28338.7</v>
      </c>
      <c r="M2628" s="48">
        <f t="shared" si="656"/>
        <v>18265</v>
      </c>
      <c r="N2628" s="48">
        <f t="shared" si="656"/>
        <v>18265</v>
      </c>
      <c r="O2628" s="48">
        <f t="shared" si="656"/>
        <v>0</v>
      </c>
      <c r="P2628" s="48">
        <f t="shared" si="656"/>
        <v>0</v>
      </c>
      <c r="Q2628" s="216"/>
      <c r="R2628" s="220"/>
      <c r="S2628" s="59"/>
      <c r="T2628" s="59"/>
      <c r="U2628" s="59"/>
      <c r="V2628" s="202"/>
      <c r="W2628" s="202"/>
      <c r="X2628" s="202"/>
      <c r="Y2628" s="202"/>
      <c r="Z2628" s="202"/>
      <c r="AA2628" s="202"/>
      <c r="AB2628" s="202"/>
      <c r="AC2628" s="202"/>
      <c r="AD2628" s="202"/>
      <c r="AE2628" s="202"/>
      <c r="AF2628" s="202"/>
      <c r="AG2628" s="202"/>
      <c r="AH2628" s="202"/>
      <c r="AI2628" s="202"/>
      <c r="AJ2628" s="202"/>
      <c r="AK2628" s="202"/>
      <c r="AL2628" s="202"/>
      <c r="AM2628" s="202"/>
      <c r="AN2628" s="202"/>
      <c r="AO2628" s="202"/>
      <c r="AP2628" s="202"/>
      <c r="AQ2628" s="202"/>
      <c r="AR2628" s="202"/>
      <c r="AS2628" s="202"/>
      <c r="AT2628" s="202"/>
      <c r="AU2628" s="202"/>
      <c r="AV2628" s="202"/>
      <c r="AW2628" s="202"/>
      <c r="AX2628" s="202"/>
      <c r="AY2628" s="202"/>
      <c r="AZ2628" s="202"/>
      <c r="BA2628" s="202"/>
      <c r="BB2628" s="216"/>
      <c r="BC2628" s="216"/>
      <c r="BD2628" s="216"/>
      <c r="BE2628" s="216"/>
      <c r="BF2628" s="216"/>
      <c r="BG2628" s="216"/>
      <c r="BH2628" s="216"/>
      <c r="BI2628" s="216"/>
      <c r="BJ2628" s="216"/>
      <c r="BK2628" s="216"/>
      <c r="BL2628" s="216"/>
      <c r="BM2628" s="216"/>
      <c r="BN2628" s="216"/>
      <c r="BO2628" s="216"/>
      <c r="BP2628" s="216"/>
      <c r="BQ2628" s="216"/>
      <c r="BR2628" s="216"/>
      <c r="BS2628" s="216"/>
      <c r="BT2628" s="216"/>
      <c r="BU2628" s="216"/>
      <c r="BV2628" s="216"/>
      <c r="BW2628" s="216"/>
      <c r="BX2628" s="216"/>
      <c r="BY2628" s="216"/>
      <c r="BZ2628" s="216"/>
      <c r="CA2628" s="216"/>
      <c r="CB2628" s="216"/>
      <c r="CC2628" s="216"/>
      <c r="CD2628" s="216"/>
      <c r="CE2628" s="216"/>
      <c r="CF2628" s="216"/>
      <c r="CG2628" s="216"/>
      <c r="CH2628" s="216"/>
      <c r="CI2628" s="216"/>
      <c r="CJ2628" s="216"/>
      <c r="CK2628" s="216"/>
      <c r="CL2628" s="216"/>
      <c r="CM2628" s="216"/>
      <c r="CN2628" s="216"/>
      <c r="CO2628" s="216"/>
      <c r="CP2628" s="216"/>
      <c r="CQ2628" s="216"/>
      <c r="CR2628" s="216"/>
      <c r="CS2628" s="216"/>
      <c r="CT2628" s="216"/>
      <c r="CU2628" s="216"/>
      <c r="CV2628" s="216"/>
      <c r="CW2628" s="216"/>
      <c r="CX2628" s="216"/>
      <c r="CY2628" s="216"/>
      <c r="CZ2628" s="216"/>
      <c r="DA2628" s="216"/>
      <c r="DB2628" s="216"/>
      <c r="DC2628" s="216"/>
      <c r="DD2628" s="216"/>
      <c r="DE2628" s="216"/>
      <c r="DF2628" s="216"/>
      <c r="DG2628" s="216"/>
      <c r="DH2628" s="216"/>
      <c r="DI2628" s="216"/>
      <c r="DJ2628" s="216"/>
      <c r="DK2628" s="216"/>
      <c r="DL2628" s="216"/>
      <c r="DM2628" s="216"/>
      <c r="DN2628" s="216"/>
      <c r="DO2628" s="216"/>
      <c r="DP2628" s="216"/>
      <c r="DQ2628" s="216"/>
      <c r="DR2628" s="216"/>
      <c r="DS2628" s="216"/>
      <c r="DT2628" s="216"/>
      <c r="DU2628" s="216"/>
      <c r="DV2628" s="216"/>
      <c r="DW2628" s="216"/>
      <c r="DX2628" s="216"/>
      <c r="DY2628" s="216"/>
      <c r="DZ2628" s="216"/>
      <c r="EA2628" s="216"/>
      <c r="EB2628" s="216"/>
      <c r="EC2628" s="216"/>
      <c r="ED2628" s="216"/>
      <c r="EE2628" s="216"/>
      <c r="EF2628" s="216"/>
      <c r="EG2628" s="216"/>
      <c r="EH2628" s="216"/>
      <c r="EI2628" s="216"/>
      <c r="EJ2628" s="216"/>
      <c r="EK2628" s="216"/>
      <c r="EL2628" s="216"/>
      <c r="EM2628" s="216"/>
      <c r="EN2628" s="216"/>
      <c r="EO2628" s="216"/>
      <c r="EP2628" s="216"/>
      <c r="EQ2628" s="216"/>
      <c r="ER2628" s="216"/>
      <c r="ES2628" s="216"/>
      <c r="ET2628" s="216"/>
      <c r="EU2628" s="216"/>
      <c r="EV2628" s="216"/>
      <c r="EW2628" s="216"/>
      <c r="EX2628" s="216"/>
      <c r="EY2628" s="216"/>
      <c r="EZ2628" s="216"/>
      <c r="FA2628" s="216"/>
      <c r="FB2628" s="216"/>
      <c r="FC2628" s="216"/>
      <c r="FD2628" s="216"/>
      <c r="FE2628" s="216"/>
      <c r="FF2628" s="216"/>
      <c r="FG2628" s="216"/>
      <c r="FH2628" s="216"/>
      <c r="FI2628" s="216"/>
      <c r="FJ2628" s="216"/>
      <c r="FK2628" s="216"/>
      <c r="FL2628" s="216"/>
      <c r="FM2628" s="216"/>
      <c r="FN2628" s="216"/>
      <c r="FO2628" s="216"/>
      <c r="FP2628" s="216"/>
      <c r="FQ2628" s="216"/>
      <c r="FR2628" s="216"/>
      <c r="FS2628" s="216"/>
      <c r="FT2628" s="216"/>
      <c r="FU2628" s="216"/>
      <c r="FV2628" s="216"/>
      <c r="FW2628" s="216"/>
      <c r="FX2628" s="216"/>
      <c r="FY2628" s="216"/>
      <c r="FZ2628" s="216"/>
      <c r="GA2628" s="216"/>
      <c r="GB2628" s="216"/>
      <c r="GC2628" s="216"/>
      <c r="GD2628" s="216"/>
      <c r="GE2628" s="216"/>
      <c r="GF2628" s="216"/>
      <c r="GG2628" s="216"/>
      <c r="GH2628" s="216"/>
      <c r="GI2628" s="216"/>
      <c r="GJ2628" s="216"/>
      <c r="GK2628" s="216"/>
      <c r="GL2628" s="216"/>
      <c r="GM2628" s="216"/>
      <c r="GN2628" s="216"/>
      <c r="GO2628" s="216"/>
      <c r="GP2628" s="216"/>
      <c r="GQ2628" s="216"/>
      <c r="GR2628" s="216"/>
      <c r="GS2628" s="216"/>
      <c r="GT2628" s="216"/>
      <c r="GU2628" s="216"/>
      <c r="GV2628" s="216"/>
      <c r="GW2628" s="216"/>
      <c r="GX2628" s="216"/>
      <c r="GY2628" s="216"/>
      <c r="GZ2628" s="216"/>
      <c r="HA2628" s="216"/>
      <c r="HB2628" s="216"/>
      <c r="HC2628" s="216"/>
      <c r="HD2628" s="216"/>
      <c r="HE2628" s="216"/>
      <c r="HF2628" s="216"/>
      <c r="HG2628" s="216"/>
      <c r="HH2628" s="216"/>
      <c r="HI2628" s="216"/>
      <c r="HJ2628" s="216"/>
      <c r="HK2628" s="216"/>
      <c r="HL2628" s="216"/>
      <c r="HM2628" s="216"/>
      <c r="HN2628" s="216"/>
      <c r="HO2628" s="216"/>
      <c r="HP2628" s="216"/>
      <c r="HQ2628" s="216"/>
      <c r="HR2628" s="216"/>
      <c r="HS2628" s="216"/>
      <c r="HT2628" s="216"/>
      <c r="HU2628" s="216"/>
      <c r="HV2628" s="216"/>
      <c r="HW2628" s="216"/>
      <c r="HX2628" s="216"/>
      <c r="HY2628" s="216"/>
      <c r="HZ2628" s="216"/>
      <c r="IA2628" s="216"/>
      <c r="IB2628" s="216"/>
      <c r="IC2628" s="216"/>
      <c r="ID2628" s="216"/>
      <c r="IE2628" s="216"/>
      <c r="IF2628" s="216"/>
      <c r="IG2628" s="216"/>
      <c r="IH2628" s="216"/>
      <c r="II2628" s="216"/>
      <c r="IJ2628" s="216"/>
      <c r="IK2628" s="216"/>
      <c r="IL2628" s="216"/>
      <c r="IM2628" s="216"/>
      <c r="IN2628" s="216"/>
      <c r="IO2628" s="216"/>
      <c r="IP2628" s="216"/>
      <c r="IQ2628" s="216"/>
      <c r="IR2628" s="216"/>
      <c r="IS2628" s="216"/>
      <c r="IT2628" s="216"/>
      <c r="IU2628" s="216"/>
      <c r="IV2628" s="216"/>
    </row>
    <row r="2629" spans="1:256" s="19" customFormat="1" ht="12.75" customHeight="1">
      <c r="A2629" s="215"/>
      <c r="B2629" s="216"/>
      <c r="C2629" s="216"/>
      <c r="D2629" s="216"/>
      <c r="E2629" s="216"/>
      <c r="F2629" s="130" t="s">
        <v>220</v>
      </c>
      <c r="G2629" s="48">
        <f t="shared" si="644"/>
        <v>401979.2</v>
      </c>
      <c r="H2629" s="48">
        <f t="shared" si="645"/>
        <v>230730.6</v>
      </c>
      <c r="I2629" s="48">
        <f t="shared" si="655"/>
        <v>278366.4</v>
      </c>
      <c r="J2629" s="48">
        <f t="shared" si="655"/>
        <v>156530.6</v>
      </c>
      <c r="K2629" s="48">
        <f aca="true" t="shared" si="657" ref="K2629:P2629">K2605-K2617</f>
        <v>0</v>
      </c>
      <c r="L2629" s="48">
        <f t="shared" si="657"/>
        <v>0</v>
      </c>
      <c r="M2629" s="48">
        <f t="shared" si="657"/>
        <v>123612.8</v>
      </c>
      <c r="N2629" s="48">
        <f t="shared" si="657"/>
        <v>74200</v>
      </c>
      <c r="O2629" s="48">
        <f t="shared" si="657"/>
        <v>0</v>
      </c>
      <c r="P2629" s="48">
        <f t="shared" si="657"/>
        <v>0</v>
      </c>
      <c r="Q2629" s="216"/>
      <c r="R2629" s="220"/>
      <c r="S2629" s="59"/>
      <c r="T2629" s="59"/>
      <c r="U2629" s="59"/>
      <c r="V2629" s="124"/>
      <c r="W2629" s="124"/>
      <c r="X2629" s="124"/>
      <c r="Y2629" s="124"/>
      <c r="Z2629" s="124"/>
      <c r="AA2629" s="124"/>
      <c r="AB2629" s="124"/>
      <c r="AC2629" s="124"/>
      <c r="AD2629" s="124"/>
      <c r="AE2629" s="124"/>
      <c r="AF2629" s="124"/>
      <c r="AG2629" s="124"/>
      <c r="AH2629" s="124"/>
      <c r="AI2629" s="124"/>
      <c r="AJ2629" s="124"/>
      <c r="AK2629" s="124"/>
      <c r="AL2629" s="124"/>
      <c r="AM2629" s="124"/>
      <c r="AN2629" s="124"/>
      <c r="AO2629" s="124"/>
      <c r="AP2629" s="124"/>
      <c r="AQ2629" s="124"/>
      <c r="AR2629" s="124"/>
      <c r="AS2629" s="124"/>
      <c r="AT2629" s="124"/>
      <c r="AU2629" s="124"/>
      <c r="AV2629" s="124"/>
      <c r="AW2629" s="124"/>
      <c r="AX2629" s="124"/>
      <c r="AY2629" s="124"/>
      <c r="AZ2629" s="124"/>
      <c r="BA2629" s="124"/>
      <c r="BB2629" s="124"/>
      <c r="BC2629" s="124"/>
      <c r="BD2629" s="124"/>
      <c r="BE2629" s="124"/>
      <c r="BF2629" s="124"/>
      <c r="BG2629" s="124"/>
      <c r="BH2629" s="124"/>
      <c r="BI2629" s="124"/>
      <c r="BJ2629" s="124"/>
      <c r="BK2629" s="124"/>
      <c r="BL2629" s="124"/>
      <c r="BM2629" s="124"/>
      <c r="BN2629" s="124"/>
      <c r="BO2629" s="124"/>
      <c r="BP2629" s="124"/>
      <c r="BQ2629" s="124"/>
      <c r="BR2629" s="124"/>
      <c r="BS2629" s="124"/>
      <c r="BT2629" s="124"/>
      <c r="BU2629" s="124"/>
      <c r="BV2629" s="124"/>
      <c r="BW2629" s="124"/>
      <c r="BX2629" s="124"/>
      <c r="BY2629" s="124"/>
      <c r="BZ2629" s="124"/>
      <c r="CA2629" s="124"/>
      <c r="CB2629" s="124"/>
      <c r="CC2629" s="124"/>
      <c r="CD2629" s="124"/>
      <c r="CE2629" s="124"/>
      <c r="CF2629" s="124"/>
      <c r="CG2629" s="124"/>
      <c r="CH2629" s="124"/>
      <c r="CI2629" s="124"/>
      <c r="CJ2629" s="124"/>
      <c r="CK2629" s="124"/>
      <c r="CL2629" s="124"/>
      <c r="CM2629" s="124"/>
      <c r="CN2629" s="124"/>
      <c r="CO2629" s="124"/>
      <c r="CP2629" s="124"/>
      <c r="CQ2629" s="124"/>
      <c r="CR2629" s="124"/>
      <c r="CS2629" s="124"/>
      <c r="CT2629" s="124"/>
      <c r="CU2629" s="124"/>
      <c r="CV2629" s="124"/>
      <c r="CW2629" s="124"/>
      <c r="CX2629" s="124"/>
      <c r="CY2629" s="124"/>
      <c r="CZ2629" s="124"/>
      <c r="DA2629" s="124"/>
      <c r="DB2629" s="124"/>
      <c r="DC2629" s="124"/>
      <c r="DD2629" s="124"/>
      <c r="DE2629" s="124"/>
      <c r="DF2629" s="124"/>
      <c r="DG2629" s="124"/>
      <c r="DH2629" s="124"/>
      <c r="DI2629" s="124"/>
      <c r="DJ2629" s="124"/>
      <c r="DK2629" s="124"/>
      <c r="DL2629" s="124"/>
      <c r="DM2629" s="124"/>
      <c r="DN2629" s="124"/>
      <c r="DO2629" s="124"/>
      <c r="DP2629" s="124"/>
      <c r="DQ2629" s="124"/>
      <c r="DR2629" s="124"/>
      <c r="DS2629" s="124"/>
      <c r="DT2629" s="124"/>
      <c r="DU2629" s="124"/>
      <c r="DV2629" s="124"/>
      <c r="DW2629" s="124"/>
      <c r="DX2629" s="124"/>
      <c r="DY2629" s="124"/>
      <c r="DZ2629" s="124"/>
      <c r="EA2629" s="124"/>
      <c r="EB2629" s="124"/>
      <c r="EC2629" s="124"/>
      <c r="ED2629" s="124"/>
      <c r="EE2629" s="124"/>
      <c r="EF2629" s="124"/>
      <c r="EG2629" s="124"/>
      <c r="EH2629" s="124"/>
      <c r="EI2629" s="124"/>
      <c r="EJ2629" s="124"/>
      <c r="EK2629" s="124"/>
      <c r="EL2629" s="124"/>
      <c r="EM2629" s="124"/>
      <c r="EN2629" s="124"/>
      <c r="EO2629" s="124"/>
      <c r="EP2629" s="124"/>
      <c r="EQ2629" s="124"/>
      <c r="ER2629" s="124"/>
      <c r="ES2629" s="124"/>
      <c r="ET2629" s="124"/>
      <c r="EU2629" s="124"/>
      <c r="EV2629" s="124"/>
      <c r="EW2629" s="124"/>
      <c r="EX2629" s="124"/>
      <c r="EY2629" s="124"/>
      <c r="EZ2629" s="124"/>
      <c r="FA2629" s="124"/>
      <c r="FB2629" s="124"/>
      <c r="FC2629" s="124"/>
      <c r="FD2629" s="124"/>
      <c r="FE2629" s="124"/>
      <c r="FF2629" s="124"/>
      <c r="FG2629" s="124"/>
      <c r="FH2629" s="124"/>
      <c r="FI2629" s="124"/>
      <c r="FJ2629" s="124"/>
      <c r="FK2629" s="124"/>
      <c r="FL2629" s="124"/>
      <c r="FM2629" s="124"/>
      <c r="FN2629" s="124"/>
      <c r="FO2629" s="124"/>
      <c r="FP2629" s="124"/>
      <c r="FQ2629" s="124"/>
      <c r="FR2629" s="124"/>
      <c r="FS2629" s="124"/>
      <c r="FT2629" s="124"/>
      <c r="FU2629" s="124"/>
      <c r="FV2629" s="124"/>
      <c r="FW2629" s="124"/>
      <c r="FX2629" s="124"/>
      <c r="FY2629" s="124"/>
      <c r="FZ2629" s="124"/>
      <c r="GA2629" s="124"/>
      <c r="GB2629" s="124"/>
      <c r="GC2629" s="124"/>
      <c r="GD2629" s="124"/>
      <c r="GE2629" s="124"/>
      <c r="GF2629" s="124"/>
      <c r="GG2629" s="124"/>
      <c r="GH2629" s="124"/>
      <c r="GI2629" s="124"/>
      <c r="GJ2629" s="124"/>
      <c r="GK2629" s="124"/>
      <c r="GL2629" s="124"/>
      <c r="GM2629" s="124"/>
      <c r="GN2629" s="124"/>
      <c r="GO2629" s="124"/>
      <c r="GP2629" s="124"/>
      <c r="GQ2629" s="124"/>
      <c r="GR2629" s="124"/>
      <c r="GS2629" s="124"/>
      <c r="GT2629" s="124"/>
      <c r="GU2629" s="124"/>
      <c r="GV2629" s="124"/>
      <c r="GW2629" s="124"/>
      <c r="GX2629" s="124"/>
      <c r="GY2629" s="124"/>
      <c r="GZ2629" s="124"/>
      <c r="HA2629" s="124"/>
      <c r="HB2629" s="124"/>
      <c r="HC2629" s="124"/>
      <c r="HD2629" s="124"/>
      <c r="HE2629" s="124"/>
      <c r="HF2629" s="124"/>
      <c r="HG2629" s="124"/>
      <c r="HH2629" s="124"/>
      <c r="HI2629" s="124"/>
      <c r="HJ2629" s="124"/>
      <c r="HK2629" s="124"/>
      <c r="HL2629" s="124"/>
      <c r="HM2629" s="124"/>
      <c r="HN2629" s="124"/>
      <c r="HO2629" s="124"/>
      <c r="HP2629" s="124"/>
      <c r="HQ2629" s="124"/>
      <c r="HR2629" s="124"/>
      <c r="HS2629" s="124"/>
      <c r="HT2629" s="124"/>
      <c r="HU2629" s="124"/>
      <c r="HV2629" s="124"/>
      <c r="HW2629" s="124"/>
      <c r="HX2629" s="124"/>
      <c r="HY2629" s="124"/>
      <c r="HZ2629" s="124"/>
      <c r="IA2629" s="124"/>
      <c r="IB2629" s="124"/>
      <c r="IC2629" s="124"/>
      <c r="ID2629" s="124"/>
      <c r="IE2629" s="124"/>
      <c r="IF2629" s="124"/>
      <c r="IG2629" s="124"/>
      <c r="IH2629" s="124"/>
      <c r="II2629" s="124"/>
      <c r="IJ2629" s="124"/>
      <c r="IK2629" s="124"/>
      <c r="IL2629" s="124"/>
      <c r="IM2629" s="124"/>
      <c r="IN2629" s="124"/>
      <c r="IO2629" s="124"/>
      <c r="IP2629" s="124"/>
      <c r="IQ2629" s="124"/>
      <c r="IR2629" s="124"/>
      <c r="IS2629" s="124"/>
      <c r="IT2629" s="124"/>
      <c r="IU2629" s="124"/>
      <c r="IV2629" s="124"/>
    </row>
    <row r="2630" spans="1:53" s="19" customFormat="1" ht="12.75" customHeight="1">
      <c r="A2630" s="215"/>
      <c r="B2630" s="216"/>
      <c r="C2630" s="216"/>
      <c r="D2630" s="216"/>
      <c r="E2630" s="216"/>
      <c r="F2630" s="130" t="s">
        <v>226</v>
      </c>
      <c r="G2630" s="48">
        <f t="shared" si="644"/>
        <v>171680.50000000003</v>
      </c>
      <c r="H2630" s="48">
        <f t="shared" si="645"/>
        <v>31256.8</v>
      </c>
      <c r="I2630" s="48">
        <f>I2606-I2618</f>
        <v>140010.30000000002</v>
      </c>
      <c r="J2630" s="48">
        <f>J2606-J2618</f>
        <v>31256.8</v>
      </c>
      <c r="K2630" s="48">
        <f aca="true" t="shared" si="658" ref="K2630:P2630">K2606-K2618</f>
        <v>0</v>
      </c>
      <c r="L2630" s="48">
        <f t="shared" si="658"/>
        <v>0</v>
      </c>
      <c r="M2630" s="48">
        <f t="shared" si="658"/>
        <v>31670.2</v>
      </c>
      <c r="N2630" s="48">
        <f t="shared" si="658"/>
        <v>0</v>
      </c>
      <c r="O2630" s="48">
        <f t="shared" si="658"/>
        <v>0</v>
      </c>
      <c r="P2630" s="48">
        <f t="shared" si="658"/>
        <v>0</v>
      </c>
      <c r="Q2630" s="216"/>
      <c r="R2630" s="220"/>
      <c r="S2630" s="16"/>
      <c r="T2630" s="17"/>
      <c r="U2630" s="17"/>
      <c r="V2630" s="17"/>
      <c r="W2630" s="18"/>
      <c r="X2630" s="18"/>
      <c r="Y2630" s="18"/>
      <c r="Z2630" s="18"/>
      <c r="AA2630" s="18"/>
      <c r="AB2630" s="18"/>
      <c r="AC2630" s="18"/>
      <c r="AD2630" s="18"/>
      <c r="AE2630" s="18"/>
      <c r="AF2630" s="18"/>
      <c r="AG2630" s="18"/>
      <c r="AH2630" s="18"/>
      <c r="AI2630" s="18"/>
      <c r="AJ2630" s="18"/>
      <c r="AK2630" s="18"/>
      <c r="AL2630" s="18"/>
      <c r="AM2630" s="18"/>
      <c r="AN2630" s="18"/>
      <c r="AO2630" s="18"/>
      <c r="AP2630" s="18"/>
      <c r="AQ2630" s="18"/>
      <c r="AR2630" s="18"/>
      <c r="AS2630" s="18"/>
      <c r="AT2630" s="18"/>
      <c r="AU2630" s="18"/>
      <c r="AV2630" s="18"/>
      <c r="AW2630" s="18"/>
      <c r="AX2630" s="18"/>
      <c r="AY2630" s="18"/>
      <c r="AZ2630" s="18"/>
      <c r="BA2630" s="18"/>
    </row>
    <row r="2631" spans="1:53" s="19" customFormat="1" ht="12.75" customHeight="1">
      <c r="A2631" s="215"/>
      <c r="B2631" s="216"/>
      <c r="C2631" s="216"/>
      <c r="D2631" s="216"/>
      <c r="E2631" s="216"/>
      <c r="F2631" s="130" t="s">
        <v>227</v>
      </c>
      <c r="G2631" s="48">
        <f t="shared" si="644"/>
        <v>48596.9</v>
      </c>
      <c r="H2631" s="48">
        <f t="shared" si="645"/>
        <v>0</v>
      </c>
      <c r="I2631" s="48">
        <f>I2607-I2619</f>
        <v>48596.9</v>
      </c>
      <c r="J2631" s="48">
        <f aca="true" t="shared" si="659" ref="J2631:P2631">J2607-J2619</f>
        <v>0</v>
      </c>
      <c r="K2631" s="48">
        <f t="shared" si="659"/>
        <v>0</v>
      </c>
      <c r="L2631" s="48">
        <f t="shared" si="659"/>
        <v>0</v>
      </c>
      <c r="M2631" s="48">
        <f t="shared" si="659"/>
        <v>0</v>
      </c>
      <c r="N2631" s="48">
        <f t="shared" si="659"/>
        <v>0</v>
      </c>
      <c r="O2631" s="48">
        <f t="shared" si="659"/>
        <v>0</v>
      </c>
      <c r="P2631" s="48">
        <f t="shared" si="659"/>
        <v>0</v>
      </c>
      <c r="Q2631" s="216"/>
      <c r="R2631" s="220"/>
      <c r="S2631" s="16"/>
      <c r="T2631" s="17"/>
      <c r="U2631" s="17"/>
      <c r="V2631" s="17"/>
      <c r="W2631" s="18"/>
      <c r="X2631" s="18"/>
      <c r="Y2631" s="18"/>
      <c r="Z2631" s="18"/>
      <c r="AA2631" s="18"/>
      <c r="AB2631" s="18"/>
      <c r="AC2631" s="18"/>
      <c r="AD2631" s="18"/>
      <c r="AE2631" s="18"/>
      <c r="AF2631" s="18"/>
      <c r="AG2631" s="18"/>
      <c r="AH2631" s="18"/>
      <c r="AI2631" s="18"/>
      <c r="AJ2631" s="18"/>
      <c r="AK2631" s="18"/>
      <c r="AL2631" s="18"/>
      <c r="AM2631" s="18"/>
      <c r="AN2631" s="18"/>
      <c r="AO2631" s="18"/>
      <c r="AP2631" s="18"/>
      <c r="AQ2631" s="18"/>
      <c r="AR2631" s="18"/>
      <c r="AS2631" s="18"/>
      <c r="AT2631" s="18"/>
      <c r="AU2631" s="18"/>
      <c r="AV2631" s="18"/>
      <c r="AW2631" s="18"/>
      <c r="AX2631" s="18"/>
      <c r="AY2631" s="18"/>
      <c r="AZ2631" s="18"/>
      <c r="BA2631" s="18"/>
    </row>
    <row r="2632" spans="1:53" s="19" customFormat="1" ht="12.75" customHeight="1">
      <c r="A2632" s="215"/>
      <c r="B2632" s="216"/>
      <c r="C2632" s="216"/>
      <c r="D2632" s="216"/>
      <c r="E2632" s="216"/>
      <c r="F2632" s="130" t="s">
        <v>228</v>
      </c>
      <c r="G2632" s="48">
        <f t="shared" si="644"/>
        <v>203537.89999999997</v>
      </c>
      <c r="H2632" s="48">
        <f t="shared" si="645"/>
        <v>0</v>
      </c>
      <c r="I2632" s="48">
        <f aca="true" t="shared" si="660" ref="I2632:P2632">I2608-I2620</f>
        <v>179177.49999999997</v>
      </c>
      <c r="J2632" s="48">
        <f t="shared" si="660"/>
        <v>0</v>
      </c>
      <c r="K2632" s="48">
        <f t="shared" si="660"/>
        <v>0</v>
      </c>
      <c r="L2632" s="48">
        <f t="shared" si="660"/>
        <v>0</v>
      </c>
      <c r="M2632" s="48">
        <f t="shared" si="660"/>
        <v>24360.4</v>
      </c>
      <c r="N2632" s="48">
        <f t="shared" si="660"/>
        <v>0</v>
      </c>
      <c r="O2632" s="48">
        <f t="shared" si="660"/>
        <v>0</v>
      </c>
      <c r="P2632" s="48">
        <f t="shared" si="660"/>
        <v>0</v>
      </c>
      <c r="Q2632" s="216"/>
      <c r="R2632" s="220"/>
      <c r="S2632" s="16"/>
      <c r="T2632" s="17"/>
      <c r="U2632" s="17"/>
      <c r="V2632" s="17"/>
      <c r="W2632" s="18"/>
      <c r="X2632" s="18"/>
      <c r="Y2632" s="18"/>
      <c r="Z2632" s="18"/>
      <c r="AA2632" s="18"/>
      <c r="AB2632" s="18"/>
      <c r="AC2632" s="18"/>
      <c r="AD2632" s="18"/>
      <c r="AE2632" s="18"/>
      <c r="AF2632" s="18"/>
      <c r="AG2632" s="18"/>
      <c r="AH2632" s="18"/>
      <c r="AI2632" s="18"/>
      <c r="AJ2632" s="18"/>
      <c r="AK2632" s="18"/>
      <c r="AL2632" s="18"/>
      <c r="AM2632" s="18"/>
      <c r="AN2632" s="18"/>
      <c r="AO2632" s="18"/>
      <c r="AP2632" s="18"/>
      <c r="AQ2632" s="18"/>
      <c r="AR2632" s="18"/>
      <c r="AS2632" s="18"/>
      <c r="AT2632" s="18"/>
      <c r="AU2632" s="18"/>
      <c r="AV2632" s="18"/>
      <c r="AW2632" s="18"/>
      <c r="AX2632" s="18"/>
      <c r="AY2632" s="18"/>
      <c r="AZ2632" s="18"/>
      <c r="BA2632" s="18"/>
    </row>
    <row r="2633" spans="1:53" s="19" customFormat="1" ht="12.75" customHeight="1">
      <c r="A2633" s="215"/>
      <c r="B2633" s="216"/>
      <c r="C2633" s="216"/>
      <c r="D2633" s="216"/>
      <c r="E2633" s="216"/>
      <c r="F2633" s="130" t="s">
        <v>229</v>
      </c>
      <c r="G2633" s="48">
        <f t="shared" si="644"/>
        <v>1570350.8000000003</v>
      </c>
      <c r="H2633" s="48">
        <f t="shared" si="645"/>
        <v>0</v>
      </c>
      <c r="I2633" s="48">
        <f aca="true" t="shared" si="661" ref="I2633:P2633">I2609-I2621</f>
        <v>1424380.0000000002</v>
      </c>
      <c r="J2633" s="48">
        <f t="shared" si="661"/>
        <v>0</v>
      </c>
      <c r="K2633" s="48">
        <f t="shared" si="661"/>
        <v>87600</v>
      </c>
      <c r="L2633" s="48">
        <f t="shared" si="661"/>
        <v>0</v>
      </c>
      <c r="M2633" s="48">
        <f t="shared" si="661"/>
        <v>29170.8</v>
      </c>
      <c r="N2633" s="48">
        <f t="shared" si="661"/>
        <v>0</v>
      </c>
      <c r="O2633" s="48">
        <f t="shared" si="661"/>
        <v>29200</v>
      </c>
      <c r="P2633" s="48">
        <f t="shared" si="661"/>
        <v>0</v>
      </c>
      <c r="Q2633" s="216"/>
      <c r="R2633" s="220"/>
      <c r="S2633" s="16"/>
      <c r="T2633" s="17"/>
      <c r="U2633" s="17"/>
      <c r="V2633" s="17"/>
      <c r="W2633" s="18"/>
      <c r="X2633" s="18"/>
      <c r="Y2633" s="18"/>
      <c r="Z2633" s="18"/>
      <c r="AA2633" s="18"/>
      <c r="AB2633" s="18"/>
      <c r="AC2633" s="18"/>
      <c r="AD2633" s="18"/>
      <c r="AE2633" s="18"/>
      <c r="AF2633" s="18"/>
      <c r="AG2633" s="18"/>
      <c r="AH2633" s="18"/>
      <c r="AI2633" s="18"/>
      <c r="AJ2633" s="18"/>
      <c r="AK2633" s="18"/>
      <c r="AL2633" s="18"/>
      <c r="AM2633" s="18"/>
      <c r="AN2633" s="18"/>
      <c r="AO2633" s="18"/>
      <c r="AP2633" s="18"/>
      <c r="AQ2633" s="18"/>
      <c r="AR2633" s="18"/>
      <c r="AS2633" s="18"/>
      <c r="AT2633" s="18"/>
      <c r="AU2633" s="18"/>
      <c r="AV2633" s="18"/>
      <c r="AW2633" s="18"/>
      <c r="AX2633" s="18"/>
      <c r="AY2633" s="18"/>
      <c r="AZ2633" s="18"/>
      <c r="BA2633" s="18"/>
    </row>
    <row r="2634" spans="1:53" s="19" customFormat="1" ht="12.75" customHeight="1" thickBot="1">
      <c r="A2634" s="217"/>
      <c r="B2634" s="218"/>
      <c r="C2634" s="218"/>
      <c r="D2634" s="218"/>
      <c r="E2634" s="218"/>
      <c r="F2634" s="131" t="s">
        <v>230</v>
      </c>
      <c r="G2634" s="50">
        <f t="shared" si="644"/>
        <v>311109</v>
      </c>
      <c r="H2634" s="50">
        <f t="shared" si="645"/>
        <v>0</v>
      </c>
      <c r="I2634" s="50">
        <f aca="true" t="shared" si="662" ref="I2634:P2634">I2610-I2622</f>
        <v>165138.2</v>
      </c>
      <c r="J2634" s="50">
        <f t="shared" si="662"/>
        <v>0</v>
      </c>
      <c r="K2634" s="50">
        <f t="shared" si="662"/>
        <v>87600</v>
      </c>
      <c r="L2634" s="50">
        <f t="shared" si="662"/>
        <v>0</v>
      </c>
      <c r="M2634" s="50">
        <f t="shared" si="662"/>
        <v>29170.8</v>
      </c>
      <c r="N2634" s="50">
        <f t="shared" si="662"/>
        <v>0</v>
      </c>
      <c r="O2634" s="50">
        <f t="shared" si="662"/>
        <v>29200</v>
      </c>
      <c r="P2634" s="50">
        <f t="shared" si="662"/>
        <v>0</v>
      </c>
      <c r="Q2634" s="218"/>
      <c r="R2634" s="221"/>
      <c r="S2634" s="16"/>
      <c r="T2634" s="17"/>
      <c r="U2634" s="17"/>
      <c r="V2634" s="17"/>
      <c r="W2634" s="18"/>
      <c r="X2634" s="18"/>
      <c r="Y2634" s="18"/>
      <c r="Z2634" s="18"/>
      <c r="AA2634" s="18"/>
      <c r="AB2634" s="18"/>
      <c r="AC2634" s="18"/>
      <c r="AD2634" s="18"/>
      <c r="AE2634" s="18"/>
      <c r="AF2634" s="18"/>
      <c r="AG2634" s="18"/>
      <c r="AH2634" s="18"/>
      <c r="AI2634" s="18"/>
      <c r="AJ2634" s="18"/>
      <c r="AK2634" s="18"/>
      <c r="AL2634" s="18"/>
      <c r="AM2634" s="18"/>
      <c r="AN2634" s="18"/>
      <c r="AO2634" s="18"/>
      <c r="AP2634" s="18"/>
      <c r="AQ2634" s="18"/>
      <c r="AR2634" s="18"/>
      <c r="AS2634" s="18"/>
      <c r="AT2634" s="18"/>
      <c r="AU2634" s="18"/>
      <c r="AV2634" s="18"/>
      <c r="AW2634" s="18"/>
      <c r="AX2634" s="18"/>
      <c r="AY2634" s="18"/>
      <c r="AZ2634" s="18"/>
      <c r="BA2634" s="18"/>
    </row>
    <row r="2635" spans="1:18" ht="15">
      <c r="A2635" s="321" t="s">
        <v>191</v>
      </c>
      <c r="B2635" s="321"/>
      <c r="C2635" s="321"/>
      <c r="D2635" s="321"/>
      <c r="E2635" s="321"/>
      <c r="F2635" s="321"/>
      <c r="G2635" s="321"/>
      <c r="H2635" s="321"/>
      <c r="I2635" s="321"/>
      <c r="J2635" s="321"/>
      <c r="K2635" s="321"/>
      <c r="L2635" s="321"/>
      <c r="M2635" s="321"/>
      <c r="N2635" s="321"/>
      <c r="O2635" s="321"/>
      <c r="P2635" s="321"/>
      <c r="Q2635" s="137"/>
      <c r="R2635" s="137"/>
    </row>
    <row r="2636" spans="1:18" ht="18" customHeight="1">
      <c r="A2636" s="61"/>
      <c r="B2636" s="135"/>
      <c r="C2636" s="135"/>
      <c r="D2636" s="62"/>
      <c r="E2636" s="135"/>
      <c r="F2636" s="135"/>
      <c r="G2636" s="135"/>
      <c r="H2636" s="135"/>
      <c r="I2636" s="135"/>
      <c r="J2636" s="135"/>
      <c r="K2636" s="135"/>
      <c r="L2636" s="135"/>
      <c r="M2636" s="135"/>
      <c r="N2636" s="135"/>
      <c r="O2636" s="135"/>
      <c r="P2636" s="135"/>
      <c r="Q2636" s="137"/>
      <c r="R2636" s="137"/>
    </row>
    <row r="2637" ht="18" customHeight="1">
      <c r="I2637" s="63"/>
    </row>
    <row r="2638" spans="3:14" ht="18" customHeight="1">
      <c r="C2638" s="5"/>
      <c r="D2638" s="64"/>
      <c r="E2638" s="5"/>
      <c r="F2638" s="5"/>
      <c r="G2638" s="65"/>
      <c r="H2638" s="65"/>
      <c r="I2638" s="5"/>
      <c r="J2638" s="5"/>
      <c r="K2638" s="5"/>
      <c r="L2638" s="5"/>
      <c r="M2638" s="5"/>
      <c r="N2638" s="5"/>
    </row>
    <row r="2639" spans="3:14" ht="18" customHeight="1">
      <c r="C2639" s="5"/>
      <c r="D2639" s="66"/>
      <c r="E2639" s="67"/>
      <c r="F2639" s="67"/>
      <c r="G2639" s="47"/>
      <c r="H2639" s="47"/>
      <c r="I2639" s="47"/>
      <c r="J2639" s="47"/>
      <c r="K2639" s="47"/>
      <c r="L2639" s="47"/>
      <c r="M2639" s="5"/>
      <c r="N2639" s="5"/>
    </row>
    <row r="2640" spans="3:14" ht="18" customHeight="1">
      <c r="C2640" s="5"/>
      <c r="D2640" s="64"/>
      <c r="E2640" s="67"/>
      <c r="F2640" s="67"/>
      <c r="G2640" s="47"/>
      <c r="H2640" s="47"/>
      <c r="I2640" s="47"/>
      <c r="J2640" s="47"/>
      <c r="K2640" s="47"/>
      <c r="L2640" s="47"/>
      <c r="M2640" s="5"/>
      <c r="N2640" s="5"/>
    </row>
    <row r="2641" spans="3:14" ht="12.75">
      <c r="C2641" s="5"/>
      <c r="D2641" s="64"/>
      <c r="E2641" s="67"/>
      <c r="F2641" s="67"/>
      <c r="G2641" s="47"/>
      <c r="H2641" s="47"/>
      <c r="I2641" s="47"/>
      <c r="J2641" s="47"/>
      <c r="K2641" s="47"/>
      <c r="L2641" s="47"/>
      <c r="M2641" s="5"/>
      <c r="N2641" s="5"/>
    </row>
    <row r="2642" spans="3:14" ht="12.75">
      <c r="C2642" s="5"/>
      <c r="D2642" s="64"/>
      <c r="E2642" s="67"/>
      <c r="F2642" s="67"/>
      <c r="G2642" s="47"/>
      <c r="H2642" s="47"/>
      <c r="I2642" s="68"/>
      <c r="J2642" s="68"/>
      <c r="K2642" s="5"/>
      <c r="L2642" s="5"/>
      <c r="M2642" s="5"/>
      <c r="N2642" s="5"/>
    </row>
    <row r="2643" spans="3:14" ht="12.75">
      <c r="C2643" s="5"/>
      <c r="D2643" s="64"/>
      <c r="E2643" s="67"/>
      <c r="F2643" s="67"/>
      <c r="G2643" s="47"/>
      <c r="H2643" s="47"/>
      <c r="I2643" s="68"/>
      <c r="J2643" s="68"/>
      <c r="K2643" s="5"/>
      <c r="L2643" s="5"/>
      <c r="M2643" s="5"/>
      <c r="N2643" s="5"/>
    </row>
    <row r="2644" spans="3:14" ht="12.75">
      <c r="C2644" s="5"/>
      <c r="D2644" s="64"/>
      <c r="E2644" s="5"/>
      <c r="F2644" s="5"/>
      <c r="G2644" s="5"/>
      <c r="H2644" s="5"/>
      <c r="I2644" s="5"/>
      <c r="J2644" s="5"/>
      <c r="K2644" s="5"/>
      <c r="L2644" s="5"/>
      <c r="M2644" s="5"/>
      <c r="N2644" s="5"/>
    </row>
    <row r="2645" spans="3:14" ht="12.75">
      <c r="C2645" s="5"/>
      <c r="D2645" s="64"/>
      <c r="E2645" s="5"/>
      <c r="F2645" s="5"/>
      <c r="G2645" s="69"/>
      <c r="H2645" s="5"/>
      <c r="I2645" s="5"/>
      <c r="J2645" s="5"/>
      <c r="K2645" s="5"/>
      <c r="L2645" s="5"/>
      <c r="M2645" s="5"/>
      <c r="N2645" s="5"/>
    </row>
    <row r="2646" spans="3:14" ht="12.75">
      <c r="C2646" s="5"/>
      <c r="D2646" s="64"/>
      <c r="E2646" s="5"/>
      <c r="F2646" s="5"/>
      <c r="G2646" s="5"/>
      <c r="H2646" s="5"/>
      <c r="I2646" s="5"/>
      <c r="J2646" s="5"/>
      <c r="K2646" s="5"/>
      <c r="L2646" s="5"/>
      <c r="M2646" s="5"/>
      <c r="N2646" s="5"/>
    </row>
    <row r="2647" spans="3:14" ht="12.75">
      <c r="C2647" s="5"/>
      <c r="D2647" s="64"/>
      <c r="E2647" s="5"/>
      <c r="F2647" s="5"/>
      <c r="G2647" s="5"/>
      <c r="H2647" s="5"/>
      <c r="I2647" s="5"/>
      <c r="J2647" s="5"/>
      <c r="K2647" s="5"/>
      <c r="L2647" s="5"/>
      <c r="M2647" s="5"/>
      <c r="N2647" s="5"/>
    </row>
    <row r="2648" spans="3:14" ht="12.75">
      <c r="C2648" s="5"/>
      <c r="D2648" s="64"/>
      <c r="E2648" s="5"/>
      <c r="F2648" s="5"/>
      <c r="G2648" s="5"/>
      <c r="H2648" s="5"/>
      <c r="I2648" s="5"/>
      <c r="J2648" s="5"/>
      <c r="K2648" s="5"/>
      <c r="L2648" s="5"/>
      <c r="M2648" s="5"/>
      <c r="N2648" s="5"/>
    </row>
    <row r="2654" spans="7:10" ht="12.75">
      <c r="G2654" s="70"/>
      <c r="H2654" s="70"/>
      <c r="I2654" s="70"/>
      <c r="J2654" s="70"/>
    </row>
    <row r="2655" spans="7:10" ht="12.75">
      <c r="G2655" s="70"/>
      <c r="H2655" s="70"/>
      <c r="I2655" s="70"/>
      <c r="J2655" s="70"/>
    </row>
    <row r="2656" spans="7:10" ht="12.75">
      <c r="G2656" s="70"/>
      <c r="H2656" s="70"/>
      <c r="I2656" s="70"/>
      <c r="J2656" s="70"/>
    </row>
    <row r="2657" spans="7:10" ht="12.75">
      <c r="G2657" s="70"/>
      <c r="H2657" s="70"/>
      <c r="I2657" s="70"/>
      <c r="J2657" s="70"/>
    </row>
    <row r="2658" spans="7:10" ht="12.75">
      <c r="G2658" s="70"/>
      <c r="H2658" s="70"/>
      <c r="I2658" s="70"/>
      <c r="J2658" s="70"/>
    </row>
    <row r="2659" spans="7:10" ht="12.75">
      <c r="G2659" s="70"/>
      <c r="H2659" s="70"/>
      <c r="I2659" s="70"/>
      <c r="J2659" s="70"/>
    </row>
  </sheetData>
  <sheetProtection/>
  <mergeCells count="1134">
    <mergeCell ref="S22:T23"/>
    <mergeCell ref="U22:AB22"/>
    <mergeCell ref="U23:V23"/>
    <mergeCell ref="W23:X23"/>
    <mergeCell ref="Y23:Z23"/>
    <mergeCell ref="AA23:AB23"/>
    <mergeCell ref="S1516:T1517"/>
    <mergeCell ref="U1516:AB1516"/>
    <mergeCell ref="U1517:V1517"/>
    <mergeCell ref="W1517:X1517"/>
    <mergeCell ref="Y1517:Z1517"/>
    <mergeCell ref="AA1517:AB1517"/>
    <mergeCell ref="S1856:T1857"/>
    <mergeCell ref="U1856:AB1856"/>
    <mergeCell ref="U1857:V1857"/>
    <mergeCell ref="W1857:X1857"/>
    <mergeCell ref="Y1857:Z1857"/>
    <mergeCell ref="AA1857:AB1857"/>
    <mergeCell ref="S2197:T2198"/>
    <mergeCell ref="U2197:AB2197"/>
    <mergeCell ref="U2198:V2198"/>
    <mergeCell ref="W2198:X2198"/>
    <mergeCell ref="Y2198:Z2198"/>
    <mergeCell ref="AA2198:AB2198"/>
    <mergeCell ref="S2489:T2490"/>
    <mergeCell ref="U2489:AB2489"/>
    <mergeCell ref="U2490:V2490"/>
    <mergeCell ref="W2490:X2490"/>
    <mergeCell ref="Y2490:Z2490"/>
    <mergeCell ref="AA2490:AB2490"/>
    <mergeCell ref="B1819:B1830"/>
    <mergeCell ref="C1819:C1830"/>
    <mergeCell ref="A1892:A1903"/>
    <mergeCell ref="Q2428:R2439"/>
    <mergeCell ref="B2428:B2439"/>
    <mergeCell ref="A1807:A1818"/>
    <mergeCell ref="B1807:B1818"/>
    <mergeCell ref="C1807:C1818"/>
    <mergeCell ref="B1831:B1842"/>
    <mergeCell ref="C1831:C1842"/>
    <mergeCell ref="C2428:C2439"/>
    <mergeCell ref="C2404:C2415"/>
    <mergeCell ref="A2428:A2439"/>
    <mergeCell ref="A1819:A1830"/>
    <mergeCell ref="A2440:A2451"/>
    <mergeCell ref="B2440:B2451"/>
    <mergeCell ref="C2440:C2451"/>
    <mergeCell ref="Q2440:R2451"/>
    <mergeCell ref="A1855:R1855"/>
    <mergeCell ref="A1856:A1867"/>
    <mergeCell ref="B1856:B1867"/>
    <mergeCell ref="C1856:C1867"/>
    <mergeCell ref="A1843:A1854"/>
    <mergeCell ref="B1843:B1854"/>
    <mergeCell ref="C1843:C1854"/>
    <mergeCell ref="Q1843:R1854"/>
    <mergeCell ref="A2416:A2427"/>
    <mergeCell ref="B2416:B2427"/>
    <mergeCell ref="Q2416:R2427"/>
    <mergeCell ref="D2198:D2209"/>
    <mergeCell ref="D2210:D2221"/>
    <mergeCell ref="A2404:A2415"/>
    <mergeCell ref="A1478:A1490"/>
    <mergeCell ref="A1692:A1703"/>
    <mergeCell ref="B1692:B1703"/>
    <mergeCell ref="C1692:C1703"/>
    <mergeCell ref="B1605:B1618"/>
    <mergeCell ref="C1478:C1490"/>
    <mergeCell ref="A1644:A1655"/>
    <mergeCell ref="C1668:C1679"/>
    <mergeCell ref="A1491:A1502"/>
    <mergeCell ref="C1540:C1553"/>
    <mergeCell ref="A1503:A1514"/>
    <mergeCell ref="Q2404:R2415"/>
    <mergeCell ref="A2122:A2133"/>
    <mergeCell ref="B2122:B2133"/>
    <mergeCell ref="Q2122:R2133"/>
    <mergeCell ref="A1680:A1691"/>
    <mergeCell ref="A2196:R2196"/>
    <mergeCell ref="A2147:R2147"/>
    <mergeCell ref="A2160:E2171"/>
    <mergeCell ref="A2172:E2183"/>
    <mergeCell ref="B2404:B2415"/>
    <mergeCell ref="C1592:C1604"/>
    <mergeCell ref="B1478:B1490"/>
    <mergeCell ref="Q1491:R1502"/>
    <mergeCell ref="D1718:D1731"/>
    <mergeCell ref="Q1718:R1731"/>
    <mergeCell ref="Q1619:R1630"/>
    <mergeCell ref="C1704:C1717"/>
    <mergeCell ref="B1491:B1502"/>
    <mergeCell ref="A2184:E2195"/>
    <mergeCell ref="Q1403:R1414"/>
    <mergeCell ref="Q1415:R1427"/>
    <mergeCell ref="Q1540:R1553"/>
    <mergeCell ref="Q1379:R1390"/>
    <mergeCell ref="Q1391:R1402"/>
    <mergeCell ref="Q1478:R1490"/>
    <mergeCell ref="Q1503:R1514"/>
    <mergeCell ref="Q1331:R1342"/>
    <mergeCell ref="Q1343:R1354"/>
    <mergeCell ref="Q1355:R1366"/>
    <mergeCell ref="Q1367:R1378"/>
    <mergeCell ref="Q1247:R1258"/>
    <mergeCell ref="Q1592:R1604"/>
    <mergeCell ref="Q1704:R1717"/>
    <mergeCell ref="Q1692:R1703"/>
    <mergeCell ref="Q1259:R1270"/>
    <mergeCell ref="Q1271:R1282"/>
    <mergeCell ref="Q1283:R1294"/>
    <mergeCell ref="Q1295:R1306"/>
    <mergeCell ref="Q1307:R1318"/>
    <mergeCell ref="Q1319:R1330"/>
    <mergeCell ref="Q1151:R1162"/>
    <mergeCell ref="Q1163:R1174"/>
    <mergeCell ref="Q1175:R1186"/>
    <mergeCell ref="Q1187:R1198"/>
    <mergeCell ref="Q1199:R1210"/>
    <mergeCell ref="Q1211:R1222"/>
    <mergeCell ref="Q1223:R1234"/>
    <mergeCell ref="Q1235:R1246"/>
    <mergeCell ref="Q1055:R1066"/>
    <mergeCell ref="Q1067:R1078"/>
    <mergeCell ref="Q1079:R1090"/>
    <mergeCell ref="Q1091:R1102"/>
    <mergeCell ref="Q1103:R1114"/>
    <mergeCell ref="Q1115:R1126"/>
    <mergeCell ref="Q1127:R1138"/>
    <mergeCell ref="Q1139:R1150"/>
    <mergeCell ref="Q959:R970"/>
    <mergeCell ref="Q971:R982"/>
    <mergeCell ref="Q983:R994"/>
    <mergeCell ref="Q995:R1006"/>
    <mergeCell ref="Q1007:R1018"/>
    <mergeCell ref="Q1019:R1030"/>
    <mergeCell ref="Q1031:R1042"/>
    <mergeCell ref="Q1043:R1054"/>
    <mergeCell ref="Q863:R874"/>
    <mergeCell ref="Q875:R886"/>
    <mergeCell ref="Q887:R898"/>
    <mergeCell ref="Q899:R910"/>
    <mergeCell ref="Q911:R922"/>
    <mergeCell ref="Q923:R934"/>
    <mergeCell ref="Q935:R946"/>
    <mergeCell ref="Q947:R958"/>
    <mergeCell ref="Q767:R778"/>
    <mergeCell ref="Q779:R790"/>
    <mergeCell ref="Q791:R802"/>
    <mergeCell ref="Q803:R814"/>
    <mergeCell ref="Q815:R826"/>
    <mergeCell ref="Q827:R838"/>
    <mergeCell ref="Q839:R850"/>
    <mergeCell ref="Q851:R862"/>
    <mergeCell ref="Q671:R682"/>
    <mergeCell ref="Q683:R694"/>
    <mergeCell ref="Q695:R706"/>
    <mergeCell ref="Q707:R718"/>
    <mergeCell ref="Q719:R730"/>
    <mergeCell ref="Q731:R742"/>
    <mergeCell ref="Q743:R754"/>
    <mergeCell ref="Q755:R766"/>
    <mergeCell ref="Q575:R586"/>
    <mergeCell ref="Q587:R598"/>
    <mergeCell ref="Q599:R610"/>
    <mergeCell ref="Q611:R622"/>
    <mergeCell ref="Q623:R634"/>
    <mergeCell ref="Q635:R646"/>
    <mergeCell ref="Q647:R658"/>
    <mergeCell ref="Q659:R670"/>
    <mergeCell ref="Q479:R490"/>
    <mergeCell ref="Q491:R502"/>
    <mergeCell ref="Q503:R514"/>
    <mergeCell ref="Q515:R526"/>
    <mergeCell ref="Q527:R538"/>
    <mergeCell ref="Q539:R550"/>
    <mergeCell ref="Q551:R562"/>
    <mergeCell ref="Q563:R574"/>
    <mergeCell ref="Q383:R394"/>
    <mergeCell ref="Q395:R406"/>
    <mergeCell ref="Q407:R418"/>
    <mergeCell ref="Q419:R430"/>
    <mergeCell ref="Q431:R442"/>
    <mergeCell ref="Q443:R454"/>
    <mergeCell ref="Q455:R466"/>
    <mergeCell ref="Q467:R478"/>
    <mergeCell ref="Q287:R298"/>
    <mergeCell ref="Q299:R310"/>
    <mergeCell ref="Q311:R322"/>
    <mergeCell ref="Q323:R334"/>
    <mergeCell ref="Q335:R346"/>
    <mergeCell ref="Q347:R358"/>
    <mergeCell ref="Q359:R370"/>
    <mergeCell ref="Q371:R382"/>
    <mergeCell ref="Q263:R274"/>
    <mergeCell ref="Q275:R286"/>
    <mergeCell ref="Q95:R106"/>
    <mergeCell ref="A1668:A1679"/>
    <mergeCell ref="B1668:B1679"/>
    <mergeCell ref="Q107:R118"/>
    <mergeCell ref="Q119:R130"/>
    <mergeCell ref="Q155:R166"/>
    <mergeCell ref="Q239:R250"/>
    <mergeCell ref="Q191:R202"/>
    <mergeCell ref="Q143:R154"/>
    <mergeCell ref="Q179:R190"/>
    <mergeCell ref="Q167:R178"/>
    <mergeCell ref="Q251:R262"/>
    <mergeCell ref="Q203:R214"/>
    <mergeCell ref="Q215:R226"/>
    <mergeCell ref="Q227:R238"/>
    <mergeCell ref="IT2587:IV2592"/>
    <mergeCell ref="HF2587:HI2592"/>
    <mergeCell ref="HJ2587:HM2592"/>
    <mergeCell ref="HN2587:HQ2592"/>
    <mergeCell ref="HR2587:HU2592"/>
    <mergeCell ref="IL2587:IO2592"/>
    <mergeCell ref="HV2587:HY2592"/>
    <mergeCell ref="HZ2587:IC2592"/>
    <mergeCell ref="IP2587:IS2592"/>
    <mergeCell ref="ID2587:IG2592"/>
    <mergeCell ref="GD2587:GG2592"/>
    <mergeCell ref="IH2587:IK2592"/>
    <mergeCell ref="GX2587:HA2592"/>
    <mergeCell ref="HB2587:HE2592"/>
    <mergeCell ref="GH2587:GK2592"/>
    <mergeCell ref="GL2587:GO2592"/>
    <mergeCell ref="GP2587:GS2592"/>
    <mergeCell ref="GT2587:GW2592"/>
    <mergeCell ref="ET2587:EW2592"/>
    <mergeCell ref="FV2587:FY2592"/>
    <mergeCell ref="FZ2587:GC2592"/>
    <mergeCell ref="CX2587:DA2592"/>
    <mergeCell ref="DJ2587:DM2592"/>
    <mergeCell ref="EX2587:FA2592"/>
    <mergeCell ref="FB2587:FE2592"/>
    <mergeCell ref="DN2587:DQ2592"/>
    <mergeCell ref="EP2587:ES2592"/>
    <mergeCell ref="EH2587:EK2592"/>
    <mergeCell ref="DZ2587:EC2592"/>
    <mergeCell ref="ED2575:EG2580"/>
    <mergeCell ref="ED2587:EG2592"/>
    <mergeCell ref="DB2587:DE2592"/>
    <mergeCell ref="DF2587:DI2592"/>
    <mergeCell ref="DR2587:DU2592"/>
    <mergeCell ref="DV2587:DY2592"/>
    <mergeCell ref="IT2575:IV2580"/>
    <mergeCell ref="HF2575:HI2580"/>
    <mergeCell ref="HJ2575:HM2580"/>
    <mergeCell ref="HN2575:HQ2580"/>
    <mergeCell ref="HR2575:HU2580"/>
    <mergeCell ref="ID2575:IG2580"/>
    <mergeCell ref="IH2575:IK2580"/>
    <mergeCell ref="IL2575:IO2580"/>
    <mergeCell ref="FF2575:FI2580"/>
    <mergeCell ref="HB2575:HE2580"/>
    <mergeCell ref="FF2587:FI2592"/>
    <mergeCell ref="GD2575:GG2580"/>
    <mergeCell ref="GH2575:GK2580"/>
    <mergeCell ref="FR2575:FU2580"/>
    <mergeCell ref="FZ2575:GC2580"/>
    <mergeCell ref="FN2587:FQ2592"/>
    <mergeCell ref="FV2575:FY2580"/>
    <mergeCell ref="EH2575:EK2580"/>
    <mergeCell ref="EL2587:EO2592"/>
    <mergeCell ref="FJ2587:FM2592"/>
    <mergeCell ref="FJ2575:FM2580"/>
    <mergeCell ref="FR2587:FU2592"/>
    <mergeCell ref="EL2575:EO2580"/>
    <mergeCell ref="EP2575:ES2580"/>
    <mergeCell ref="ET2575:EW2580"/>
    <mergeCell ref="EX2575:FA2580"/>
    <mergeCell ref="IP2575:IS2580"/>
    <mergeCell ref="GL2575:GO2580"/>
    <mergeCell ref="GP2575:GS2580"/>
    <mergeCell ref="GT2575:GW2580"/>
    <mergeCell ref="GX2575:HA2580"/>
    <mergeCell ref="HV2575:HY2580"/>
    <mergeCell ref="HZ2575:IC2580"/>
    <mergeCell ref="FN2575:FQ2580"/>
    <mergeCell ref="CX2575:DA2580"/>
    <mergeCell ref="DB2575:DE2580"/>
    <mergeCell ref="DF2575:DI2580"/>
    <mergeCell ref="DJ2575:DM2580"/>
    <mergeCell ref="DN2575:DQ2580"/>
    <mergeCell ref="DR2575:DU2580"/>
    <mergeCell ref="DV2575:DY2580"/>
    <mergeCell ref="DZ2575:EC2580"/>
    <mergeCell ref="FB2575:FE2580"/>
    <mergeCell ref="AX2587:BA2592"/>
    <mergeCell ref="BB2587:BE2592"/>
    <mergeCell ref="CH2587:CK2592"/>
    <mergeCell ref="CL2575:CO2580"/>
    <mergeCell ref="V2623:Y2628"/>
    <mergeCell ref="Z2623:AC2628"/>
    <mergeCell ref="BF2623:BI2628"/>
    <mergeCell ref="BF2587:BI2592"/>
    <mergeCell ref="AP2611:AS2616"/>
    <mergeCell ref="AP2623:AS2628"/>
    <mergeCell ref="AT2623:AW2628"/>
    <mergeCell ref="AX2611:BA2616"/>
    <mergeCell ref="AX2623:BA2628"/>
    <mergeCell ref="AT2587:AW2592"/>
    <mergeCell ref="AH2575:AK2580"/>
    <mergeCell ref="AH2623:AK2628"/>
    <mergeCell ref="C2551:C2562"/>
    <mergeCell ref="A2635:P2635"/>
    <mergeCell ref="Z2587:AC2592"/>
    <mergeCell ref="AD2587:AG2592"/>
    <mergeCell ref="Z2611:AC2616"/>
    <mergeCell ref="AD2611:AG2616"/>
    <mergeCell ref="Q2599:R2610"/>
    <mergeCell ref="A2587:E2598"/>
    <mergeCell ref="A2551:A2562"/>
    <mergeCell ref="B2551:B2562"/>
    <mergeCell ref="AL2623:AO2628"/>
    <mergeCell ref="V2587:Y2592"/>
    <mergeCell ref="AL2575:AO2580"/>
    <mergeCell ref="AD2575:AG2580"/>
    <mergeCell ref="A2599:E2610"/>
    <mergeCell ref="AL2587:AO2592"/>
    <mergeCell ref="AD2623:AG2628"/>
    <mergeCell ref="AH2587:AK2592"/>
    <mergeCell ref="B2538:B2550"/>
    <mergeCell ref="C2538:C2550"/>
    <mergeCell ref="Q2538:R2550"/>
    <mergeCell ref="A2538:A2550"/>
    <mergeCell ref="G2:N2"/>
    <mergeCell ref="A2197:R2197"/>
    <mergeCell ref="Q1668:R1679"/>
    <mergeCell ref="A3:A5"/>
    <mergeCell ref="I3:P3"/>
    <mergeCell ref="A8:E19"/>
    <mergeCell ref="Q1744:R1755"/>
    <mergeCell ref="A1592:A1604"/>
    <mergeCell ref="B1592:B1604"/>
    <mergeCell ref="Q131:R142"/>
    <mergeCell ref="A20:R20"/>
    <mergeCell ref="A21:R21"/>
    <mergeCell ref="B3:B5"/>
    <mergeCell ref="D3:D5"/>
    <mergeCell ref="A7:R7"/>
    <mergeCell ref="Q6:R6"/>
    <mergeCell ref="G3:H4"/>
    <mergeCell ref="Q8:R19"/>
    <mergeCell ref="C3:C5"/>
    <mergeCell ref="E3:E5"/>
    <mergeCell ref="C1428:C1439"/>
    <mergeCell ref="B1579:B1591"/>
    <mergeCell ref="Q1579:R1591"/>
    <mergeCell ref="Q1428:R1439"/>
    <mergeCell ref="Q1465:R1477"/>
    <mergeCell ref="C1465:C1477"/>
    <mergeCell ref="C1440:C1452"/>
    <mergeCell ref="Q1453:R1464"/>
    <mergeCell ref="B1503:B1514"/>
    <mergeCell ref="Q1856:R1867"/>
    <mergeCell ref="Q1928:R1939"/>
    <mergeCell ref="Q1989:R2000"/>
    <mergeCell ref="A1515:R1515"/>
    <mergeCell ref="A1579:A1591"/>
    <mergeCell ref="C1732:C1743"/>
    <mergeCell ref="B1718:B1731"/>
    <mergeCell ref="B1744:B1755"/>
    <mergeCell ref="Q1605:R1618"/>
    <mergeCell ref="A1605:A1618"/>
    <mergeCell ref="Q47:R58"/>
    <mergeCell ref="Q59:R70"/>
    <mergeCell ref="BZ2575:CC2580"/>
    <mergeCell ref="AP2587:AS2592"/>
    <mergeCell ref="BF2575:BI2580"/>
    <mergeCell ref="BJ2587:BM2592"/>
    <mergeCell ref="BR2587:BU2592"/>
    <mergeCell ref="BN2587:BQ2592"/>
    <mergeCell ref="Q71:R82"/>
    <mergeCell ref="Z2575:AC2580"/>
    <mergeCell ref="C35:C46"/>
    <mergeCell ref="CT2575:CW2580"/>
    <mergeCell ref="BV2587:BY2592"/>
    <mergeCell ref="BZ2587:CC2592"/>
    <mergeCell ref="BJ2575:BM2580"/>
    <mergeCell ref="BN2575:BQ2580"/>
    <mergeCell ref="CT2587:CW2592"/>
    <mergeCell ref="CL2587:CO2592"/>
    <mergeCell ref="Q1440:R1452"/>
    <mergeCell ref="Q35:R46"/>
    <mergeCell ref="BV2575:BY2580"/>
    <mergeCell ref="BR2575:BU2580"/>
    <mergeCell ref="F3:F5"/>
    <mergeCell ref="Q83:R94"/>
    <mergeCell ref="I4:J4"/>
    <mergeCell ref="Q3:R5"/>
    <mergeCell ref="K4:L4"/>
    <mergeCell ref="M4:N4"/>
    <mergeCell ref="O4:P4"/>
    <mergeCell ref="Q22:R34"/>
    <mergeCell ref="AP2575:AS2580"/>
    <mergeCell ref="AT2575:AW2580"/>
    <mergeCell ref="AX2575:BA2580"/>
    <mergeCell ref="BB2575:BE2580"/>
    <mergeCell ref="CP2587:CS2592"/>
    <mergeCell ref="CD2587:CG2592"/>
    <mergeCell ref="CD2575:CG2580"/>
    <mergeCell ref="CH2575:CK2580"/>
    <mergeCell ref="CP2575:CS2580"/>
    <mergeCell ref="BF2611:BI2616"/>
    <mergeCell ref="BJ2611:BM2616"/>
    <mergeCell ref="BN2611:BQ2616"/>
    <mergeCell ref="BR2611:BU2616"/>
    <mergeCell ref="AH2611:AK2616"/>
    <mergeCell ref="DF2611:DI2616"/>
    <mergeCell ref="AL2611:AO2616"/>
    <mergeCell ref="BB2623:BE2628"/>
    <mergeCell ref="BB2611:BE2616"/>
    <mergeCell ref="CD2623:CG2628"/>
    <mergeCell ref="BN2623:BQ2628"/>
    <mergeCell ref="BZ2611:CC2616"/>
    <mergeCell ref="BV2611:BY2616"/>
    <mergeCell ref="AT2611:AW2616"/>
    <mergeCell ref="IT2611:IV2616"/>
    <mergeCell ref="DN2611:DQ2616"/>
    <mergeCell ref="DR2611:DU2616"/>
    <mergeCell ref="DV2611:DY2616"/>
    <mergeCell ref="DZ2611:EC2616"/>
    <mergeCell ref="ED2611:EG2616"/>
    <mergeCell ref="HZ2611:IC2616"/>
    <mergeCell ref="IH2611:IK2616"/>
    <mergeCell ref="GL2611:GO2616"/>
    <mergeCell ref="EH2611:EK2616"/>
    <mergeCell ref="FB2611:FE2616"/>
    <mergeCell ref="IP2611:IS2616"/>
    <mergeCell ref="HF2611:HI2616"/>
    <mergeCell ref="FN2611:FQ2616"/>
    <mergeCell ref="FR2611:FU2616"/>
    <mergeCell ref="FV2611:FY2616"/>
    <mergeCell ref="HR2611:HU2616"/>
    <mergeCell ref="HV2611:HY2616"/>
    <mergeCell ref="ID2611:IG2616"/>
    <mergeCell ref="GT2611:GW2616"/>
    <mergeCell ref="IL2611:IO2616"/>
    <mergeCell ref="GX2611:HA2616"/>
    <mergeCell ref="HB2611:HE2616"/>
    <mergeCell ref="GD2611:GG2616"/>
    <mergeCell ref="GH2611:GK2616"/>
    <mergeCell ref="HJ2611:HM2616"/>
    <mergeCell ref="GP2611:GS2616"/>
    <mergeCell ref="ET2611:EW2616"/>
    <mergeCell ref="EX2611:FA2616"/>
    <mergeCell ref="DB2611:DE2616"/>
    <mergeCell ref="BR2623:BU2628"/>
    <mergeCell ref="BV2623:BY2628"/>
    <mergeCell ref="BZ2623:CC2628"/>
    <mergeCell ref="CX2623:DA2628"/>
    <mergeCell ref="EL2611:EO2616"/>
    <mergeCell ref="CH2611:CK2616"/>
    <mergeCell ref="CD2611:CG2616"/>
    <mergeCell ref="FJ2611:FM2616"/>
    <mergeCell ref="FF2611:FI2616"/>
    <mergeCell ref="FZ2611:GC2616"/>
    <mergeCell ref="HN2611:HQ2616"/>
    <mergeCell ref="ET2623:EW2628"/>
    <mergeCell ref="DF2623:DI2628"/>
    <mergeCell ref="FB2623:FE2628"/>
    <mergeCell ref="HR2623:HU2628"/>
    <mergeCell ref="EX2623:FA2628"/>
    <mergeCell ref="DV2623:DY2628"/>
    <mergeCell ref="DZ2623:EC2628"/>
    <mergeCell ref="ED2623:EG2628"/>
    <mergeCell ref="EH2623:EK2628"/>
    <mergeCell ref="EL2623:EO2628"/>
    <mergeCell ref="IT2623:IV2628"/>
    <mergeCell ref="IH2623:IK2628"/>
    <mergeCell ref="IL2623:IO2628"/>
    <mergeCell ref="FZ2623:GC2628"/>
    <mergeCell ref="GD2623:GG2628"/>
    <mergeCell ref="IP2623:IS2628"/>
    <mergeCell ref="GX2623:HA2628"/>
    <mergeCell ref="HB2623:HE2628"/>
    <mergeCell ref="HF2623:HI2628"/>
    <mergeCell ref="ID2623:IG2628"/>
    <mergeCell ref="EP2623:ES2628"/>
    <mergeCell ref="CL2611:CO2616"/>
    <mergeCell ref="CP2611:CS2616"/>
    <mergeCell ref="CT2611:CW2616"/>
    <mergeCell ref="DJ2623:DM2628"/>
    <mergeCell ref="CX2611:DA2616"/>
    <mergeCell ref="EP2611:ES2616"/>
    <mergeCell ref="DB2623:DE2628"/>
    <mergeCell ref="DJ2611:DM2616"/>
    <mergeCell ref="CL2623:CO2628"/>
    <mergeCell ref="CP2623:CS2628"/>
    <mergeCell ref="HN2623:HQ2628"/>
    <mergeCell ref="HZ2623:IC2628"/>
    <mergeCell ref="HV2623:HY2628"/>
    <mergeCell ref="GH2623:GK2628"/>
    <mergeCell ref="HJ2623:HM2628"/>
    <mergeCell ref="Q1768:R1779"/>
    <mergeCell ref="CT2623:CW2628"/>
    <mergeCell ref="GT2623:GW2628"/>
    <mergeCell ref="DR2623:DU2628"/>
    <mergeCell ref="BJ2623:BM2628"/>
    <mergeCell ref="Q1780:R1793"/>
    <mergeCell ref="Q1794:R1806"/>
    <mergeCell ref="FR2623:FU2628"/>
    <mergeCell ref="FV2623:FY2628"/>
    <mergeCell ref="CH2623:CK2628"/>
    <mergeCell ref="GL2623:GO2628"/>
    <mergeCell ref="GP2623:GS2628"/>
    <mergeCell ref="Q1631:R1643"/>
    <mergeCell ref="Q1831:R1837"/>
    <mergeCell ref="FF2623:FI2628"/>
    <mergeCell ref="FJ2623:FM2628"/>
    <mergeCell ref="Q1756:R1767"/>
    <mergeCell ref="FN2623:FQ2628"/>
    <mergeCell ref="DN2623:DQ2628"/>
    <mergeCell ref="Q1644:R1655"/>
    <mergeCell ref="A1403:A1414"/>
    <mergeCell ref="B1403:B1414"/>
    <mergeCell ref="C1403:C1414"/>
    <mergeCell ref="A1440:A1452"/>
    <mergeCell ref="B1440:B1452"/>
    <mergeCell ref="A1415:A1427"/>
    <mergeCell ref="B1415:B1427"/>
    <mergeCell ref="C1415:C1427"/>
    <mergeCell ref="A1428:A1439"/>
    <mergeCell ref="B1428:B1439"/>
    <mergeCell ref="B1453:B1464"/>
    <mergeCell ref="C1453:C1464"/>
    <mergeCell ref="A1465:A1477"/>
    <mergeCell ref="B1465:B1477"/>
    <mergeCell ref="A1453:A1464"/>
    <mergeCell ref="Q1516:R1527"/>
    <mergeCell ref="Q1567:R1578"/>
    <mergeCell ref="A1554:A1566"/>
    <mergeCell ref="B1554:B1566"/>
    <mergeCell ref="C1554:C1566"/>
    <mergeCell ref="Q1554:R1566"/>
    <mergeCell ref="B1528:B1539"/>
    <mergeCell ref="B1567:B1578"/>
    <mergeCell ref="C1567:C1578"/>
    <mergeCell ref="A1528:A1539"/>
    <mergeCell ref="A1516:A1527"/>
    <mergeCell ref="B1516:B1527"/>
    <mergeCell ref="C1516:C1527"/>
    <mergeCell ref="Q1680:R1691"/>
    <mergeCell ref="Q1656:R1667"/>
    <mergeCell ref="A1656:A1667"/>
    <mergeCell ref="B1656:B1667"/>
    <mergeCell ref="C1656:C1667"/>
    <mergeCell ref="C1528:C1539"/>
    <mergeCell ref="Q1528:R1539"/>
    <mergeCell ref="C1579:C1591"/>
    <mergeCell ref="A1631:A1643"/>
    <mergeCell ref="B1619:B1630"/>
    <mergeCell ref="C1619:C1630"/>
    <mergeCell ref="A1619:A1630"/>
    <mergeCell ref="A1540:A1553"/>
    <mergeCell ref="B1540:B1553"/>
    <mergeCell ref="A1567:A1578"/>
    <mergeCell ref="A1732:A1743"/>
    <mergeCell ref="C1605:C1618"/>
    <mergeCell ref="B1631:B1643"/>
    <mergeCell ref="C1631:C1643"/>
    <mergeCell ref="C1768:C1779"/>
    <mergeCell ref="B1644:B1655"/>
    <mergeCell ref="C1644:C1655"/>
    <mergeCell ref="B1680:B1691"/>
    <mergeCell ref="C1680:C1691"/>
    <mergeCell ref="B1756:B1767"/>
    <mergeCell ref="C1756:C1767"/>
    <mergeCell ref="A1780:A1793"/>
    <mergeCell ref="C1718:C1731"/>
    <mergeCell ref="A1756:A1767"/>
    <mergeCell ref="A1704:A1717"/>
    <mergeCell ref="B1732:B1743"/>
    <mergeCell ref="C1780:C1784"/>
    <mergeCell ref="C1785:C1793"/>
    <mergeCell ref="B1768:B1779"/>
    <mergeCell ref="B1704:B1717"/>
    <mergeCell ref="C1744:C1755"/>
    <mergeCell ref="B1780:B1784"/>
    <mergeCell ref="A1831:A1842"/>
    <mergeCell ref="A1718:A1731"/>
    <mergeCell ref="Q1732:R1743"/>
    <mergeCell ref="A1744:A1755"/>
    <mergeCell ref="A1794:A1806"/>
    <mergeCell ref="B1794:B1806"/>
    <mergeCell ref="C1794:C1806"/>
    <mergeCell ref="Q1819:R1830"/>
    <mergeCell ref="Q1807:R1818"/>
    <mergeCell ref="A1768:A1779"/>
    <mergeCell ref="Q1868:R1879"/>
    <mergeCell ref="A1880:A1891"/>
    <mergeCell ref="B1880:B1891"/>
    <mergeCell ref="C1880:C1891"/>
    <mergeCell ref="Q1880:R1891"/>
    <mergeCell ref="A1868:A1879"/>
    <mergeCell ref="B1868:B1879"/>
    <mergeCell ref="C1868:C1879"/>
    <mergeCell ref="C1916:C1927"/>
    <mergeCell ref="B1892:B1903"/>
    <mergeCell ref="C1892:C1903"/>
    <mergeCell ref="Q1892:R1903"/>
    <mergeCell ref="Q1904:R1915"/>
    <mergeCell ref="Q1916:R1927"/>
    <mergeCell ref="C1952:C1963"/>
    <mergeCell ref="B1989:B2000"/>
    <mergeCell ref="A1904:A1915"/>
    <mergeCell ref="B1904:B1915"/>
    <mergeCell ref="C1904:C1915"/>
    <mergeCell ref="A1928:A1939"/>
    <mergeCell ref="B1928:B1939"/>
    <mergeCell ref="C1928:C1939"/>
    <mergeCell ref="A1916:A1927"/>
    <mergeCell ref="B1916:B1927"/>
    <mergeCell ref="Q2001:R2012"/>
    <mergeCell ref="D2001:D2012"/>
    <mergeCell ref="C1989:C2000"/>
    <mergeCell ref="B1977:B1988"/>
    <mergeCell ref="Q2013:R2024"/>
    <mergeCell ref="A1940:A1951"/>
    <mergeCell ref="B1940:B1951"/>
    <mergeCell ref="C1940:C1951"/>
    <mergeCell ref="Q1940:R1951"/>
    <mergeCell ref="A2013:A2024"/>
    <mergeCell ref="A1989:A2000"/>
    <mergeCell ref="A1977:A1988"/>
    <mergeCell ref="Q1977:R1988"/>
    <mergeCell ref="B1952:B1963"/>
    <mergeCell ref="A2025:A2036"/>
    <mergeCell ref="B2025:B2036"/>
    <mergeCell ref="C2025:C2036"/>
    <mergeCell ref="C1977:C1988"/>
    <mergeCell ref="B2001:B2012"/>
    <mergeCell ref="C2001:C2012"/>
    <mergeCell ref="B2013:B2024"/>
    <mergeCell ref="C2013:C2024"/>
    <mergeCell ref="A2001:A2012"/>
    <mergeCell ref="Q2025:R2036"/>
    <mergeCell ref="A2062:A2073"/>
    <mergeCell ref="B2062:B2073"/>
    <mergeCell ref="C2062:C2073"/>
    <mergeCell ref="Q2062:R2073"/>
    <mergeCell ref="A2050:A2061"/>
    <mergeCell ref="B2050:B2061"/>
    <mergeCell ref="C2050:C2061"/>
    <mergeCell ref="Q2050:R2061"/>
    <mergeCell ref="Q2037:R2049"/>
    <mergeCell ref="Q2086:R2097"/>
    <mergeCell ref="A2074:A2085"/>
    <mergeCell ref="B2074:B2085"/>
    <mergeCell ref="C2074:C2085"/>
    <mergeCell ref="Q2074:R2085"/>
    <mergeCell ref="Q2110:R2121"/>
    <mergeCell ref="A2098:A2109"/>
    <mergeCell ref="B2098:B2109"/>
    <mergeCell ref="C2098:C2109"/>
    <mergeCell ref="Q2098:R2109"/>
    <mergeCell ref="A2037:A2049"/>
    <mergeCell ref="A2110:A2121"/>
    <mergeCell ref="B2110:B2121"/>
    <mergeCell ref="C2110:C2121"/>
    <mergeCell ref="A2086:A2097"/>
    <mergeCell ref="B2086:B2097"/>
    <mergeCell ref="C2086:C2097"/>
    <mergeCell ref="B2037:B2049"/>
    <mergeCell ref="C2037:C2049"/>
    <mergeCell ref="A2134:R2134"/>
    <mergeCell ref="C2135:C2146"/>
    <mergeCell ref="A2148:A2159"/>
    <mergeCell ref="B2148:B2159"/>
    <mergeCell ref="C2148:C2159"/>
    <mergeCell ref="D2148:D2149"/>
    <mergeCell ref="Q2148:R2159"/>
    <mergeCell ref="Q2135:R2146"/>
    <mergeCell ref="A2135:A2146"/>
    <mergeCell ref="B2135:B2146"/>
    <mergeCell ref="A2222:A2233"/>
    <mergeCell ref="B2222:B2233"/>
    <mergeCell ref="Q2160:R2171"/>
    <mergeCell ref="Q2172:R2183"/>
    <mergeCell ref="Q2184:R2195"/>
    <mergeCell ref="A2198:A2209"/>
    <mergeCell ref="B2198:B2209"/>
    <mergeCell ref="C2198:C2209"/>
    <mergeCell ref="Q2198:R2209"/>
    <mergeCell ref="C2210:C2221"/>
    <mergeCell ref="Q2210:R2221"/>
    <mergeCell ref="A2210:A2221"/>
    <mergeCell ref="B2210:B2221"/>
    <mergeCell ref="Q2258:R2269"/>
    <mergeCell ref="A2234:A2245"/>
    <mergeCell ref="B2234:B2245"/>
    <mergeCell ref="C2234:C2245"/>
    <mergeCell ref="Q2234:R2245"/>
    <mergeCell ref="B2258:B2269"/>
    <mergeCell ref="A2246:A2257"/>
    <mergeCell ref="B2246:B2257"/>
    <mergeCell ref="C2246:C2257"/>
    <mergeCell ref="Q2246:R2257"/>
    <mergeCell ref="C2222:C2233"/>
    <mergeCell ref="Q2222:R2233"/>
    <mergeCell ref="A2318:A2330"/>
    <mergeCell ref="A2270:A2281"/>
    <mergeCell ref="B2270:B2281"/>
    <mergeCell ref="C2270:C2281"/>
    <mergeCell ref="A2306:A2317"/>
    <mergeCell ref="A2258:A2269"/>
    <mergeCell ref="C2258:C2269"/>
    <mergeCell ref="A2294:A2305"/>
    <mergeCell ref="Q2294:R2305"/>
    <mergeCell ref="Q2270:R2281"/>
    <mergeCell ref="A2282:A2293"/>
    <mergeCell ref="B2282:B2293"/>
    <mergeCell ref="C2282:C2293"/>
    <mergeCell ref="Q2282:R2293"/>
    <mergeCell ref="C2355:C2367"/>
    <mergeCell ref="Q2355:R2367"/>
    <mergeCell ref="Q2392:R2403"/>
    <mergeCell ref="B2306:B2317"/>
    <mergeCell ref="C2306:C2317"/>
    <mergeCell ref="Q2306:R2317"/>
    <mergeCell ref="Q2368:R2379"/>
    <mergeCell ref="B2331:B2342"/>
    <mergeCell ref="C2331:C2342"/>
    <mergeCell ref="Q2331:R2342"/>
    <mergeCell ref="A2355:A2367"/>
    <mergeCell ref="Q2380:R2391"/>
    <mergeCell ref="D2380:D2391"/>
    <mergeCell ref="B2318:B2330"/>
    <mergeCell ref="C2318:C2330"/>
    <mergeCell ref="Q2318:R2330"/>
    <mergeCell ref="B2355:B2367"/>
    <mergeCell ref="A2331:A2342"/>
    <mergeCell ref="A2343:A2354"/>
    <mergeCell ref="B2343:B2354"/>
    <mergeCell ref="C2343:C2354"/>
    <mergeCell ref="Q2343:R2354"/>
    <mergeCell ref="Q1952:R1963"/>
    <mergeCell ref="A1964:A1976"/>
    <mergeCell ref="B1964:B1976"/>
    <mergeCell ref="C1964:C1976"/>
    <mergeCell ref="Q1964:R1976"/>
    <mergeCell ref="A1952:A1963"/>
    <mergeCell ref="B2294:B2305"/>
    <mergeCell ref="C2294:C2305"/>
    <mergeCell ref="A2368:A2379"/>
    <mergeCell ref="B2368:B2379"/>
    <mergeCell ref="C2368:C2379"/>
    <mergeCell ref="A2392:A2403"/>
    <mergeCell ref="C2392:C2403"/>
    <mergeCell ref="A2380:A2391"/>
    <mergeCell ref="B2380:B2391"/>
    <mergeCell ref="C2380:C2391"/>
    <mergeCell ref="A2623:E2634"/>
    <mergeCell ref="Q2623:R2634"/>
    <mergeCell ref="B2514:B2525"/>
    <mergeCell ref="C2514:C2525"/>
    <mergeCell ref="Q2514:R2525"/>
    <mergeCell ref="Q2563:R2574"/>
    <mergeCell ref="A2514:A2525"/>
    <mergeCell ref="A2563:E2574"/>
    <mergeCell ref="Q2551:R2562"/>
    <mergeCell ref="A2526:A2537"/>
    <mergeCell ref="Q2490:R2501"/>
    <mergeCell ref="C2490:C2501"/>
    <mergeCell ref="A2611:E2622"/>
    <mergeCell ref="Q2611:R2622"/>
    <mergeCell ref="B2526:B2537"/>
    <mergeCell ref="C2526:C2537"/>
    <mergeCell ref="Q2526:R2537"/>
    <mergeCell ref="A2575:E2586"/>
    <mergeCell ref="Q2587:R2598"/>
    <mergeCell ref="Q2575:R2586"/>
    <mergeCell ref="A2502:A2513"/>
    <mergeCell ref="B2502:B2513"/>
    <mergeCell ref="C2502:C2513"/>
    <mergeCell ref="Q2502:R2513"/>
    <mergeCell ref="A2490:A2501"/>
    <mergeCell ref="A22:A34"/>
    <mergeCell ref="B22:B34"/>
    <mergeCell ref="C22:C34"/>
    <mergeCell ref="A35:A46"/>
    <mergeCell ref="B35:B46"/>
    <mergeCell ref="A2464:E2475"/>
    <mergeCell ref="A2476:E2487"/>
    <mergeCell ref="B2490:B2501"/>
    <mergeCell ref="B2392:B2403"/>
    <mergeCell ref="A2452:E2463"/>
    <mergeCell ref="Q2452:R2463"/>
    <mergeCell ref="Q2476:R2487"/>
    <mergeCell ref="A2489:R2489"/>
    <mergeCell ref="Q2464:R2475"/>
    <mergeCell ref="A2488:R2488"/>
    <mergeCell ref="A47:A58"/>
    <mergeCell ref="B47:B58"/>
    <mergeCell ref="C47:C58"/>
    <mergeCell ref="A59:A70"/>
    <mergeCell ref="B59:B70"/>
    <mergeCell ref="C59:C70"/>
    <mergeCell ref="A71:A82"/>
    <mergeCell ref="B71:B82"/>
    <mergeCell ref="C71:C82"/>
    <mergeCell ref="A83:A94"/>
    <mergeCell ref="B83:B94"/>
    <mergeCell ref="C83:C94"/>
    <mergeCell ref="A95:A106"/>
    <mergeCell ref="B95:B106"/>
    <mergeCell ref="C95:C106"/>
    <mergeCell ref="A107:A118"/>
    <mergeCell ref="B107:B118"/>
    <mergeCell ref="C107:C118"/>
    <mergeCell ref="A119:A130"/>
    <mergeCell ref="B119:B130"/>
    <mergeCell ref="C119:C130"/>
    <mergeCell ref="A131:A142"/>
    <mergeCell ref="B131:B142"/>
    <mergeCell ref="C131:C142"/>
    <mergeCell ref="A143:A154"/>
    <mergeCell ref="B143:B154"/>
    <mergeCell ref="C143:C154"/>
    <mergeCell ref="A155:A166"/>
    <mergeCell ref="B155:B166"/>
    <mergeCell ref="C155:C166"/>
    <mergeCell ref="A167:A178"/>
    <mergeCell ref="B167:B178"/>
    <mergeCell ref="C167:C178"/>
    <mergeCell ref="A179:A190"/>
    <mergeCell ref="B179:B190"/>
    <mergeCell ref="C179:C190"/>
    <mergeCell ref="A191:A202"/>
    <mergeCell ref="B191:B202"/>
    <mergeCell ref="C191:C202"/>
    <mergeCell ref="A203:A214"/>
    <mergeCell ref="B203:B214"/>
    <mergeCell ref="C203:C214"/>
    <mergeCell ref="A215:A226"/>
    <mergeCell ref="B215:B226"/>
    <mergeCell ref="C215:C226"/>
    <mergeCell ref="A227:A238"/>
    <mergeCell ref="B227:B238"/>
    <mergeCell ref="C227:C238"/>
    <mergeCell ref="A239:A250"/>
    <mergeCell ref="B239:B250"/>
    <mergeCell ref="C239:C250"/>
    <mergeCell ref="A251:A262"/>
    <mergeCell ref="B251:B262"/>
    <mergeCell ref="C251:C262"/>
    <mergeCell ref="A263:A274"/>
    <mergeCell ref="B263:B274"/>
    <mergeCell ref="C263:C274"/>
    <mergeCell ref="A275:A286"/>
    <mergeCell ref="B275:B286"/>
    <mergeCell ref="C275:C286"/>
    <mergeCell ref="A287:A298"/>
    <mergeCell ref="B287:B298"/>
    <mergeCell ref="C287:C298"/>
    <mergeCell ref="A299:A310"/>
    <mergeCell ref="B299:B310"/>
    <mergeCell ref="C299:C310"/>
    <mergeCell ref="A311:A322"/>
    <mergeCell ref="B311:B322"/>
    <mergeCell ref="C311:C322"/>
    <mergeCell ref="A323:A334"/>
    <mergeCell ref="B323:B334"/>
    <mergeCell ref="C323:C334"/>
    <mergeCell ref="A335:A346"/>
    <mergeCell ref="B335:B346"/>
    <mergeCell ref="C335:C346"/>
    <mergeCell ref="A347:A358"/>
    <mergeCell ref="B347:B358"/>
    <mergeCell ref="C347:C358"/>
    <mergeCell ref="A359:A370"/>
    <mergeCell ref="B359:B370"/>
    <mergeCell ref="C359:C370"/>
    <mergeCell ref="A371:A382"/>
    <mergeCell ref="B371:B382"/>
    <mergeCell ref="C371:C382"/>
    <mergeCell ref="A383:A394"/>
    <mergeCell ref="B383:B394"/>
    <mergeCell ref="C383:C394"/>
    <mergeCell ref="A395:A406"/>
    <mergeCell ref="B395:B406"/>
    <mergeCell ref="C395:C406"/>
    <mergeCell ref="A407:A418"/>
    <mergeCell ref="B407:B418"/>
    <mergeCell ref="C407:C418"/>
    <mergeCell ref="A419:A430"/>
    <mergeCell ref="B419:B430"/>
    <mergeCell ref="C419:C430"/>
    <mergeCell ref="A431:A442"/>
    <mergeCell ref="B431:B442"/>
    <mergeCell ref="C431:C442"/>
    <mergeCell ref="A443:A454"/>
    <mergeCell ref="B443:B454"/>
    <mergeCell ref="C443:C454"/>
    <mergeCell ref="A455:A466"/>
    <mergeCell ref="B455:B466"/>
    <mergeCell ref="C455:C466"/>
    <mergeCell ref="A467:A478"/>
    <mergeCell ref="B467:B478"/>
    <mergeCell ref="C467:C478"/>
    <mergeCell ref="A479:A490"/>
    <mergeCell ref="B479:B490"/>
    <mergeCell ref="C479:C490"/>
    <mergeCell ref="A491:A502"/>
    <mergeCell ref="B491:B502"/>
    <mergeCell ref="C491:C502"/>
    <mergeCell ref="A503:A514"/>
    <mergeCell ref="B503:B514"/>
    <mergeCell ref="C503:C514"/>
    <mergeCell ref="A515:A526"/>
    <mergeCell ref="B515:B526"/>
    <mergeCell ref="C515:C525"/>
    <mergeCell ref="A527:A538"/>
    <mergeCell ref="B527:B538"/>
    <mergeCell ref="C527:C538"/>
    <mergeCell ref="A539:A550"/>
    <mergeCell ref="B539:B550"/>
    <mergeCell ref="C539:C550"/>
    <mergeCell ref="A551:A562"/>
    <mergeCell ref="B551:B562"/>
    <mergeCell ref="C551:C562"/>
    <mergeCell ref="A563:A574"/>
    <mergeCell ref="B563:B574"/>
    <mergeCell ref="C563:C574"/>
    <mergeCell ref="A575:A586"/>
    <mergeCell ref="B575:B586"/>
    <mergeCell ref="C575:C586"/>
    <mergeCell ref="A587:A598"/>
    <mergeCell ref="B587:B598"/>
    <mergeCell ref="C587:C598"/>
    <mergeCell ref="A599:A610"/>
    <mergeCell ref="B599:B610"/>
    <mergeCell ref="C599:C610"/>
    <mergeCell ref="A611:A622"/>
    <mergeCell ref="B611:B622"/>
    <mergeCell ref="C611:C622"/>
    <mergeCell ref="A623:A634"/>
    <mergeCell ref="B623:B634"/>
    <mergeCell ref="C623:C634"/>
    <mergeCell ref="A635:A646"/>
    <mergeCell ref="B635:B646"/>
    <mergeCell ref="C635:C646"/>
    <mergeCell ref="A647:A658"/>
    <mergeCell ref="B647:B658"/>
    <mergeCell ref="C647:C658"/>
    <mergeCell ref="A659:A670"/>
    <mergeCell ref="B659:B670"/>
    <mergeCell ref="C659:C670"/>
    <mergeCell ref="A671:A682"/>
    <mergeCell ref="B671:B682"/>
    <mergeCell ref="C671:C682"/>
    <mergeCell ref="A683:A694"/>
    <mergeCell ref="B683:B694"/>
    <mergeCell ref="C683:C694"/>
    <mergeCell ref="A695:A706"/>
    <mergeCell ref="B695:B706"/>
    <mergeCell ref="C695:C706"/>
    <mergeCell ref="A707:A718"/>
    <mergeCell ref="B707:B718"/>
    <mergeCell ref="C707:C717"/>
    <mergeCell ref="A719:A730"/>
    <mergeCell ref="B719:B730"/>
    <mergeCell ref="C719:C730"/>
    <mergeCell ref="A731:A742"/>
    <mergeCell ref="B731:B742"/>
    <mergeCell ref="C731:C742"/>
    <mergeCell ref="A791:A802"/>
    <mergeCell ref="A743:A754"/>
    <mergeCell ref="B743:B754"/>
    <mergeCell ref="C743:C754"/>
    <mergeCell ref="A755:A766"/>
    <mergeCell ref="B755:B766"/>
    <mergeCell ref="C755:C766"/>
    <mergeCell ref="A767:A778"/>
    <mergeCell ref="B767:B778"/>
    <mergeCell ref="C767:C778"/>
    <mergeCell ref="A779:A790"/>
    <mergeCell ref="B779:B790"/>
    <mergeCell ref="C779:C790"/>
    <mergeCell ref="A839:A850"/>
    <mergeCell ref="B791:B802"/>
    <mergeCell ref="C791:C802"/>
    <mergeCell ref="A803:A814"/>
    <mergeCell ref="B803:B814"/>
    <mergeCell ref="C803:C814"/>
    <mergeCell ref="A827:A838"/>
    <mergeCell ref="A815:A826"/>
    <mergeCell ref="B815:B826"/>
    <mergeCell ref="C815:C826"/>
    <mergeCell ref="B827:B838"/>
    <mergeCell ref="C827:C838"/>
    <mergeCell ref="B839:B850"/>
    <mergeCell ref="C839:C850"/>
    <mergeCell ref="A911:A922"/>
    <mergeCell ref="B911:B922"/>
    <mergeCell ref="C911:C922"/>
    <mergeCell ref="A875:A886"/>
    <mergeCell ref="B875:B886"/>
    <mergeCell ref="C875:C886"/>
    <mergeCell ref="A887:A898"/>
    <mergeCell ref="B887:B898"/>
    <mergeCell ref="C887:C898"/>
    <mergeCell ref="A851:A862"/>
    <mergeCell ref="A899:A910"/>
    <mergeCell ref="B899:B910"/>
    <mergeCell ref="C899:C910"/>
    <mergeCell ref="A863:A874"/>
    <mergeCell ref="B851:B862"/>
    <mergeCell ref="C851:C862"/>
    <mergeCell ref="B863:B874"/>
    <mergeCell ref="C863:C874"/>
    <mergeCell ref="A923:A934"/>
    <mergeCell ref="C923:C934"/>
    <mergeCell ref="A935:A946"/>
    <mergeCell ref="B935:B946"/>
    <mergeCell ref="C935:C946"/>
    <mergeCell ref="B923:B934"/>
    <mergeCell ref="A947:A958"/>
    <mergeCell ref="B947:B958"/>
    <mergeCell ref="C947:C958"/>
    <mergeCell ref="A959:A970"/>
    <mergeCell ref="B959:B970"/>
    <mergeCell ref="C959:C970"/>
    <mergeCell ref="A971:A982"/>
    <mergeCell ref="B971:B982"/>
    <mergeCell ref="C971:C982"/>
    <mergeCell ref="A983:A994"/>
    <mergeCell ref="B983:B994"/>
    <mergeCell ref="C983:C994"/>
    <mergeCell ref="A995:A1006"/>
    <mergeCell ref="B995:B1006"/>
    <mergeCell ref="C995:C1006"/>
    <mergeCell ref="A1007:A1018"/>
    <mergeCell ref="B1007:B1018"/>
    <mergeCell ref="C1007:C1018"/>
    <mergeCell ref="A1019:A1030"/>
    <mergeCell ref="B1019:B1030"/>
    <mergeCell ref="C1019:C1030"/>
    <mergeCell ref="A1031:A1042"/>
    <mergeCell ref="B1031:B1042"/>
    <mergeCell ref="C1031:C1042"/>
    <mergeCell ref="A1043:A1054"/>
    <mergeCell ref="B1043:B1054"/>
    <mergeCell ref="C1043:C1054"/>
    <mergeCell ref="A1055:A1066"/>
    <mergeCell ref="B1055:B1066"/>
    <mergeCell ref="C1055:C1066"/>
    <mergeCell ref="A1067:A1078"/>
    <mergeCell ref="B1067:B1078"/>
    <mergeCell ref="C1067:C1078"/>
    <mergeCell ref="A1079:A1090"/>
    <mergeCell ref="B1079:B1090"/>
    <mergeCell ref="C1079:C1090"/>
    <mergeCell ref="A1091:A1102"/>
    <mergeCell ref="B1091:B1102"/>
    <mergeCell ref="C1091:C1102"/>
    <mergeCell ref="A1103:A1114"/>
    <mergeCell ref="B1103:B1114"/>
    <mergeCell ref="C1103:C1114"/>
    <mergeCell ref="A1115:A1126"/>
    <mergeCell ref="B1115:B1126"/>
    <mergeCell ref="C1115:C1126"/>
    <mergeCell ref="A1127:A1138"/>
    <mergeCell ref="B1127:B1138"/>
    <mergeCell ref="C1127:C1138"/>
    <mergeCell ref="A1139:A1150"/>
    <mergeCell ref="B1139:B1150"/>
    <mergeCell ref="C1139:C1150"/>
    <mergeCell ref="A1151:A1162"/>
    <mergeCell ref="B1151:B1162"/>
    <mergeCell ref="C1151:C1162"/>
    <mergeCell ref="A1163:A1174"/>
    <mergeCell ref="B1163:B1174"/>
    <mergeCell ref="C1163:C1174"/>
    <mergeCell ref="A1175:A1186"/>
    <mergeCell ref="B1175:B1186"/>
    <mergeCell ref="C1175:C1186"/>
    <mergeCell ref="C1187:C1198"/>
    <mergeCell ref="C1259:C1270"/>
    <mergeCell ref="A1223:A1234"/>
    <mergeCell ref="B1223:B1234"/>
    <mergeCell ref="C1223:C1234"/>
    <mergeCell ref="A1235:A1246"/>
    <mergeCell ref="B1235:B1246"/>
    <mergeCell ref="B1211:B1222"/>
    <mergeCell ref="B1259:B1270"/>
    <mergeCell ref="A1211:A1222"/>
    <mergeCell ref="A1187:A1198"/>
    <mergeCell ref="B1187:B1198"/>
    <mergeCell ref="C1199:C1210"/>
    <mergeCell ref="C1211:C1222"/>
    <mergeCell ref="A1199:A1210"/>
    <mergeCell ref="B1199:B1210"/>
    <mergeCell ref="C1235:C1246"/>
    <mergeCell ref="B1271:B1282"/>
    <mergeCell ref="C1271:C1282"/>
    <mergeCell ref="A1283:A1294"/>
    <mergeCell ref="B1283:B1294"/>
    <mergeCell ref="C1283:C1294"/>
    <mergeCell ref="A1247:A1258"/>
    <mergeCell ref="B1247:B1258"/>
    <mergeCell ref="C1247:C1258"/>
    <mergeCell ref="A1259:A1270"/>
    <mergeCell ref="B1319:B1330"/>
    <mergeCell ref="C1319:C1330"/>
    <mergeCell ref="A1307:A1318"/>
    <mergeCell ref="B1307:B1318"/>
    <mergeCell ref="C1307:C1318"/>
    <mergeCell ref="A1391:A1402"/>
    <mergeCell ref="B1391:B1402"/>
    <mergeCell ref="C1391:C1402"/>
    <mergeCell ref="A1331:A1342"/>
    <mergeCell ref="B1331:B1342"/>
    <mergeCell ref="C1331:C1342"/>
    <mergeCell ref="A1355:A1366"/>
    <mergeCell ref="B1355:B1366"/>
    <mergeCell ref="C1355:C1366"/>
    <mergeCell ref="A1379:A1390"/>
    <mergeCell ref="B1379:B1390"/>
    <mergeCell ref="C1379:C1390"/>
    <mergeCell ref="A1343:A1354"/>
    <mergeCell ref="B1343:B1354"/>
    <mergeCell ref="C1343:C1354"/>
    <mergeCell ref="O1:R1"/>
    <mergeCell ref="A1271:A1282"/>
    <mergeCell ref="A1367:A1378"/>
    <mergeCell ref="B1367:B1378"/>
    <mergeCell ref="C1367:C1378"/>
    <mergeCell ref="D1343:D1354"/>
    <mergeCell ref="A1295:A1306"/>
    <mergeCell ref="B1295:B1306"/>
    <mergeCell ref="C1295:C1306"/>
    <mergeCell ref="A1319:A1330"/>
  </mergeCells>
  <printOptions/>
  <pageMargins left="0" right="0" top="0.3937007874015748" bottom="0.3937007874015748" header="0" footer="0"/>
  <pageSetup fitToHeight="0" fitToWidth="1" horizontalDpi="600" verticalDpi="600" orientation="landscape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Шавкунова</cp:lastModifiedBy>
  <cp:lastPrinted>2020-05-13T05:27:01Z</cp:lastPrinted>
  <dcterms:created xsi:type="dcterms:W3CDTF">2014-04-28T07:48:47Z</dcterms:created>
  <dcterms:modified xsi:type="dcterms:W3CDTF">2020-06-18T10:21:35Z</dcterms:modified>
  <cp:category/>
  <cp:version/>
  <cp:contentType/>
  <cp:contentStatus/>
</cp:coreProperties>
</file>