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'Лист1'!$A$1:$R$231</definedName>
  </definedNames>
  <calcPr fullCalcOnLoad="1" fullPrecision="0"/>
</workbook>
</file>

<file path=xl/sharedStrings.xml><?xml version="1.0" encoding="utf-8"?>
<sst xmlns="http://schemas.openxmlformats.org/spreadsheetml/2006/main" count="366" uniqueCount="199">
  <si>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</si>
  <si>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</si>
  <si>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</si>
  <si>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</si>
  <si>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</si>
  <si>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</si>
  <si>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</si>
  <si>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</si>
  <si>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</si>
  <si>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</si>
  <si>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</si>
  <si>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</si>
  <si>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</si>
  <si>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</si>
  <si>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</si>
  <si>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</si>
  <si>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</si>
  <si>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</si>
  <si>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</si>
  <si>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</si>
  <si>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</si>
  <si>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</si>
  <si>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</si>
  <si>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</si>
  <si>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</si>
  <si>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</si>
  <si>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</si>
  <si>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</si>
  <si>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</si>
  <si>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</si>
  <si>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</si>
  <si>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</si>
  <si>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</si>
  <si>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</si>
  <si>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</si>
  <si>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</si>
  <si>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</si>
  <si>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</si>
  <si>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</si>
  <si>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</si>
  <si>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</si>
  <si>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</si>
  <si>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</si>
  <si>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</si>
  <si>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</si>
  <si>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</si>
  <si>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</si>
  <si>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</si>
  <si>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</si>
  <si>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</si>
  <si>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</si>
  <si>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</si>
  <si>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</si>
  <si>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</si>
  <si>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</si>
  <si>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</si>
  <si>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</si>
  <si>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</si>
  <si>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</si>
  <si>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</si>
  <si>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</si>
  <si>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</si>
  <si>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</si>
  <si>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</si>
  <si>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</si>
  <si>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</si>
  <si>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</si>
  <si>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</si>
  <si>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</si>
  <si>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</si>
  <si>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</si>
  <si>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</si>
  <si>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</si>
  <si>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</si>
  <si>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</si>
  <si>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</si>
  <si>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</si>
  <si>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</si>
  <si>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</si>
  <si>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</si>
  <si>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</si>
  <si>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</si>
  <si>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</si>
  <si>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</si>
  <si>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</si>
  <si>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</si>
  <si>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</si>
  <si>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</si>
  <si>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</si>
  <si>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</si>
  <si>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</si>
  <si>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</si>
  <si>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</si>
  <si>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</si>
  <si>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</si>
  <si>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</si>
  <si>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</si>
  <si>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</si>
  <si>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</si>
  <si>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</si>
  <si>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</si>
  <si>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</si>
  <si>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</si>
  <si>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</si>
  <si>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</si>
  <si>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</si>
  <si>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</si>
  <si>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</si>
  <si>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</si>
  <si>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</si>
  <si>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</si>
  <si>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</si>
  <si>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</si>
  <si>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</si>
  <si>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</si>
  <si>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</si>
  <si>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</si>
  <si>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</si>
  <si>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</si>
  <si>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Итого по задаче, в том числе:</t>
  </si>
  <si>
    <t>Приобретение</t>
  </si>
  <si>
    <t xml:space="preserve">Приобретение сетей газоснабжения </t>
  </si>
  <si>
    <t>Газоснабжение микрорайона ул. Пирусского, ул. Таврическая, ул. Потанина. Наружные газопроводы</t>
  </si>
  <si>
    <t>Страхование объектов газоснабжения</t>
  </si>
  <si>
    <t>Газификация с. Дзержинское 
(5-11 очередь)</t>
  </si>
  <si>
    <t>Газификация п. Кузовлево</t>
  </si>
  <si>
    <t>Газификация п. Штамово, п. Спутник</t>
  </si>
  <si>
    <t xml:space="preserve">Наружное газоснабжение улиц 4-ая Заречная и 5-ая Заречная в г. Томске  </t>
  </si>
  <si>
    <t xml:space="preserve">Замена СУГ (сжиженный газ) на природный 
г. Томск, Кировский район (район ул. Матросова - ул. Киевская - ул. Усова) </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</si>
  <si>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</si>
  <si>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</si>
  <si>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</si>
  <si>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</si>
  <si>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</si>
  <si>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</si>
  <si>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</si>
  <si>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</si>
  <si>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</si>
  <si>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</si>
  <si>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</si>
  <si>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</si>
  <si>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</si>
  <si>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</si>
  <si>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</si>
  <si>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</si>
  <si>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</si>
  <si>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</si>
  <si>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</si>
  <si>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</si>
  <si>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</si>
  <si>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</si>
  <si>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</si>
  <si>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</si>
  <si>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</si>
  <si>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</si>
  <si>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</si>
  <si>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</si>
  <si>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</si>
  <si>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</si>
  <si>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</si>
  <si>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1.1.30</t>
  </si>
  <si>
    <t>план</t>
  </si>
  <si>
    <t>Газификация д. Эушта</t>
  </si>
  <si>
    <t xml:space="preserve">Газификация мкр. Спичфабрика </t>
  </si>
  <si>
    <t>Количество абонентов, шт.</t>
  </si>
  <si>
    <t xml:space="preserve">Мероприятие 1.3 Приобретение сетей газоснабжения
</t>
  </si>
  <si>
    <t>1.3.1</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</si>
  <si>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</si>
  <si>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</si>
  <si>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</si>
  <si>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</si>
  <si>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Газификация ул. п. Киргизка в г. Томске</t>
  </si>
  <si>
    <t>Газификация мкр. Свечной в г. Томске</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</si>
  <si>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</si>
  <si>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ИСКЛЮЧИТЬ</t>
  </si>
  <si>
    <t>Приложение 2 к подпрограмме «Газификация Томска на 2015-2025 годы»</t>
  </si>
  <si>
    <t>«Газификация Томска на 2015-2025 годы»</t>
  </si>
  <si>
    <t>Укрупненное (основное) мероприятие 
Повышение уровня газификации территории муниципального образования «Город Томск»</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</si>
  <si>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</si>
  <si>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Газоснабжение с. Дзержинское муниципального образования «Город Томск». 1 этап</t>
  </si>
  <si>
    <t>Газоснабжение с. Тимирязевское (в том числе мкр. Юбилейный) муниципального образования «Город Томск»</t>
  </si>
  <si>
    <t>Газоснабжение д. Лоскутово муниципального образования «Город Томск»</t>
  </si>
  <si>
    <t>Газоснабжение с. Тимирязевское
 муниципального образования «Город Томск» (5 этап)</t>
  </si>
  <si>
    <t>Газоснабжение п. Геологов муниципального образования «Город Томск»</t>
  </si>
  <si>
    <t>Газоснабжение п. Предтеченский муниципального образования «Город Томск»</t>
  </si>
  <si>
    <t>Газификация микрорайона "Наука" муниципального образования «Город Томск»**</t>
  </si>
  <si>
    <t>Газификация микрорайона Энтузиастов муниципального образования «Город Томск»**</t>
  </si>
  <si>
    <t>Газификация микрорайона Степановка 
муниципального образования «Город Томск»</t>
  </si>
  <si>
    <t>Газоснабжение пер. Садовый, ул. Садовая, ул. Чапаева, ул. Тенистая, МКР«Солнечный» в 
с. Тимирязевское муниципального образования «Город Томск»</t>
  </si>
  <si>
    <t>Газификация р-н ООО «Томскнефтехим»</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</si>
  <si>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</si>
  <si>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Газоснабжение п. Штамово, п. Спутник муниципального образования «Город Томск»</t>
  </si>
  <si>
    <t>Газоснабжение п. Кузовлево муниципального образования «Город Томск»</t>
  </si>
  <si>
    <t>Газификация микрорайона Сосновый бор муниципального образования «Город Томск»</t>
  </si>
  <si>
    <t xml:space="preserve">Газоснабжение п. Просторного муниципального образования «Город Томск». Реконструкция </t>
  </si>
  <si>
    <t xml:space="preserve">Газоснабжение с. Дзержинское муниципального образования «Город Томск» (3,4 очередь) </t>
  </si>
  <si>
    <t>Газоснабжение п. Апрель муниципального образования «Город Томск»</t>
  </si>
  <si>
    <t>Газоснабжение п. Аникино муниципального образования «Город Томск»</t>
  </si>
  <si>
    <t>840140010414</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</si>
</sst>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34">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6"/>
      <color indexed="8"/>
      <name val="Times New Roman"/>
      <family val="1"/>
    </font>
    <font>
      <b/>
      <i/>
      <sz val="12"/>
      <color indexed="8"/>
      <name val="Times New Roman"/>
      <family val="1"/>
    </font>
    <font>
      <sz val="12"/>
      <name val="Times New Roman"/>
      <family val="1"/>
    </font>
    <font>
      <b/>
      <sz val="12"/>
      <name val="Times New Roman"/>
      <family val="1"/>
    </font>
    <font>
      <i/>
      <sz val="12"/>
      <name val="Times New Roman"/>
      <family val="1"/>
    </font>
    <font>
      <sz val="18"/>
      <name val="Times New Roman"/>
      <family val="1"/>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125">
    <xf numFmtId="0" fontId="0" fillId="0" borderId="0" xfId="0" applyAlignment="1">
      <alignment/>
    </xf>
    <xf numFmtId="1" fontId="22" fillId="0" borderId="10" xfId="0" applyNumberFormat="1" applyFont="1" applyFill="1" applyBorder="1" applyAlignment="1">
      <alignment horizontal="center" vertical="center" wrapText="1"/>
    </xf>
    <xf numFmtId="0" fontId="23" fillId="0" borderId="11" xfId="0" applyFont="1" applyFill="1" applyBorder="1" applyAlignment="1">
      <alignment horizontal="left" vertical="center" wrapText="1"/>
    </xf>
    <xf numFmtId="188" fontId="22" fillId="0" borderId="10" xfId="62" applyNumberFormat="1" applyFont="1" applyFill="1" applyBorder="1" applyAlignment="1">
      <alignment horizontal="center" vertical="center" wrapText="1"/>
    </xf>
    <xf numFmtId="174" fontId="22" fillId="0" borderId="10"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49" fontId="22" fillId="0" borderId="10" xfId="0" applyNumberFormat="1"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0" xfId="0" applyFont="1" applyFill="1" applyBorder="1" applyAlignment="1">
      <alignment vertical="center" wrapText="1"/>
    </xf>
    <xf numFmtId="2" fontId="22" fillId="0" borderId="12" xfId="0" applyNumberFormat="1" applyFont="1" applyFill="1" applyBorder="1" applyAlignment="1">
      <alignment horizontal="center" vertical="center" wrapText="1"/>
    </xf>
    <xf numFmtId="0" fontId="24" fillId="0" borderId="13" xfId="0" applyFont="1" applyFill="1" applyBorder="1" applyAlignment="1">
      <alignment vertical="center" wrapText="1"/>
    </xf>
    <xf numFmtId="1" fontId="25" fillId="0" borderId="10" xfId="0" applyNumberFormat="1" applyFont="1" applyFill="1" applyBorder="1" applyAlignment="1">
      <alignment horizontal="center" vertical="center" wrapText="1"/>
    </xf>
    <xf numFmtId="188" fontId="25" fillId="0" borderId="10" xfId="62" applyNumberFormat="1" applyFont="1" applyFill="1" applyBorder="1" applyAlignment="1">
      <alignment horizontal="center" vertical="center" wrapText="1"/>
    </xf>
    <xf numFmtId="0" fontId="26" fillId="0" borderId="0" xfId="0" applyFont="1" applyFill="1" applyBorder="1" applyAlignment="1">
      <alignment wrapText="1"/>
    </xf>
    <xf numFmtId="0" fontId="22" fillId="0" borderId="0" xfId="0" applyFont="1" applyFill="1" applyAlignment="1">
      <alignment/>
    </xf>
    <xf numFmtId="1" fontId="22" fillId="24"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5" xfId="0" applyFont="1" applyFill="1" applyBorder="1" applyAlignment="1">
      <alignment horizontal="left" vertical="center" wrapText="1"/>
    </xf>
    <xf numFmtId="4" fontId="22" fillId="0" borderId="10" xfId="0" applyNumberFormat="1" applyFont="1" applyFill="1" applyBorder="1" applyAlignment="1">
      <alignment horizontal="center" vertical="center" wrapText="1"/>
    </xf>
    <xf numFmtId="0" fontId="23" fillId="0" borderId="16"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0" xfId="0" applyFont="1" applyFill="1" applyAlignment="1">
      <alignment horizontal="centerContinuous"/>
    </xf>
    <xf numFmtId="0" fontId="22" fillId="0" borderId="0" xfId="0" applyFont="1" applyFill="1" applyBorder="1" applyAlignment="1">
      <alignment/>
    </xf>
    <xf numFmtId="49" fontId="22" fillId="0" borderId="0" xfId="0" applyNumberFormat="1" applyFont="1" applyFill="1" applyAlignment="1">
      <alignment/>
    </xf>
    <xf numFmtId="0" fontId="22" fillId="9" borderId="0" xfId="0" applyFont="1" applyFill="1" applyAlignment="1">
      <alignment/>
    </xf>
    <xf numFmtId="1" fontId="22" fillId="9" borderId="10" xfId="0" applyNumberFormat="1"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7" fillId="0" borderId="0" xfId="0" applyFont="1" applyFill="1" applyAlignment="1">
      <alignment/>
    </xf>
    <xf numFmtId="0" fontId="27" fillId="9" borderId="0" xfId="0" applyFont="1" applyFill="1" applyAlignment="1">
      <alignment/>
    </xf>
    <xf numFmtId="0" fontId="27" fillId="0" borderId="0" xfId="0" applyFont="1" applyFill="1" applyAlignment="1">
      <alignment horizontal="right"/>
    </xf>
    <xf numFmtId="4" fontId="22" fillId="9" borderId="13"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4" fontId="22" fillId="0" borderId="12" xfId="0" applyNumberFormat="1" applyFont="1" applyFill="1" applyBorder="1" applyAlignment="1">
      <alignment horizontal="center" vertical="center" wrapText="1"/>
    </xf>
    <xf numFmtId="4" fontId="22" fillId="0" borderId="14" xfId="0" applyNumberFormat="1" applyFont="1" applyFill="1" applyBorder="1" applyAlignment="1">
      <alignment horizontal="center" vertical="center" wrapText="1"/>
    </xf>
    <xf numFmtId="4" fontId="22" fillId="0" borderId="13" xfId="0" applyNumberFormat="1" applyFont="1" applyFill="1" applyBorder="1" applyAlignment="1">
      <alignment horizontal="center" vertical="center" wrapText="1"/>
    </xf>
    <xf numFmtId="0" fontId="23" fillId="0" borderId="17" xfId="0" applyFont="1" applyFill="1" applyBorder="1" applyAlignment="1">
      <alignment horizontal="left" vertical="center" wrapText="1"/>
    </xf>
    <xf numFmtId="0" fontId="23" fillId="0" borderId="15" xfId="0" applyFont="1" applyFill="1" applyBorder="1" applyAlignment="1">
      <alignment horizontal="left" vertical="center" wrapText="1"/>
    </xf>
    <xf numFmtId="4" fontId="22" fillId="24" borderId="12"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wrapText="1"/>
    </xf>
    <xf numFmtId="4" fontId="22" fillId="24" borderId="14" xfId="0" applyNumberFormat="1" applyFont="1" applyFill="1" applyBorder="1" applyAlignment="1">
      <alignment horizontal="center" vertical="center" wrapText="1"/>
    </xf>
    <xf numFmtId="4" fontId="22" fillId="9" borderId="12" xfId="0" applyNumberFormat="1" applyFont="1" applyFill="1" applyBorder="1" applyAlignment="1">
      <alignment horizontal="center" vertical="center" wrapText="1"/>
    </xf>
    <xf numFmtId="1" fontId="28" fillId="0" borderId="12" xfId="0" applyNumberFormat="1" applyFont="1" applyFill="1" applyBorder="1" applyAlignment="1">
      <alignment horizontal="center" vertical="center" wrapText="1"/>
    </xf>
    <xf numFmtId="1" fontId="28" fillId="0" borderId="13" xfId="0" applyNumberFormat="1" applyFont="1" applyFill="1" applyBorder="1" applyAlignment="1">
      <alignment horizontal="center" vertical="center" wrapText="1"/>
    </xf>
    <xf numFmtId="1" fontId="28" fillId="0" borderId="14" xfId="0" applyNumberFormat="1" applyFont="1" applyFill="1" applyBorder="1" applyAlignment="1">
      <alignment horizontal="center" vertical="center" wrapText="1"/>
    </xf>
    <xf numFmtId="1" fontId="28" fillId="0" borderId="18" xfId="0" applyNumberFormat="1" applyFont="1" applyFill="1" applyBorder="1" applyAlignment="1">
      <alignment horizontal="center" vertical="center" wrapText="1"/>
    </xf>
    <xf numFmtId="1" fontId="28" fillId="0" borderId="19"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wrapText="1"/>
    </xf>
    <xf numFmtId="1" fontId="28" fillId="0" borderId="20" xfId="0" applyNumberFormat="1"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1" fontId="28" fillId="0" borderId="21" xfId="0" applyNumberFormat="1" applyFont="1" applyFill="1" applyBorder="1" applyAlignment="1">
      <alignment horizontal="center" vertical="center" wrapText="1"/>
    </xf>
    <xf numFmtId="1" fontId="28" fillId="0" borderId="22" xfId="0" applyNumberFormat="1" applyFont="1" applyFill="1" applyBorder="1" applyAlignment="1">
      <alignment horizontal="center" vertical="center" wrapText="1"/>
    </xf>
    <xf numFmtId="1" fontId="28" fillId="0" borderId="23" xfId="0" applyNumberFormat="1" applyFont="1" applyFill="1" applyBorder="1" applyAlignment="1">
      <alignment horizontal="center" vertical="center" wrapText="1"/>
    </xf>
    <xf numFmtId="1" fontId="28" fillId="0" borderId="24"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 fontId="22" fillId="9" borderId="14"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3" fillId="0" borderId="16"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7" fillId="0" borderId="0" xfId="0" applyFont="1" applyFill="1" applyAlignment="1">
      <alignment horizontal="center"/>
    </xf>
    <xf numFmtId="4" fontId="22" fillId="24" borderId="10" xfId="0" applyNumberFormat="1" applyFont="1" applyFill="1" applyBorder="1" applyAlignment="1">
      <alignment horizontal="center" vertical="center" wrapText="1"/>
    </xf>
    <xf numFmtId="172" fontId="22" fillId="0" borderId="12" xfId="0" applyNumberFormat="1" applyFont="1" applyFill="1" applyBorder="1" applyAlignment="1">
      <alignment horizontal="center" vertical="center" wrapText="1"/>
    </xf>
    <xf numFmtId="172" fontId="22" fillId="0" borderId="14" xfId="0" applyNumberFormat="1" applyFont="1" applyFill="1" applyBorder="1" applyAlignment="1">
      <alignment horizontal="center" vertical="center" wrapText="1"/>
    </xf>
    <xf numFmtId="4"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188" fontId="29" fillId="0" borderId="10" xfId="62" applyNumberFormat="1" applyFont="1" applyFill="1" applyBorder="1" applyAlignment="1">
      <alignment horizontal="center" vertical="center" wrapText="1"/>
    </xf>
    <xf numFmtId="174" fontId="29" fillId="0" borderId="10" xfId="0" applyNumberFormat="1" applyFont="1" applyFill="1" applyBorder="1" applyAlignment="1">
      <alignment horizontal="center" vertical="center" wrapText="1"/>
    </xf>
    <xf numFmtId="0" fontId="29" fillId="0" borderId="13" xfId="0" applyFont="1" applyFill="1" applyBorder="1" applyAlignment="1">
      <alignment vertical="center" wrapText="1"/>
    </xf>
    <xf numFmtId="0" fontId="29" fillId="0" borderId="0" xfId="0" applyFont="1" applyFill="1" applyAlignment="1">
      <alignment/>
    </xf>
    <xf numFmtId="4" fontId="29" fillId="0" borderId="12" xfId="0" applyNumberFormat="1"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horizontal="center" vertical="center" wrapText="1"/>
    </xf>
    <xf numFmtId="4" fontId="29" fillId="0" borderId="14" xfId="0" applyNumberFormat="1" applyFont="1" applyFill="1" applyBorder="1" applyAlignment="1">
      <alignment horizontal="center" vertical="center" wrapText="1"/>
    </xf>
    <xf numFmtId="4" fontId="29" fillId="0" borderId="14" xfId="0" applyNumberFormat="1" applyFont="1" applyFill="1" applyBorder="1" applyAlignment="1">
      <alignment horizontal="center" vertical="center" wrapText="1"/>
    </xf>
    <xf numFmtId="3" fontId="29" fillId="0" borderId="14" xfId="0" applyNumberFormat="1" applyFont="1" applyFill="1" applyBorder="1" applyAlignment="1">
      <alignment horizontal="center" vertical="center" wrapText="1"/>
    </xf>
    <xf numFmtId="4" fontId="29" fillId="0" borderId="10"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2" xfId="0" applyFont="1" applyFill="1" applyBorder="1" applyAlignment="1">
      <alignment vertical="center" wrapText="1"/>
    </xf>
    <xf numFmtId="49" fontId="29" fillId="0" borderId="12" xfId="0" applyNumberFormat="1"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4" xfId="0" applyFont="1" applyFill="1" applyBorder="1" applyAlignment="1">
      <alignment vertical="center" wrapText="1"/>
    </xf>
    <xf numFmtId="49" fontId="29" fillId="0" borderId="17" xfId="0" applyNumberFormat="1" applyFont="1" applyFill="1" applyBorder="1" applyAlignment="1">
      <alignment vertical="center" wrapText="1"/>
    </xf>
    <xf numFmtId="49" fontId="31" fillId="0" borderId="15" xfId="0" applyNumberFormat="1" applyFont="1" applyFill="1" applyBorder="1" applyAlignment="1">
      <alignment horizontal="left" vertical="center" wrapText="1"/>
    </xf>
    <xf numFmtId="49" fontId="31" fillId="0" borderId="15" xfId="0" applyNumberFormat="1" applyFont="1" applyFill="1" applyBorder="1" applyAlignment="1">
      <alignment horizontal="left" vertical="center" wrapText="1"/>
    </xf>
    <xf numFmtId="49" fontId="29" fillId="0" borderId="15" xfId="0" applyNumberFormat="1" applyFont="1" applyFill="1" applyBorder="1" applyAlignment="1">
      <alignment vertical="center" wrapText="1"/>
    </xf>
    <xf numFmtId="49" fontId="29" fillId="0" borderId="16" xfId="0" applyNumberFormat="1" applyFont="1" applyFill="1" applyBorder="1" applyAlignment="1">
      <alignment vertical="center" wrapText="1"/>
    </xf>
    <xf numFmtId="0" fontId="29" fillId="0" borderId="10" xfId="0" applyFont="1" applyFill="1" applyBorder="1" applyAlignment="1">
      <alignment horizontal="left" vertical="center" wrapText="1"/>
    </xf>
    <xf numFmtId="1" fontId="32" fillId="0" borderId="10" xfId="0" applyNumberFormat="1" applyFont="1" applyFill="1" applyBorder="1" applyAlignment="1">
      <alignment horizontal="center" vertical="center" wrapText="1"/>
    </xf>
    <xf numFmtId="1" fontId="32" fillId="0" borderId="18" xfId="0" applyNumberFormat="1" applyFont="1" applyFill="1" applyBorder="1" applyAlignment="1">
      <alignment horizontal="center" vertical="center" wrapText="1"/>
    </xf>
    <xf numFmtId="1" fontId="32" fillId="0" borderId="19" xfId="0" applyNumberFormat="1" applyFont="1" applyFill="1" applyBorder="1" applyAlignment="1">
      <alignment horizontal="center" vertical="center" wrapText="1"/>
    </xf>
    <xf numFmtId="1" fontId="32" fillId="0" borderId="11" xfId="0"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188" fontId="30" fillId="0" borderId="10" xfId="62" applyNumberFormat="1" applyFont="1" applyFill="1" applyBorder="1" applyAlignment="1">
      <alignment horizontal="center" vertical="center" wrapText="1"/>
    </xf>
    <xf numFmtId="1" fontId="32" fillId="0" borderId="20" xfId="0" applyNumberFormat="1"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1" fontId="32" fillId="0" borderId="21" xfId="0" applyNumberFormat="1" applyFont="1" applyFill="1" applyBorder="1" applyAlignment="1">
      <alignment horizontal="center" vertical="center" wrapText="1"/>
    </xf>
    <xf numFmtId="1" fontId="32" fillId="0" borderId="22" xfId="0" applyNumberFormat="1" applyFont="1" applyFill="1" applyBorder="1" applyAlignment="1">
      <alignment horizontal="center" vertical="center" wrapText="1"/>
    </xf>
    <xf numFmtId="1" fontId="32" fillId="0" borderId="23" xfId="0" applyNumberFormat="1" applyFont="1" applyFill="1" applyBorder="1" applyAlignment="1">
      <alignment horizontal="center" vertical="center" wrapText="1"/>
    </xf>
    <xf numFmtId="1" fontId="32" fillId="0" borderId="24" xfId="0" applyNumberFormat="1" applyFont="1" applyFill="1" applyBorder="1" applyAlignment="1">
      <alignment horizontal="center" vertical="center" wrapText="1"/>
    </xf>
    <xf numFmtId="187" fontId="30" fillId="0" borderId="10" xfId="62" applyNumberFormat="1" applyFont="1" applyFill="1" applyBorder="1" applyAlignment="1">
      <alignment horizontal="center" vertical="center" wrapText="1"/>
    </xf>
    <xf numFmtId="174" fontId="29" fillId="0" borderId="10" xfId="62" applyNumberFormat="1" applyFont="1" applyFill="1" applyBorder="1" applyAlignment="1">
      <alignment horizontal="center" vertical="center" wrapText="1"/>
    </xf>
    <xf numFmtId="172" fontId="29" fillId="0" borderId="10" xfId="62" applyNumberFormat="1" applyFont="1" applyFill="1" applyBorder="1" applyAlignment="1">
      <alignment horizontal="center" vertical="center" wrapText="1"/>
    </xf>
    <xf numFmtId="4" fontId="29" fillId="0" borderId="10" xfId="62"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3" fillId="0" borderId="19" xfId="0" applyFont="1" applyFill="1" applyBorder="1" applyAlignment="1">
      <alignment horizontal="left" wrapText="1"/>
    </xf>
    <xf numFmtId="49" fontId="29" fillId="0" borderId="0" xfId="0" applyNumberFormat="1" applyFont="1" applyFill="1" applyAlignment="1">
      <alignment/>
    </xf>
    <xf numFmtId="173" fontId="29" fillId="0" borderId="0" xfId="0" applyNumberFormat="1" applyFont="1" applyFill="1" applyAlignment="1">
      <alignment/>
    </xf>
    <xf numFmtId="0" fontId="33" fillId="0" borderId="0" xfId="0" applyFont="1" applyFill="1" applyBorder="1" applyAlignment="1">
      <alignment horizontal="left" wrapText="1"/>
    </xf>
    <xf numFmtId="188" fontId="29" fillId="0" borderId="0" xfId="0" applyNumberFormat="1" applyFont="1" applyFill="1" applyAlignment="1">
      <alignment/>
    </xf>
    <xf numFmtId="2" fontId="29" fillId="0" borderId="0" xfId="0" applyNumberFormat="1" applyFont="1" applyFill="1" applyAlignment="1">
      <alignment/>
    </xf>
    <xf numFmtId="4" fontId="29"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11"/>
  <sheetViews>
    <sheetView tabSelected="1" zoomScale="70" zoomScaleNormal="70" zoomScalePageLayoutView="0" workbookViewId="0" topLeftCell="G1">
      <pane ySplit="10" topLeftCell="BM35" activePane="bottomLeft" state="frozen"/>
      <selection pane="topLeft" activeCell="A1" sqref="A1"/>
      <selection pane="bottomLeft" activeCell="R40" sqref="R40"/>
    </sheetView>
  </sheetViews>
  <sheetFormatPr defaultColWidth="9.140625" defaultRowHeight="15"/>
  <cols>
    <col min="1" max="1" width="12.57421875" style="15" bestFit="1" customWidth="1"/>
    <col min="2" max="2" width="54.421875" style="15" customWidth="1"/>
    <col min="3" max="4" width="11.00390625" style="15" hidden="1" customWidth="1"/>
    <col min="5" max="5" width="25.28125" style="15" customWidth="1"/>
    <col min="6" max="6" width="11.57421875" style="28" hidden="1" customWidth="1"/>
    <col min="7" max="7" width="13.57421875" style="15" customWidth="1"/>
    <col min="8" max="8" width="16.421875" style="15" customWidth="1"/>
    <col min="9" max="9" width="15.140625" style="15" customWidth="1"/>
    <col min="10" max="11" width="23.140625" style="15" customWidth="1"/>
    <col min="12" max="12" width="21.8515625" style="15" customWidth="1"/>
    <col min="13" max="13" width="21.28125" style="15" customWidth="1"/>
    <col min="14" max="14" width="21.8515625" style="15" customWidth="1"/>
    <col min="15" max="15" width="21.28125" style="15" customWidth="1"/>
    <col min="16" max="16" width="21.8515625" style="15" customWidth="1"/>
    <col min="17" max="17" width="21.28125" style="15" customWidth="1"/>
    <col min="18" max="18" width="47.7109375" style="15" customWidth="1"/>
    <col min="19" max="19" width="19.00390625" style="15" customWidth="1"/>
    <col min="20" max="16384" width="9.140625" style="15" customWidth="1"/>
  </cols>
  <sheetData>
    <row r="1" spans="1:18" ht="20.25">
      <c r="A1" s="31"/>
      <c r="B1" s="31"/>
      <c r="C1" s="31"/>
      <c r="D1" s="31"/>
      <c r="E1" s="31"/>
      <c r="F1" s="32"/>
      <c r="G1" s="31"/>
      <c r="H1" s="31"/>
      <c r="I1" s="31"/>
      <c r="J1" s="31"/>
      <c r="K1" s="31"/>
      <c r="L1" s="31"/>
      <c r="M1" s="31"/>
      <c r="N1" s="31"/>
      <c r="O1" s="31"/>
      <c r="P1" s="31"/>
      <c r="Q1" s="31"/>
      <c r="R1" s="33" t="s">
        <v>175</v>
      </c>
    </row>
    <row r="2" spans="1:19" ht="20.25">
      <c r="A2" s="66" t="s">
        <v>170</v>
      </c>
      <c r="B2" s="66"/>
      <c r="C2" s="66"/>
      <c r="D2" s="66"/>
      <c r="E2" s="66"/>
      <c r="F2" s="66"/>
      <c r="G2" s="66"/>
      <c r="H2" s="66"/>
      <c r="I2" s="66"/>
      <c r="J2" s="66"/>
      <c r="K2" s="66"/>
      <c r="L2" s="66"/>
      <c r="M2" s="66"/>
      <c r="N2" s="66"/>
      <c r="O2" s="66"/>
      <c r="P2" s="66"/>
      <c r="Q2" s="66"/>
      <c r="R2" s="66"/>
      <c r="S2" s="25"/>
    </row>
    <row r="3" spans="1:19" ht="20.25">
      <c r="A3" s="66" t="s">
        <v>176</v>
      </c>
      <c r="B3" s="66"/>
      <c r="C3" s="66"/>
      <c r="D3" s="66"/>
      <c r="E3" s="66"/>
      <c r="F3" s="66"/>
      <c r="G3" s="66"/>
      <c r="H3" s="66"/>
      <c r="I3" s="66"/>
      <c r="J3" s="66"/>
      <c r="K3" s="66"/>
      <c r="L3" s="66"/>
      <c r="M3" s="66"/>
      <c r="N3" s="66"/>
      <c r="O3" s="66"/>
      <c r="P3" s="66"/>
      <c r="Q3" s="66"/>
      <c r="R3" s="66"/>
      <c r="S3" s="25"/>
    </row>
    <row r="4" ht="15.75">
      <c r="F4" s="28" t="s">
        <v>174</v>
      </c>
    </row>
    <row r="5" spans="1:18" ht="15.75" customHeight="1">
      <c r="A5" s="63" t="s">
        <v>0</v>
      </c>
      <c r="B5" s="63" t="s">
        <v>36</v>
      </c>
      <c r="C5" s="67" t="s">
        <v>38</v>
      </c>
      <c r="D5" s="41" t="s">
        <v>164</v>
      </c>
      <c r="E5" s="36" t="s">
        <v>132</v>
      </c>
      <c r="F5" s="44" t="s">
        <v>39</v>
      </c>
      <c r="G5" s="63" t="s">
        <v>37</v>
      </c>
      <c r="H5" s="63" t="s">
        <v>40</v>
      </c>
      <c r="I5" s="63"/>
      <c r="J5" s="65" t="s">
        <v>41</v>
      </c>
      <c r="K5" s="65"/>
      <c r="L5" s="65"/>
      <c r="M5" s="65"/>
      <c r="N5" s="65"/>
      <c r="O5" s="65"/>
      <c r="P5" s="65"/>
      <c r="Q5" s="65"/>
      <c r="R5" s="65" t="s">
        <v>84</v>
      </c>
    </row>
    <row r="6" spans="1:18" ht="14.25" customHeight="1">
      <c r="A6" s="63"/>
      <c r="B6" s="63"/>
      <c r="C6" s="67"/>
      <c r="D6" s="42"/>
      <c r="E6" s="38"/>
      <c r="F6" s="34"/>
      <c r="G6" s="63"/>
      <c r="H6" s="63"/>
      <c r="I6" s="63"/>
      <c r="J6" s="65"/>
      <c r="K6" s="65"/>
      <c r="L6" s="65"/>
      <c r="M6" s="65"/>
      <c r="N6" s="65"/>
      <c r="O6" s="65"/>
      <c r="P6" s="65"/>
      <c r="Q6" s="65"/>
      <c r="R6" s="65"/>
    </row>
    <row r="7" spans="1:18" ht="29.25" customHeight="1">
      <c r="A7" s="63"/>
      <c r="B7" s="63"/>
      <c r="C7" s="67"/>
      <c r="D7" s="42"/>
      <c r="E7" s="38"/>
      <c r="F7" s="34"/>
      <c r="G7" s="63"/>
      <c r="H7" s="63"/>
      <c r="I7" s="63"/>
      <c r="J7" s="65" t="s">
        <v>42</v>
      </c>
      <c r="K7" s="65"/>
      <c r="L7" s="65" t="s">
        <v>43</v>
      </c>
      <c r="M7" s="65"/>
      <c r="N7" s="65" t="s">
        <v>44</v>
      </c>
      <c r="O7" s="65"/>
      <c r="P7" s="65" t="s">
        <v>45</v>
      </c>
      <c r="Q7" s="65"/>
      <c r="R7" s="65"/>
    </row>
    <row r="8" spans="1:18" ht="3" customHeight="1">
      <c r="A8" s="63"/>
      <c r="B8" s="63"/>
      <c r="C8" s="67"/>
      <c r="D8" s="42"/>
      <c r="E8" s="38"/>
      <c r="F8" s="34"/>
      <c r="G8" s="63"/>
      <c r="H8" s="63"/>
      <c r="I8" s="63"/>
      <c r="J8" s="65"/>
      <c r="K8" s="65"/>
      <c r="L8" s="65"/>
      <c r="M8" s="65"/>
      <c r="N8" s="65"/>
      <c r="O8" s="65"/>
      <c r="P8" s="65"/>
      <c r="Q8" s="65"/>
      <c r="R8" s="65"/>
    </row>
    <row r="9" spans="1:18" ht="51.75" customHeight="1">
      <c r="A9" s="63"/>
      <c r="B9" s="63"/>
      <c r="C9" s="67"/>
      <c r="D9" s="43"/>
      <c r="E9" s="37"/>
      <c r="F9" s="62"/>
      <c r="G9" s="63"/>
      <c r="H9" s="22" t="s">
        <v>106</v>
      </c>
      <c r="I9" s="22" t="s">
        <v>47</v>
      </c>
      <c r="J9" s="22" t="s">
        <v>46</v>
      </c>
      <c r="K9" s="22" t="s">
        <v>47</v>
      </c>
      <c r="L9" s="22" t="s">
        <v>46</v>
      </c>
      <c r="M9" s="22" t="s">
        <v>47</v>
      </c>
      <c r="N9" s="22" t="s">
        <v>46</v>
      </c>
      <c r="O9" s="22" t="s">
        <v>47</v>
      </c>
      <c r="P9" s="22" t="s">
        <v>46</v>
      </c>
      <c r="Q9" s="22" t="s">
        <v>161</v>
      </c>
      <c r="R9" s="65"/>
    </row>
    <row r="10" spans="1:18" ht="15.75">
      <c r="A10" s="1">
        <v>1</v>
      </c>
      <c r="B10" s="1">
        <v>2</v>
      </c>
      <c r="C10" s="16"/>
      <c r="D10" s="16"/>
      <c r="E10" s="1">
        <v>3</v>
      </c>
      <c r="F10" s="29"/>
      <c r="G10" s="1">
        <v>4</v>
      </c>
      <c r="H10" s="1">
        <v>5</v>
      </c>
      <c r="I10" s="1">
        <v>6</v>
      </c>
      <c r="J10" s="1">
        <v>7</v>
      </c>
      <c r="K10" s="1">
        <v>8</v>
      </c>
      <c r="L10" s="1">
        <v>9</v>
      </c>
      <c r="M10" s="1">
        <v>10</v>
      </c>
      <c r="N10" s="1">
        <v>11</v>
      </c>
      <c r="O10" s="1">
        <v>12</v>
      </c>
      <c r="P10" s="1">
        <v>13</v>
      </c>
      <c r="Q10" s="1">
        <v>14</v>
      </c>
      <c r="R10" s="24">
        <v>15</v>
      </c>
    </row>
    <row r="11" spans="1:18" ht="15.75" customHeight="1">
      <c r="A11" s="1"/>
      <c r="B11" s="39" t="s">
        <v>102</v>
      </c>
      <c r="C11" s="40"/>
      <c r="D11" s="40"/>
      <c r="E11" s="40"/>
      <c r="F11" s="40"/>
      <c r="G11" s="40"/>
      <c r="H11" s="40"/>
      <c r="I11" s="40"/>
      <c r="J11" s="40"/>
      <c r="K11" s="40"/>
      <c r="L11" s="40"/>
      <c r="M11" s="40"/>
      <c r="N11" s="40"/>
      <c r="O11" s="40"/>
      <c r="P11" s="40"/>
      <c r="Q11" s="40"/>
      <c r="R11" s="64"/>
    </row>
    <row r="12" spans="1:18" ht="15.75" customHeight="1">
      <c r="A12" s="45"/>
      <c r="B12" s="48" t="s">
        <v>177</v>
      </c>
      <c r="C12" s="49"/>
      <c r="D12" s="49"/>
      <c r="E12" s="49"/>
      <c r="F12" s="50"/>
      <c r="G12" s="12" t="s">
        <v>35</v>
      </c>
      <c r="H12" s="13">
        <f aca="true" t="shared" si="0" ref="H12:Q12">H13+H14+H15+H16+H17+H18+H19+H20+H21+H22+H23</f>
        <v>2944547</v>
      </c>
      <c r="I12" s="13">
        <f t="shared" si="0"/>
        <v>456021.1</v>
      </c>
      <c r="J12" s="13">
        <f t="shared" si="0"/>
        <v>142407.6</v>
      </c>
      <c r="K12" s="13">
        <f t="shared" si="0"/>
        <v>59440.1</v>
      </c>
      <c r="L12" s="13">
        <f t="shared" si="0"/>
        <v>0</v>
      </c>
      <c r="M12" s="13">
        <f t="shared" si="0"/>
        <v>0</v>
      </c>
      <c r="N12" s="13">
        <f t="shared" si="0"/>
        <v>543114.4</v>
      </c>
      <c r="O12" s="13">
        <f t="shared" si="0"/>
        <v>244292.2</v>
      </c>
      <c r="P12" s="13">
        <f t="shared" si="0"/>
        <v>2259025</v>
      </c>
      <c r="Q12" s="13">
        <f t="shared" si="0"/>
        <v>152288.8</v>
      </c>
      <c r="R12" s="23"/>
    </row>
    <row r="13" spans="1:18" ht="15.75" customHeight="1">
      <c r="A13" s="46"/>
      <c r="B13" s="51"/>
      <c r="C13" s="52"/>
      <c r="D13" s="52"/>
      <c r="E13" s="52"/>
      <c r="F13" s="53"/>
      <c r="G13" s="1">
        <v>2015</v>
      </c>
      <c r="H13" s="3">
        <f>J13+L13+N13+P13</f>
        <v>114280</v>
      </c>
      <c r="I13" s="3">
        <f aca="true" t="shared" si="1" ref="I13:I23">K13+M13+O13+Q13</f>
        <v>114264.1</v>
      </c>
      <c r="J13" s="3">
        <f aca="true" t="shared" si="2" ref="J13:Q23">J165</f>
        <v>4274.7</v>
      </c>
      <c r="K13" s="3">
        <f t="shared" si="2"/>
        <v>4258.8</v>
      </c>
      <c r="L13" s="3">
        <f t="shared" si="2"/>
        <v>0</v>
      </c>
      <c r="M13" s="3">
        <f t="shared" si="2"/>
        <v>0</v>
      </c>
      <c r="N13" s="3">
        <f t="shared" si="2"/>
        <v>110005.3</v>
      </c>
      <c r="O13" s="3">
        <f t="shared" si="2"/>
        <v>110005.3</v>
      </c>
      <c r="P13" s="3">
        <f t="shared" si="2"/>
        <v>0</v>
      </c>
      <c r="Q13" s="3">
        <f t="shared" si="2"/>
        <v>0</v>
      </c>
      <c r="R13" s="23"/>
    </row>
    <row r="14" spans="1:18" ht="15.75" customHeight="1">
      <c r="A14" s="46"/>
      <c r="B14" s="51"/>
      <c r="C14" s="52"/>
      <c r="D14" s="52"/>
      <c r="E14" s="52"/>
      <c r="F14" s="53"/>
      <c r="G14" s="1">
        <v>2016</v>
      </c>
      <c r="H14" s="3">
        <f aca="true" t="shared" si="3" ref="H14:H22">J14+L14+N14+P14</f>
        <v>50480.6</v>
      </c>
      <c r="I14" s="3">
        <f t="shared" si="1"/>
        <v>50480.6</v>
      </c>
      <c r="J14" s="3">
        <f t="shared" si="2"/>
        <v>1230.4</v>
      </c>
      <c r="K14" s="3">
        <f t="shared" si="2"/>
        <v>1230.4</v>
      </c>
      <c r="L14" s="3">
        <f t="shared" si="2"/>
        <v>0</v>
      </c>
      <c r="M14" s="3">
        <f t="shared" si="2"/>
        <v>0</v>
      </c>
      <c r="N14" s="3">
        <f t="shared" si="2"/>
        <v>49250.2</v>
      </c>
      <c r="O14" s="3">
        <f t="shared" si="2"/>
        <v>49250.2</v>
      </c>
      <c r="P14" s="3">
        <f t="shared" si="2"/>
        <v>0</v>
      </c>
      <c r="Q14" s="3">
        <f t="shared" si="2"/>
        <v>0</v>
      </c>
      <c r="R14" s="23"/>
    </row>
    <row r="15" spans="1:18" ht="15.75" customHeight="1">
      <c r="A15" s="46"/>
      <c r="B15" s="51"/>
      <c r="C15" s="52"/>
      <c r="D15" s="52"/>
      <c r="E15" s="52"/>
      <c r="F15" s="53"/>
      <c r="G15" s="1">
        <v>2017</v>
      </c>
      <c r="H15" s="3">
        <f t="shared" si="3"/>
        <v>14079.4</v>
      </c>
      <c r="I15" s="3">
        <f t="shared" si="1"/>
        <v>14079.4</v>
      </c>
      <c r="J15" s="3">
        <f t="shared" si="2"/>
        <v>1307.8</v>
      </c>
      <c r="K15" s="3">
        <f t="shared" si="2"/>
        <v>1307.8</v>
      </c>
      <c r="L15" s="3">
        <f t="shared" si="2"/>
        <v>0</v>
      </c>
      <c r="M15" s="3">
        <f t="shared" si="2"/>
        <v>0</v>
      </c>
      <c r="N15" s="3">
        <f t="shared" si="2"/>
        <v>12771.6</v>
      </c>
      <c r="O15" s="3">
        <f t="shared" si="2"/>
        <v>12771.6</v>
      </c>
      <c r="P15" s="3">
        <f t="shared" si="2"/>
        <v>0</v>
      </c>
      <c r="Q15" s="3">
        <f t="shared" si="2"/>
        <v>0</v>
      </c>
      <c r="R15" s="23"/>
    </row>
    <row r="16" spans="1:18" ht="15.75" customHeight="1">
      <c r="A16" s="46"/>
      <c r="B16" s="51"/>
      <c r="C16" s="52"/>
      <c r="D16" s="52"/>
      <c r="E16" s="52"/>
      <c r="F16" s="53"/>
      <c r="G16" s="1">
        <v>2018</v>
      </c>
      <c r="H16" s="3">
        <f t="shared" si="3"/>
        <v>80717.7</v>
      </c>
      <c r="I16" s="3">
        <f t="shared" si="1"/>
        <v>80717.7</v>
      </c>
      <c r="J16" s="3">
        <f t="shared" si="2"/>
        <v>6462.7</v>
      </c>
      <c r="K16" s="3">
        <f t="shared" si="2"/>
        <v>6462.7</v>
      </c>
      <c r="L16" s="3">
        <f t="shared" si="2"/>
        <v>0</v>
      </c>
      <c r="M16" s="3">
        <f t="shared" si="2"/>
        <v>0</v>
      </c>
      <c r="N16" s="3">
        <f t="shared" si="2"/>
        <v>20664.5</v>
      </c>
      <c r="O16" s="3">
        <f t="shared" si="2"/>
        <v>20664.5</v>
      </c>
      <c r="P16" s="3">
        <f t="shared" si="2"/>
        <v>53590.5</v>
      </c>
      <c r="Q16" s="3">
        <f t="shared" si="2"/>
        <v>53590.5</v>
      </c>
      <c r="R16" s="23"/>
    </row>
    <row r="17" spans="1:18" ht="15.75" customHeight="1">
      <c r="A17" s="46"/>
      <c r="B17" s="51"/>
      <c r="C17" s="52"/>
      <c r="D17" s="52"/>
      <c r="E17" s="52"/>
      <c r="F17" s="53"/>
      <c r="G17" s="1">
        <v>2019</v>
      </c>
      <c r="H17" s="3">
        <f t="shared" si="3"/>
        <v>149450.1</v>
      </c>
      <c r="I17" s="3">
        <f t="shared" si="1"/>
        <v>149450.1</v>
      </c>
      <c r="J17" s="3">
        <f t="shared" si="2"/>
        <v>19151.2</v>
      </c>
      <c r="K17" s="3">
        <f t="shared" si="2"/>
        <v>19151.2</v>
      </c>
      <c r="L17" s="3">
        <f t="shared" si="2"/>
        <v>0</v>
      </c>
      <c r="M17" s="3">
        <f t="shared" si="2"/>
        <v>0</v>
      </c>
      <c r="N17" s="3">
        <f t="shared" si="2"/>
        <v>31600.6</v>
      </c>
      <c r="O17" s="3">
        <f t="shared" si="2"/>
        <v>31600.6</v>
      </c>
      <c r="P17" s="3">
        <f t="shared" si="2"/>
        <v>98698.3</v>
      </c>
      <c r="Q17" s="3">
        <f t="shared" si="2"/>
        <v>98698.3</v>
      </c>
      <c r="R17" s="23"/>
    </row>
    <row r="18" spans="1:18" ht="15.75" customHeight="1">
      <c r="A18" s="46"/>
      <c r="B18" s="51"/>
      <c r="C18" s="52"/>
      <c r="D18" s="52"/>
      <c r="E18" s="52"/>
      <c r="F18" s="53"/>
      <c r="G18" s="1">
        <v>2020</v>
      </c>
      <c r="H18" s="3">
        <f t="shared" si="3"/>
        <v>188151</v>
      </c>
      <c r="I18" s="3">
        <f t="shared" si="1"/>
        <v>47029.2</v>
      </c>
      <c r="J18" s="3">
        <f t="shared" si="2"/>
        <v>65387.7</v>
      </c>
      <c r="K18" s="3">
        <f t="shared" si="2"/>
        <v>27029.2</v>
      </c>
      <c r="L18" s="3">
        <f t="shared" si="2"/>
        <v>0</v>
      </c>
      <c r="M18" s="3">
        <f t="shared" si="2"/>
        <v>0</v>
      </c>
      <c r="N18" s="3">
        <f t="shared" si="2"/>
        <v>122763.3</v>
      </c>
      <c r="O18" s="3">
        <f t="shared" si="2"/>
        <v>20000</v>
      </c>
      <c r="P18" s="3">
        <f t="shared" si="2"/>
        <v>0</v>
      </c>
      <c r="Q18" s="3">
        <f t="shared" si="2"/>
        <v>0</v>
      </c>
      <c r="R18" s="23"/>
    </row>
    <row r="19" spans="1:18" ht="15.75" customHeight="1">
      <c r="A19" s="46"/>
      <c r="B19" s="51"/>
      <c r="C19" s="52"/>
      <c r="D19" s="52"/>
      <c r="E19" s="52"/>
      <c r="F19" s="53"/>
      <c r="G19" s="1">
        <v>2021</v>
      </c>
      <c r="H19" s="3">
        <f t="shared" si="3"/>
        <v>155201.8</v>
      </c>
      <c r="I19" s="3">
        <f t="shared" si="1"/>
        <v>0</v>
      </c>
      <c r="J19" s="3">
        <f t="shared" si="2"/>
        <v>38800.5</v>
      </c>
      <c r="K19" s="3">
        <f t="shared" si="2"/>
        <v>0</v>
      </c>
      <c r="L19" s="3">
        <f t="shared" si="2"/>
        <v>0</v>
      </c>
      <c r="M19" s="3">
        <f t="shared" si="2"/>
        <v>0</v>
      </c>
      <c r="N19" s="3">
        <f t="shared" si="2"/>
        <v>116401.3</v>
      </c>
      <c r="O19" s="3">
        <f t="shared" si="2"/>
        <v>0</v>
      </c>
      <c r="P19" s="3">
        <f t="shared" si="2"/>
        <v>0</v>
      </c>
      <c r="Q19" s="3">
        <f t="shared" si="2"/>
        <v>0</v>
      </c>
      <c r="R19" s="23"/>
    </row>
    <row r="20" spans="1:18" ht="15.75" customHeight="1">
      <c r="A20" s="46"/>
      <c r="B20" s="51"/>
      <c r="C20" s="52"/>
      <c r="D20" s="52"/>
      <c r="E20" s="52"/>
      <c r="F20" s="53"/>
      <c r="G20" s="1">
        <v>2022</v>
      </c>
      <c r="H20" s="3">
        <f t="shared" si="3"/>
        <v>204757</v>
      </c>
      <c r="I20" s="3">
        <f t="shared" si="1"/>
        <v>0</v>
      </c>
      <c r="J20" s="3">
        <f>J172</f>
        <v>5792.6</v>
      </c>
      <c r="K20" s="3">
        <f t="shared" si="2"/>
        <v>0</v>
      </c>
      <c r="L20" s="3">
        <f t="shared" si="2"/>
        <v>0</v>
      </c>
      <c r="M20" s="3">
        <f t="shared" si="2"/>
        <v>0</v>
      </c>
      <c r="N20" s="3">
        <f t="shared" si="2"/>
        <v>79657.6</v>
      </c>
      <c r="O20" s="3">
        <f t="shared" si="2"/>
        <v>0</v>
      </c>
      <c r="P20" s="3">
        <f t="shared" si="2"/>
        <v>119306.8</v>
      </c>
      <c r="Q20" s="3">
        <f t="shared" si="2"/>
        <v>0</v>
      </c>
      <c r="R20" s="23"/>
    </row>
    <row r="21" spans="1:18" ht="15.75" customHeight="1">
      <c r="A21" s="46"/>
      <c r="B21" s="51"/>
      <c r="C21" s="52"/>
      <c r="D21" s="52"/>
      <c r="E21" s="52"/>
      <c r="F21" s="53"/>
      <c r="G21" s="1">
        <v>2023</v>
      </c>
      <c r="H21" s="3">
        <f t="shared" si="3"/>
        <v>670800.9</v>
      </c>
      <c r="I21" s="3">
        <f t="shared" si="1"/>
        <v>0</v>
      </c>
      <c r="J21" s="3">
        <f t="shared" si="2"/>
        <v>0</v>
      </c>
      <c r="K21" s="3">
        <f t="shared" si="2"/>
        <v>0</v>
      </c>
      <c r="L21" s="3">
        <f t="shared" si="2"/>
        <v>0</v>
      </c>
      <c r="M21" s="3">
        <f t="shared" si="2"/>
        <v>0</v>
      </c>
      <c r="N21" s="3">
        <f t="shared" si="2"/>
        <v>0</v>
      </c>
      <c r="O21" s="3">
        <f t="shared" si="2"/>
        <v>0</v>
      </c>
      <c r="P21" s="3">
        <f t="shared" si="2"/>
        <v>670800.9</v>
      </c>
      <c r="Q21" s="3">
        <f t="shared" si="2"/>
        <v>0</v>
      </c>
      <c r="R21" s="23"/>
    </row>
    <row r="22" spans="1:18" ht="15.75" customHeight="1">
      <c r="A22" s="46"/>
      <c r="B22" s="51"/>
      <c r="C22" s="52"/>
      <c r="D22" s="52"/>
      <c r="E22" s="52"/>
      <c r="F22" s="53"/>
      <c r="G22" s="1">
        <v>2024</v>
      </c>
      <c r="H22" s="3">
        <f t="shared" si="3"/>
        <v>797087.2</v>
      </c>
      <c r="I22" s="3">
        <f t="shared" si="1"/>
        <v>0</v>
      </c>
      <c r="J22" s="3">
        <f t="shared" si="2"/>
        <v>0</v>
      </c>
      <c r="K22" s="3">
        <f t="shared" si="2"/>
        <v>0</v>
      </c>
      <c r="L22" s="3">
        <f t="shared" si="2"/>
        <v>0</v>
      </c>
      <c r="M22" s="3">
        <f t="shared" si="2"/>
        <v>0</v>
      </c>
      <c r="N22" s="3">
        <f t="shared" si="2"/>
        <v>0</v>
      </c>
      <c r="O22" s="3">
        <f t="shared" si="2"/>
        <v>0</v>
      </c>
      <c r="P22" s="3">
        <f t="shared" si="2"/>
        <v>797087.2</v>
      </c>
      <c r="Q22" s="3">
        <f t="shared" si="2"/>
        <v>0</v>
      </c>
      <c r="R22" s="23"/>
    </row>
    <row r="23" spans="1:18" ht="15.75" customHeight="1">
      <c r="A23" s="47"/>
      <c r="B23" s="54"/>
      <c r="C23" s="55"/>
      <c r="D23" s="55"/>
      <c r="E23" s="55"/>
      <c r="F23" s="56"/>
      <c r="G23" s="1">
        <v>2025</v>
      </c>
      <c r="H23" s="3">
        <f>J23+L23+N23+P23</f>
        <v>519541.3</v>
      </c>
      <c r="I23" s="3">
        <f t="shared" si="1"/>
        <v>0</v>
      </c>
      <c r="J23" s="3">
        <f t="shared" si="2"/>
        <v>0</v>
      </c>
      <c r="K23" s="3">
        <f t="shared" si="2"/>
        <v>0</v>
      </c>
      <c r="L23" s="3">
        <f t="shared" si="2"/>
        <v>0</v>
      </c>
      <c r="M23" s="3">
        <f t="shared" si="2"/>
        <v>0</v>
      </c>
      <c r="N23" s="3">
        <f t="shared" si="2"/>
        <v>0</v>
      </c>
      <c r="O23" s="3">
        <f t="shared" si="2"/>
        <v>0</v>
      </c>
      <c r="P23" s="3">
        <f t="shared" si="2"/>
        <v>519541.3</v>
      </c>
      <c r="Q23" s="3">
        <f t="shared" si="2"/>
        <v>0</v>
      </c>
      <c r="R23" s="23"/>
    </row>
    <row r="24" spans="1:18" ht="15.75" customHeight="1">
      <c r="A24" s="1"/>
      <c r="B24" s="39" t="s">
        <v>103</v>
      </c>
      <c r="C24" s="40"/>
      <c r="D24" s="40"/>
      <c r="E24" s="40"/>
      <c r="F24" s="40"/>
      <c r="G24" s="40"/>
      <c r="H24" s="40"/>
      <c r="I24" s="40"/>
      <c r="J24" s="40"/>
      <c r="K24" s="40"/>
      <c r="L24" s="40"/>
      <c r="M24" s="40"/>
      <c r="N24" s="40"/>
      <c r="O24" s="40"/>
      <c r="P24" s="40"/>
      <c r="Q24" s="40"/>
      <c r="R24" s="64"/>
    </row>
    <row r="25" spans="1:18" ht="15.75" customHeight="1">
      <c r="A25" s="1"/>
      <c r="B25" s="39" t="s">
        <v>167</v>
      </c>
      <c r="C25" s="40"/>
      <c r="D25" s="40"/>
      <c r="E25" s="40"/>
      <c r="F25" s="40"/>
      <c r="G25" s="40"/>
      <c r="H25" s="40"/>
      <c r="I25" s="40"/>
      <c r="J25" s="40"/>
      <c r="K25" s="40"/>
      <c r="L25" s="40"/>
      <c r="M25" s="40"/>
      <c r="N25" s="40"/>
      <c r="O25" s="40"/>
      <c r="P25" s="21"/>
      <c r="Q25" s="21"/>
      <c r="R25" s="2"/>
    </row>
    <row r="26" spans="1:18" ht="63" customHeight="1">
      <c r="A26" s="59" t="s">
        <v>51</v>
      </c>
      <c r="B26" s="57" t="s">
        <v>197</v>
      </c>
      <c r="C26" s="57" t="s">
        <v>107</v>
      </c>
      <c r="D26" s="57"/>
      <c r="E26" s="17"/>
      <c r="F26" s="30" t="s">
        <v>50</v>
      </c>
      <c r="G26" s="24">
        <v>2015</v>
      </c>
      <c r="H26" s="3">
        <f>J26+L26+N26+P26</f>
        <v>6454.8</v>
      </c>
      <c r="I26" s="3">
        <f>K26+M26+O26+Q26</f>
        <v>6454.8</v>
      </c>
      <c r="J26" s="4">
        <v>0</v>
      </c>
      <c r="K26" s="4">
        <v>0</v>
      </c>
      <c r="L26" s="4">
        <v>0</v>
      </c>
      <c r="M26" s="4">
        <v>0</v>
      </c>
      <c r="N26" s="4">
        <f>2759.5+3695.3</f>
        <v>6454.8</v>
      </c>
      <c r="O26" s="4">
        <f>2759.5+3695.3</f>
        <v>6454.8</v>
      </c>
      <c r="P26" s="4">
        <v>0</v>
      </c>
      <c r="Q26" s="4">
        <v>0</v>
      </c>
      <c r="R26" s="5"/>
    </row>
    <row r="27" spans="1:18" ht="78.75">
      <c r="A27" s="60"/>
      <c r="B27" s="58"/>
      <c r="C27" s="58"/>
      <c r="D27" s="58"/>
      <c r="E27" s="18"/>
      <c r="F27" s="30" t="s">
        <v>123</v>
      </c>
      <c r="G27" s="24">
        <v>2015</v>
      </c>
      <c r="H27" s="3">
        <f>J27+L27+N27+P27</f>
        <v>15.9</v>
      </c>
      <c r="I27" s="3">
        <f>K27+M27+O27+Q27</f>
        <v>15.9</v>
      </c>
      <c r="J27" s="4">
        <v>15.9</v>
      </c>
      <c r="K27" s="4">
        <v>15.9</v>
      </c>
      <c r="L27" s="4">
        <v>0</v>
      </c>
      <c r="M27" s="4">
        <v>0</v>
      </c>
      <c r="N27" s="4">
        <v>0</v>
      </c>
      <c r="O27" s="4">
        <v>0</v>
      </c>
      <c r="P27" s="4">
        <v>0</v>
      </c>
      <c r="Q27" s="4">
        <v>0</v>
      </c>
      <c r="R27" s="5"/>
    </row>
    <row r="28" spans="1:18" ht="63" customHeight="1">
      <c r="A28" s="59" t="s">
        <v>52</v>
      </c>
      <c r="B28" s="57" t="s">
        <v>196</v>
      </c>
      <c r="C28" s="57" t="s">
        <v>109</v>
      </c>
      <c r="D28" s="57"/>
      <c r="E28" s="17"/>
      <c r="F28" s="30" t="s">
        <v>50</v>
      </c>
      <c r="G28" s="57">
        <v>2015</v>
      </c>
      <c r="H28" s="3">
        <f aca="true" t="shared" si="4" ref="H28:H57">J28+L28+N28+P28</f>
        <v>404.8</v>
      </c>
      <c r="I28" s="3">
        <f aca="true" t="shared" si="5" ref="I28:I77">K28+M28+O28+Q28</f>
        <v>404.8</v>
      </c>
      <c r="J28" s="4">
        <v>0</v>
      </c>
      <c r="K28" s="4">
        <v>0</v>
      </c>
      <c r="L28" s="4">
        <v>0</v>
      </c>
      <c r="M28" s="4">
        <v>0</v>
      </c>
      <c r="N28" s="4">
        <v>404.8</v>
      </c>
      <c r="O28" s="4">
        <v>404.8</v>
      </c>
      <c r="P28" s="4">
        <v>0</v>
      </c>
      <c r="Q28" s="4">
        <v>0</v>
      </c>
      <c r="R28" s="5"/>
    </row>
    <row r="29" spans="1:18" ht="78.75">
      <c r="A29" s="60"/>
      <c r="B29" s="58"/>
      <c r="C29" s="58"/>
      <c r="D29" s="58"/>
      <c r="E29" s="18"/>
      <c r="F29" s="30" t="s">
        <v>123</v>
      </c>
      <c r="G29" s="58"/>
      <c r="H29" s="3">
        <f t="shared" si="4"/>
        <v>15.9</v>
      </c>
      <c r="I29" s="3">
        <f t="shared" si="5"/>
        <v>15.9</v>
      </c>
      <c r="J29" s="4">
        <v>15.9</v>
      </c>
      <c r="K29" s="4">
        <v>15.9</v>
      </c>
      <c r="L29" s="4">
        <v>0</v>
      </c>
      <c r="M29" s="4">
        <v>0</v>
      </c>
      <c r="N29" s="4">
        <v>0</v>
      </c>
      <c r="O29" s="4">
        <v>0</v>
      </c>
      <c r="P29" s="4">
        <v>0</v>
      </c>
      <c r="Q29" s="4">
        <v>0</v>
      </c>
      <c r="R29" s="5"/>
    </row>
    <row r="30" spans="1:18" ht="78.75" customHeight="1">
      <c r="A30" s="59" t="s">
        <v>53</v>
      </c>
      <c r="B30" s="57" t="s">
        <v>195</v>
      </c>
      <c r="C30" s="57" t="s">
        <v>108</v>
      </c>
      <c r="D30" s="57"/>
      <c r="E30" s="17"/>
      <c r="F30" s="30" t="s">
        <v>50</v>
      </c>
      <c r="G30" s="57">
        <v>2015</v>
      </c>
      <c r="H30" s="3">
        <f t="shared" si="4"/>
        <v>937.3</v>
      </c>
      <c r="I30" s="3">
        <f t="shared" si="5"/>
        <v>937.3</v>
      </c>
      <c r="J30" s="4">
        <v>0</v>
      </c>
      <c r="K30" s="4">
        <v>0</v>
      </c>
      <c r="L30" s="4">
        <v>0</v>
      </c>
      <c r="M30" s="4">
        <v>0</v>
      </c>
      <c r="N30" s="4">
        <v>937.3</v>
      </c>
      <c r="O30" s="4">
        <v>937.3</v>
      </c>
      <c r="P30" s="4">
        <v>0</v>
      </c>
      <c r="Q30" s="4">
        <v>0</v>
      </c>
      <c r="R30" s="5"/>
    </row>
    <row r="31" spans="1:18" ht="78.75">
      <c r="A31" s="60"/>
      <c r="B31" s="58"/>
      <c r="C31" s="58"/>
      <c r="D31" s="58"/>
      <c r="E31" s="18"/>
      <c r="F31" s="30" t="s">
        <v>123</v>
      </c>
      <c r="G31" s="58"/>
      <c r="H31" s="3">
        <f t="shared" si="4"/>
        <v>15.9</v>
      </c>
      <c r="I31" s="3">
        <f t="shared" si="5"/>
        <v>15.9</v>
      </c>
      <c r="J31" s="4">
        <v>15.9</v>
      </c>
      <c r="K31" s="4">
        <v>15.9</v>
      </c>
      <c r="L31" s="4">
        <v>0</v>
      </c>
      <c r="M31" s="4">
        <v>0</v>
      </c>
      <c r="N31" s="4">
        <v>0</v>
      </c>
      <c r="O31" s="4">
        <v>0</v>
      </c>
      <c r="P31" s="4">
        <v>0</v>
      </c>
      <c r="Q31" s="4">
        <v>0</v>
      </c>
      <c r="R31" s="5"/>
    </row>
    <row r="32" spans="1:18" ht="138.75" customHeight="1">
      <c r="A32" s="6" t="s">
        <v>54</v>
      </c>
      <c r="B32" s="24" t="s">
        <v>178</v>
      </c>
      <c r="C32" s="24" t="s">
        <v>110</v>
      </c>
      <c r="D32" s="24"/>
      <c r="E32" s="24"/>
      <c r="F32" s="30" t="s">
        <v>50</v>
      </c>
      <c r="G32" s="24">
        <v>2015</v>
      </c>
      <c r="H32" s="3">
        <f t="shared" si="4"/>
        <v>267.5</v>
      </c>
      <c r="I32" s="3">
        <f t="shared" si="5"/>
        <v>267.5</v>
      </c>
      <c r="J32" s="4">
        <v>0</v>
      </c>
      <c r="K32" s="4">
        <v>0</v>
      </c>
      <c r="L32" s="4">
        <v>0</v>
      </c>
      <c r="M32" s="4">
        <v>0</v>
      </c>
      <c r="N32" s="4">
        <v>267.5</v>
      </c>
      <c r="O32" s="4">
        <v>267.5</v>
      </c>
      <c r="P32" s="4">
        <v>0</v>
      </c>
      <c r="Q32" s="4">
        <v>0</v>
      </c>
      <c r="R32" s="5"/>
    </row>
    <row r="33" spans="1:18" ht="37.5" customHeight="1">
      <c r="A33" s="59" t="s">
        <v>55</v>
      </c>
      <c r="B33" s="57" t="s">
        <v>194</v>
      </c>
      <c r="C33" s="57">
        <v>9.18</v>
      </c>
      <c r="D33" s="57"/>
      <c r="E33" s="17"/>
      <c r="F33" s="30" t="s">
        <v>50</v>
      </c>
      <c r="G33" s="24">
        <v>2015</v>
      </c>
      <c r="H33" s="3">
        <f t="shared" si="4"/>
        <v>21966.3</v>
      </c>
      <c r="I33" s="3">
        <f t="shared" si="5"/>
        <v>21966.3</v>
      </c>
      <c r="J33" s="4">
        <v>219.7</v>
      </c>
      <c r="K33" s="4">
        <v>219.7</v>
      </c>
      <c r="L33" s="4">
        <v>0</v>
      </c>
      <c r="M33" s="4">
        <v>0</v>
      </c>
      <c r="N33" s="4">
        <v>21746.6</v>
      </c>
      <c r="O33" s="4">
        <v>21746.6</v>
      </c>
      <c r="P33" s="4">
        <v>0</v>
      </c>
      <c r="Q33" s="4">
        <v>0</v>
      </c>
      <c r="R33" s="7" t="s">
        <v>104</v>
      </c>
    </row>
    <row r="34" spans="1:18" ht="37.5" customHeight="1">
      <c r="A34" s="61"/>
      <c r="B34" s="35"/>
      <c r="C34" s="35"/>
      <c r="D34" s="35"/>
      <c r="E34" s="20" t="s">
        <v>133</v>
      </c>
      <c r="F34" s="30" t="s">
        <v>50</v>
      </c>
      <c r="G34" s="24">
        <v>2016</v>
      </c>
      <c r="H34" s="3">
        <f t="shared" si="4"/>
        <v>13552.7</v>
      </c>
      <c r="I34" s="3">
        <f t="shared" si="5"/>
        <v>13552.7</v>
      </c>
      <c r="J34" s="4">
        <v>0</v>
      </c>
      <c r="K34" s="4">
        <v>0</v>
      </c>
      <c r="L34" s="4">
        <v>0</v>
      </c>
      <c r="M34" s="4">
        <v>0</v>
      </c>
      <c r="N34" s="4">
        <v>13552.7</v>
      </c>
      <c r="O34" s="4">
        <v>13552.7</v>
      </c>
      <c r="P34" s="4">
        <v>0</v>
      </c>
      <c r="Q34" s="4">
        <v>0</v>
      </c>
      <c r="R34" s="7" t="s">
        <v>104</v>
      </c>
    </row>
    <row r="35" spans="1:18" ht="93.75" customHeight="1">
      <c r="A35" s="61"/>
      <c r="B35" s="35"/>
      <c r="C35" s="58"/>
      <c r="D35" s="58"/>
      <c r="E35" s="18" t="s">
        <v>134</v>
      </c>
      <c r="F35" s="30" t="s">
        <v>123</v>
      </c>
      <c r="G35" s="24">
        <v>2016</v>
      </c>
      <c r="H35" s="3">
        <f t="shared" si="4"/>
        <v>16.8</v>
      </c>
      <c r="I35" s="3">
        <f t="shared" si="5"/>
        <v>16.8</v>
      </c>
      <c r="J35" s="4">
        <f>20-3.2</f>
        <v>16.8</v>
      </c>
      <c r="K35" s="4">
        <f>20-3.2</f>
        <v>16.8</v>
      </c>
      <c r="L35" s="4">
        <v>0</v>
      </c>
      <c r="M35" s="4">
        <v>0</v>
      </c>
      <c r="N35" s="4">
        <v>0</v>
      </c>
      <c r="O35" s="4">
        <v>0</v>
      </c>
      <c r="P35" s="4">
        <v>0</v>
      </c>
      <c r="Q35" s="4">
        <v>0</v>
      </c>
      <c r="R35" s="7" t="s">
        <v>104</v>
      </c>
    </row>
    <row r="36" spans="1:18" ht="37.5" customHeight="1">
      <c r="A36" s="61"/>
      <c r="B36" s="35"/>
      <c r="C36" s="57" t="s">
        <v>111</v>
      </c>
      <c r="D36" s="57"/>
      <c r="E36" s="17"/>
      <c r="F36" s="30" t="s">
        <v>49</v>
      </c>
      <c r="G36" s="24">
        <v>2015</v>
      </c>
      <c r="H36" s="3">
        <f t="shared" si="4"/>
        <v>54.2</v>
      </c>
      <c r="I36" s="3">
        <f t="shared" si="5"/>
        <v>54.2</v>
      </c>
      <c r="J36" s="4">
        <v>0</v>
      </c>
      <c r="K36" s="4">
        <v>0</v>
      </c>
      <c r="L36" s="4">
        <v>0</v>
      </c>
      <c r="M36" s="4">
        <v>0</v>
      </c>
      <c r="N36" s="4">
        <v>54.2</v>
      </c>
      <c r="O36" s="4">
        <f>774.1-719.9</f>
        <v>54.2</v>
      </c>
      <c r="P36" s="4">
        <v>0</v>
      </c>
      <c r="Q36" s="4">
        <v>0</v>
      </c>
      <c r="R36" s="8"/>
    </row>
    <row r="37" spans="1:18" ht="37.5" customHeight="1">
      <c r="A37" s="60"/>
      <c r="B37" s="58"/>
      <c r="C37" s="58"/>
      <c r="D37" s="58"/>
      <c r="E37" s="18" t="s">
        <v>138</v>
      </c>
      <c r="F37" s="30" t="s">
        <v>49</v>
      </c>
      <c r="G37" s="24">
        <v>2016</v>
      </c>
      <c r="H37" s="3">
        <f t="shared" si="4"/>
        <v>506.9</v>
      </c>
      <c r="I37" s="3">
        <f t="shared" si="5"/>
        <v>506.9</v>
      </c>
      <c r="J37" s="4">
        <f>210-3.1</f>
        <v>206.9</v>
      </c>
      <c r="K37" s="4">
        <f>210-3.1</f>
        <v>206.9</v>
      </c>
      <c r="L37" s="4">
        <v>0</v>
      </c>
      <c r="M37" s="4">
        <v>0</v>
      </c>
      <c r="N37" s="4">
        <v>300</v>
      </c>
      <c r="O37" s="4">
        <v>300</v>
      </c>
      <c r="P37" s="4">
        <v>0</v>
      </c>
      <c r="Q37" s="4">
        <v>0</v>
      </c>
      <c r="R37" s="7" t="s">
        <v>104</v>
      </c>
    </row>
    <row r="38" spans="1:18" ht="66" customHeight="1">
      <c r="A38" s="59" t="s">
        <v>56</v>
      </c>
      <c r="B38" s="57" t="s">
        <v>179</v>
      </c>
      <c r="C38" s="57">
        <v>25.88</v>
      </c>
      <c r="D38" s="9"/>
      <c r="E38" s="17" t="s">
        <v>137</v>
      </c>
      <c r="F38" s="30" t="s">
        <v>50</v>
      </c>
      <c r="G38" s="24">
        <v>2019</v>
      </c>
      <c r="H38" s="3">
        <f>J38+L38+N38+P38</f>
        <v>38302.4</v>
      </c>
      <c r="I38" s="3">
        <f t="shared" si="5"/>
        <v>38302.4</v>
      </c>
      <c r="J38" s="4">
        <f>20000-848.8</f>
        <v>19151.2</v>
      </c>
      <c r="K38" s="4">
        <f>20000-848.8</f>
        <v>19151.2</v>
      </c>
      <c r="L38" s="4">
        <v>0</v>
      </c>
      <c r="M38" s="4">
        <v>0</v>
      </c>
      <c r="N38" s="4">
        <f>20000-848.8</f>
        <v>19151.2</v>
      </c>
      <c r="O38" s="4">
        <f>20000-848.8</f>
        <v>19151.2</v>
      </c>
      <c r="P38" s="4">
        <v>0</v>
      </c>
      <c r="Q38" s="4">
        <v>0</v>
      </c>
      <c r="R38" s="8"/>
    </row>
    <row r="39" spans="1:18" ht="66" customHeight="1">
      <c r="A39" s="61"/>
      <c r="B39" s="58"/>
      <c r="C39" s="58"/>
      <c r="D39" s="24">
        <v>807</v>
      </c>
      <c r="E39" s="17" t="s">
        <v>169</v>
      </c>
      <c r="F39" s="30" t="s">
        <v>50</v>
      </c>
      <c r="G39" s="24">
        <v>2020</v>
      </c>
      <c r="H39" s="3">
        <f>J39+L39+N39+P39</f>
        <v>40000</v>
      </c>
      <c r="I39" s="3">
        <f>K39+M39+O39+Q39</f>
        <v>40000</v>
      </c>
      <c r="J39" s="4">
        <f>20000</f>
        <v>20000</v>
      </c>
      <c r="K39" s="4">
        <f>20000</f>
        <v>20000</v>
      </c>
      <c r="L39" s="4">
        <v>0</v>
      </c>
      <c r="M39" s="4">
        <v>0</v>
      </c>
      <c r="N39" s="4">
        <f>20000</f>
        <v>20000</v>
      </c>
      <c r="O39" s="4">
        <f>20000</f>
        <v>20000</v>
      </c>
      <c r="P39" s="4">
        <v>0</v>
      </c>
      <c r="Q39" s="4">
        <v>0</v>
      </c>
      <c r="R39" s="8"/>
    </row>
    <row r="40" spans="1:18" ht="66" customHeight="1">
      <c r="A40" s="60"/>
      <c r="B40" s="24" t="s">
        <v>124</v>
      </c>
      <c r="C40" s="24" t="s">
        <v>112</v>
      </c>
      <c r="D40" s="9"/>
      <c r="E40" s="24"/>
      <c r="F40" s="30" t="s">
        <v>49</v>
      </c>
      <c r="G40" s="24">
        <v>2015</v>
      </c>
      <c r="H40" s="3">
        <f t="shared" si="4"/>
        <v>1009</v>
      </c>
      <c r="I40" s="3">
        <f t="shared" si="5"/>
        <v>1009</v>
      </c>
      <c r="J40" s="4">
        <v>0</v>
      </c>
      <c r="K40" s="4">
        <v>0</v>
      </c>
      <c r="L40" s="4">
        <v>0</v>
      </c>
      <c r="M40" s="4">
        <v>0</v>
      </c>
      <c r="N40" s="4">
        <v>1009</v>
      </c>
      <c r="O40" s="4">
        <f>5542.4-5001.1+467.7</f>
        <v>1009</v>
      </c>
      <c r="P40" s="4">
        <v>0</v>
      </c>
      <c r="Q40" s="4">
        <v>0</v>
      </c>
      <c r="R40" s="8"/>
    </row>
    <row r="41" spans="1:18" ht="51" customHeight="1">
      <c r="A41" s="59" t="s">
        <v>57</v>
      </c>
      <c r="B41" s="57" t="s">
        <v>193</v>
      </c>
      <c r="C41" s="68">
        <v>11.1</v>
      </c>
      <c r="D41" s="9"/>
      <c r="E41" s="17" t="s">
        <v>137</v>
      </c>
      <c r="F41" s="30" t="s">
        <v>50</v>
      </c>
      <c r="G41" s="24">
        <v>2018</v>
      </c>
      <c r="H41" s="3">
        <f>J41+L41+N41+P41</f>
        <v>25462.8</v>
      </c>
      <c r="I41" s="3">
        <f>K41+M41+O41+Q41</f>
        <v>25462.8</v>
      </c>
      <c r="J41" s="4">
        <f>10816.4-3402.9-1047.8</f>
        <v>6365.7</v>
      </c>
      <c r="K41" s="4">
        <f>10816.4-3402.9-1047.8</f>
        <v>6365.7</v>
      </c>
      <c r="L41" s="4">
        <v>0</v>
      </c>
      <c r="M41" s="4">
        <v>0</v>
      </c>
      <c r="N41" s="4">
        <f>30600-11502.9</f>
        <v>19097.1</v>
      </c>
      <c r="O41" s="4">
        <f>30600-11502.9</f>
        <v>19097.1</v>
      </c>
      <c r="P41" s="4">
        <v>0</v>
      </c>
      <c r="Q41" s="4">
        <v>0</v>
      </c>
      <c r="R41" s="8"/>
    </row>
    <row r="42" spans="1:18" ht="51" customHeight="1">
      <c r="A42" s="60"/>
      <c r="B42" s="58"/>
      <c r="C42" s="69"/>
      <c r="D42" s="24">
        <v>321</v>
      </c>
      <c r="E42" s="17" t="s">
        <v>133</v>
      </c>
      <c r="F42" s="30" t="s">
        <v>50</v>
      </c>
      <c r="G42" s="24">
        <v>2019</v>
      </c>
      <c r="H42" s="3">
        <f>J42+L42+N42+P42</f>
        <v>12449.4</v>
      </c>
      <c r="I42" s="3">
        <f>K42+M42+O42+Q42</f>
        <v>12449.4</v>
      </c>
      <c r="J42" s="4">
        <v>0</v>
      </c>
      <c r="K42" s="4">
        <v>0</v>
      </c>
      <c r="L42" s="4">
        <v>0</v>
      </c>
      <c r="M42" s="4">
        <v>0</v>
      </c>
      <c r="N42" s="4">
        <v>12449.4</v>
      </c>
      <c r="O42" s="4">
        <v>12449.4</v>
      </c>
      <c r="P42" s="4">
        <v>0</v>
      </c>
      <c r="Q42" s="4">
        <v>0</v>
      </c>
      <c r="R42" s="8"/>
    </row>
    <row r="43" spans="1:18" ht="66" customHeight="1">
      <c r="A43" s="59" t="s">
        <v>58</v>
      </c>
      <c r="B43" s="24" t="s">
        <v>125</v>
      </c>
      <c r="C43" s="57" t="s">
        <v>113</v>
      </c>
      <c r="D43" s="57"/>
      <c r="E43" s="17"/>
      <c r="F43" s="30" t="s">
        <v>49</v>
      </c>
      <c r="G43" s="24">
        <v>2015</v>
      </c>
      <c r="H43" s="3">
        <f t="shared" si="4"/>
        <v>444.3</v>
      </c>
      <c r="I43" s="3">
        <f t="shared" si="5"/>
        <v>444.3</v>
      </c>
      <c r="J43" s="4">
        <v>0</v>
      </c>
      <c r="K43" s="4">
        <f>1561.4-1561.4</f>
        <v>0</v>
      </c>
      <c r="L43" s="4">
        <v>0</v>
      </c>
      <c r="M43" s="4">
        <v>0</v>
      </c>
      <c r="N43" s="4">
        <v>444.3</v>
      </c>
      <c r="O43" s="4">
        <v>444.3</v>
      </c>
      <c r="P43" s="4">
        <v>0</v>
      </c>
      <c r="Q43" s="4">
        <v>0</v>
      </c>
      <c r="R43" s="8"/>
    </row>
    <row r="44" spans="1:18" ht="37.5" customHeight="1">
      <c r="A44" s="61"/>
      <c r="B44" s="57" t="s">
        <v>192</v>
      </c>
      <c r="C44" s="58"/>
      <c r="D44" s="58"/>
      <c r="E44" s="18" t="s">
        <v>136</v>
      </c>
      <c r="F44" s="30" t="s">
        <v>49</v>
      </c>
      <c r="G44" s="24">
        <v>2016</v>
      </c>
      <c r="H44" s="3">
        <f t="shared" si="4"/>
        <v>300</v>
      </c>
      <c r="I44" s="3">
        <f t="shared" si="5"/>
        <v>300</v>
      </c>
      <c r="J44" s="4">
        <v>0</v>
      </c>
      <c r="K44" s="4">
        <v>0</v>
      </c>
      <c r="L44" s="4">
        <v>0</v>
      </c>
      <c r="M44" s="4">
        <v>0</v>
      </c>
      <c r="N44" s="4">
        <v>300</v>
      </c>
      <c r="O44" s="4">
        <v>300</v>
      </c>
      <c r="P44" s="4">
        <v>0</v>
      </c>
      <c r="Q44" s="4">
        <v>0</v>
      </c>
      <c r="R44" s="7" t="s">
        <v>104</v>
      </c>
    </row>
    <row r="45" spans="1:18" ht="41.25" customHeight="1">
      <c r="A45" s="61"/>
      <c r="B45" s="35"/>
      <c r="C45" s="10">
        <v>12.77</v>
      </c>
      <c r="D45" s="24">
        <v>252</v>
      </c>
      <c r="E45" s="17"/>
      <c r="F45" s="30" t="s">
        <v>50</v>
      </c>
      <c r="G45" s="24">
        <v>2020</v>
      </c>
      <c r="H45" s="3">
        <f>J45+L45+N45+P45</f>
        <v>48366</v>
      </c>
      <c r="I45" s="3">
        <f t="shared" si="5"/>
        <v>0</v>
      </c>
      <c r="J45" s="4">
        <v>12091.5</v>
      </c>
      <c r="K45" s="4">
        <v>0</v>
      </c>
      <c r="L45" s="4">
        <v>0</v>
      </c>
      <c r="M45" s="4">
        <v>0</v>
      </c>
      <c r="N45" s="4">
        <v>36274.5</v>
      </c>
      <c r="O45" s="4">
        <v>0</v>
      </c>
      <c r="P45" s="4">
        <v>0</v>
      </c>
      <c r="Q45" s="4">
        <v>0</v>
      </c>
      <c r="R45" s="8"/>
    </row>
    <row r="46" spans="1:18" ht="66" customHeight="1">
      <c r="A46" s="59" t="s">
        <v>59</v>
      </c>
      <c r="B46" s="57" t="s">
        <v>131</v>
      </c>
      <c r="C46" s="57" t="s">
        <v>114</v>
      </c>
      <c r="D46" s="57"/>
      <c r="E46" s="17"/>
      <c r="F46" s="30" t="s">
        <v>49</v>
      </c>
      <c r="G46" s="24">
        <v>2015</v>
      </c>
      <c r="H46" s="3">
        <f t="shared" si="4"/>
        <v>745.9</v>
      </c>
      <c r="I46" s="3">
        <f t="shared" si="5"/>
        <v>745.9</v>
      </c>
      <c r="J46" s="4">
        <v>0</v>
      </c>
      <c r="K46" s="4">
        <f>1561.4-1561.4</f>
        <v>0</v>
      </c>
      <c r="L46" s="4">
        <v>0</v>
      </c>
      <c r="M46" s="4">
        <v>0</v>
      </c>
      <c r="N46" s="4">
        <v>745.9</v>
      </c>
      <c r="O46" s="4">
        <v>745.9</v>
      </c>
      <c r="P46" s="4">
        <v>0</v>
      </c>
      <c r="Q46" s="4">
        <v>0</v>
      </c>
      <c r="R46" s="8"/>
    </row>
    <row r="47" spans="1:18" ht="37.5" customHeight="1">
      <c r="A47" s="61"/>
      <c r="B47" s="35"/>
      <c r="C47" s="58"/>
      <c r="D47" s="58"/>
      <c r="E47" s="18" t="s">
        <v>136</v>
      </c>
      <c r="F47" s="30" t="s">
        <v>49</v>
      </c>
      <c r="G47" s="24">
        <v>2016</v>
      </c>
      <c r="H47" s="3">
        <f t="shared" si="4"/>
        <v>300</v>
      </c>
      <c r="I47" s="3">
        <f t="shared" si="5"/>
        <v>300</v>
      </c>
      <c r="J47" s="4">
        <v>0</v>
      </c>
      <c r="K47" s="4">
        <v>0</v>
      </c>
      <c r="L47" s="4">
        <v>0</v>
      </c>
      <c r="M47" s="4">
        <v>0</v>
      </c>
      <c r="N47" s="4">
        <v>300</v>
      </c>
      <c r="O47" s="4">
        <v>300</v>
      </c>
      <c r="P47" s="4">
        <v>0</v>
      </c>
      <c r="Q47" s="4">
        <v>0</v>
      </c>
      <c r="R47" s="7" t="s">
        <v>104</v>
      </c>
    </row>
    <row r="48" spans="1:18" ht="66" customHeight="1">
      <c r="A48" s="60"/>
      <c r="B48" s="58"/>
      <c r="C48" s="18">
        <v>14.04</v>
      </c>
      <c r="D48" s="24">
        <v>331</v>
      </c>
      <c r="E48" s="18"/>
      <c r="F48" s="30" t="s">
        <v>50</v>
      </c>
      <c r="G48" s="24">
        <v>2022</v>
      </c>
      <c r="H48" s="3">
        <f t="shared" si="4"/>
        <v>64875.2</v>
      </c>
      <c r="I48" s="3">
        <f t="shared" si="5"/>
        <v>0</v>
      </c>
      <c r="J48" s="4">
        <v>648.8</v>
      </c>
      <c r="K48" s="4">
        <v>0</v>
      </c>
      <c r="L48" s="4">
        <v>0</v>
      </c>
      <c r="M48" s="4">
        <v>0</v>
      </c>
      <c r="N48" s="4">
        <v>64226.4</v>
      </c>
      <c r="O48" s="4">
        <v>0</v>
      </c>
      <c r="P48" s="4">
        <v>0</v>
      </c>
      <c r="Q48" s="4">
        <v>0</v>
      </c>
      <c r="R48" s="8"/>
    </row>
    <row r="49" spans="1:18" ht="56.25" customHeight="1">
      <c r="A49" s="59" t="s">
        <v>60</v>
      </c>
      <c r="B49" s="57" t="s">
        <v>128</v>
      </c>
      <c r="C49" s="57">
        <v>4.83</v>
      </c>
      <c r="D49" s="17"/>
      <c r="E49" s="17"/>
      <c r="F49" s="30" t="s">
        <v>50</v>
      </c>
      <c r="G49" s="24">
        <v>2015</v>
      </c>
      <c r="H49" s="3">
        <f t="shared" si="4"/>
        <v>23478.6</v>
      </c>
      <c r="I49" s="3">
        <f t="shared" si="5"/>
        <v>23478.6</v>
      </c>
      <c r="J49" s="4">
        <v>1173.9</v>
      </c>
      <c r="K49" s="4">
        <v>1173.9</v>
      </c>
      <c r="L49" s="4">
        <v>0</v>
      </c>
      <c r="M49" s="4">
        <v>0</v>
      </c>
      <c r="N49" s="4">
        <v>22304.7</v>
      </c>
      <c r="O49" s="4">
        <v>22304.7</v>
      </c>
      <c r="P49" s="4">
        <v>0</v>
      </c>
      <c r="Q49" s="4">
        <v>0</v>
      </c>
      <c r="R49" s="8"/>
    </row>
    <row r="50" spans="1:18" ht="56.25" customHeight="1">
      <c r="A50" s="61"/>
      <c r="B50" s="35"/>
      <c r="C50" s="35"/>
      <c r="D50" s="20"/>
      <c r="E50" s="20" t="s">
        <v>140</v>
      </c>
      <c r="F50" s="30" t="s">
        <v>50</v>
      </c>
      <c r="G50" s="24">
        <v>2016</v>
      </c>
      <c r="H50" s="3">
        <f t="shared" si="4"/>
        <v>19048.2</v>
      </c>
      <c r="I50" s="3">
        <f t="shared" si="5"/>
        <v>19048.2</v>
      </c>
      <c r="J50" s="4">
        <v>0</v>
      </c>
      <c r="K50" s="4">
        <v>0</v>
      </c>
      <c r="L50" s="4">
        <v>0</v>
      </c>
      <c r="M50" s="4">
        <v>0</v>
      </c>
      <c r="N50" s="4">
        <v>19048.2</v>
      </c>
      <c r="O50" s="4">
        <v>19048.2</v>
      </c>
      <c r="P50" s="4">
        <v>0</v>
      </c>
      <c r="Q50" s="4">
        <v>0</v>
      </c>
      <c r="R50" s="8"/>
    </row>
    <row r="51" spans="1:18" ht="56.25" customHeight="1">
      <c r="A51" s="61"/>
      <c r="B51" s="35"/>
      <c r="C51" s="35"/>
      <c r="D51" s="20"/>
      <c r="E51" s="20" t="s">
        <v>142</v>
      </c>
      <c r="F51" s="30" t="s">
        <v>50</v>
      </c>
      <c r="G51" s="24">
        <v>2017</v>
      </c>
      <c r="H51" s="3">
        <f t="shared" si="4"/>
        <v>8520.7</v>
      </c>
      <c r="I51" s="3">
        <f t="shared" si="5"/>
        <v>8520.7</v>
      </c>
      <c r="J51" s="4">
        <v>461.8</v>
      </c>
      <c r="K51" s="4">
        <v>461.8</v>
      </c>
      <c r="L51" s="4">
        <v>0</v>
      </c>
      <c r="M51" s="4">
        <v>0</v>
      </c>
      <c r="N51" s="4">
        <v>8058.9</v>
      </c>
      <c r="O51" s="4">
        <v>8058.9</v>
      </c>
      <c r="P51" s="4">
        <v>0</v>
      </c>
      <c r="Q51" s="4">
        <v>0</v>
      </c>
      <c r="R51" s="8"/>
    </row>
    <row r="52" spans="1:18" ht="56.25" customHeight="1">
      <c r="A52" s="61"/>
      <c r="B52" s="35"/>
      <c r="C52" s="35"/>
      <c r="D52" s="20"/>
      <c r="E52" s="20" t="s">
        <v>143</v>
      </c>
      <c r="F52" s="30" t="s">
        <v>49</v>
      </c>
      <c r="G52" s="24">
        <v>2017</v>
      </c>
      <c r="H52" s="3">
        <f>J52+L52+N52+P52</f>
        <v>69</v>
      </c>
      <c r="I52" s="3">
        <f>K52+M52+O52+Q52</f>
        <v>69</v>
      </c>
      <c r="J52" s="4">
        <v>69</v>
      </c>
      <c r="K52" s="4">
        <v>69</v>
      </c>
      <c r="L52" s="4">
        <v>0</v>
      </c>
      <c r="M52" s="4">
        <v>0</v>
      </c>
      <c r="N52" s="4">
        <v>0</v>
      </c>
      <c r="O52" s="4">
        <v>0</v>
      </c>
      <c r="P52" s="4">
        <v>0</v>
      </c>
      <c r="Q52" s="4">
        <v>0</v>
      </c>
      <c r="R52" s="8"/>
    </row>
    <row r="53" spans="1:18" ht="56.25" customHeight="1">
      <c r="A53" s="61"/>
      <c r="B53" s="35"/>
      <c r="C53" s="35"/>
      <c r="D53" s="20"/>
      <c r="E53" s="20" t="s">
        <v>133</v>
      </c>
      <c r="F53" s="30" t="s">
        <v>50</v>
      </c>
      <c r="G53" s="24">
        <v>2018</v>
      </c>
      <c r="H53" s="3">
        <f>J53+L53+N53+P53</f>
        <v>1567.4</v>
      </c>
      <c r="I53" s="3">
        <f>K53+M53+O53+Q53</f>
        <v>1567.4</v>
      </c>
      <c r="J53" s="4">
        <v>0</v>
      </c>
      <c r="K53" s="4">
        <v>0</v>
      </c>
      <c r="L53" s="4">
        <v>0</v>
      </c>
      <c r="M53" s="4">
        <v>0</v>
      </c>
      <c r="N53" s="4">
        <v>1567.4</v>
      </c>
      <c r="O53" s="4">
        <v>1567.4</v>
      </c>
      <c r="P53" s="4">
        <v>0</v>
      </c>
      <c r="Q53" s="4">
        <v>0</v>
      </c>
      <c r="R53" s="8"/>
    </row>
    <row r="54" spans="1:18" ht="101.25" customHeight="1">
      <c r="A54" s="61"/>
      <c r="B54" s="35"/>
      <c r="C54" s="35"/>
      <c r="D54" s="20"/>
      <c r="E54" s="17" t="s">
        <v>134</v>
      </c>
      <c r="F54" s="30" t="s">
        <v>123</v>
      </c>
      <c r="G54" s="24">
        <v>2016</v>
      </c>
      <c r="H54" s="3">
        <f t="shared" si="4"/>
        <v>16.8</v>
      </c>
      <c r="I54" s="3">
        <f t="shared" si="5"/>
        <v>16.8</v>
      </c>
      <c r="J54" s="4">
        <f>20-3.2</f>
        <v>16.8</v>
      </c>
      <c r="K54" s="4">
        <f>20-3.2</f>
        <v>16.8</v>
      </c>
      <c r="L54" s="4">
        <v>0</v>
      </c>
      <c r="M54" s="4">
        <v>0</v>
      </c>
      <c r="N54" s="4">
        <v>0</v>
      </c>
      <c r="O54" s="4">
        <v>0</v>
      </c>
      <c r="P54" s="4">
        <v>0</v>
      </c>
      <c r="Q54" s="4">
        <v>0</v>
      </c>
      <c r="R54" s="8"/>
    </row>
    <row r="55" spans="1:18" ht="56.25" customHeight="1">
      <c r="A55" s="61"/>
      <c r="B55" s="35"/>
      <c r="C55" s="57" t="s">
        <v>115</v>
      </c>
      <c r="D55" s="17"/>
      <c r="E55" s="17"/>
      <c r="F55" s="30" t="s">
        <v>49</v>
      </c>
      <c r="G55" s="24">
        <v>2015</v>
      </c>
      <c r="H55" s="3">
        <f t="shared" si="4"/>
        <v>163</v>
      </c>
      <c r="I55" s="3">
        <f t="shared" si="5"/>
        <v>163</v>
      </c>
      <c r="J55" s="4">
        <v>0</v>
      </c>
      <c r="K55" s="4">
        <f>1561.4-1561.4</f>
        <v>0</v>
      </c>
      <c r="L55" s="4">
        <v>0</v>
      </c>
      <c r="M55" s="4">
        <v>0</v>
      </c>
      <c r="N55" s="4">
        <v>163</v>
      </c>
      <c r="O55" s="4">
        <f>1493.3-1330.3</f>
        <v>163</v>
      </c>
      <c r="P55" s="4">
        <v>0</v>
      </c>
      <c r="Q55" s="4">
        <v>0</v>
      </c>
      <c r="R55" s="8"/>
    </row>
    <row r="56" spans="1:18" ht="56.25" customHeight="1">
      <c r="A56" s="60"/>
      <c r="B56" s="58"/>
      <c r="C56" s="58"/>
      <c r="D56" s="18"/>
      <c r="E56" s="18" t="s">
        <v>139</v>
      </c>
      <c r="F56" s="30" t="s">
        <v>49</v>
      </c>
      <c r="G56" s="24">
        <v>2016</v>
      </c>
      <c r="H56" s="3">
        <f t="shared" si="4"/>
        <v>390</v>
      </c>
      <c r="I56" s="3">
        <f t="shared" si="5"/>
        <v>390</v>
      </c>
      <c r="J56" s="4">
        <f>130-40</f>
        <v>90</v>
      </c>
      <c r="K56" s="4">
        <f>130-40</f>
        <v>90</v>
      </c>
      <c r="L56" s="4">
        <v>0</v>
      </c>
      <c r="M56" s="4">
        <v>0</v>
      </c>
      <c r="N56" s="4">
        <v>300</v>
      </c>
      <c r="O56" s="4">
        <v>300</v>
      </c>
      <c r="P56" s="4">
        <v>0</v>
      </c>
      <c r="Q56" s="4">
        <v>0</v>
      </c>
      <c r="R56" s="8"/>
    </row>
    <row r="57" spans="1:18" ht="93" customHeight="1">
      <c r="A57" s="59" t="s">
        <v>61</v>
      </c>
      <c r="B57" s="57" t="s">
        <v>130</v>
      </c>
      <c r="C57" s="57">
        <v>1.47</v>
      </c>
      <c r="D57" s="9"/>
      <c r="E57" s="17"/>
      <c r="F57" s="30" t="s">
        <v>50</v>
      </c>
      <c r="G57" s="24">
        <v>2015</v>
      </c>
      <c r="H57" s="3">
        <f t="shared" si="4"/>
        <v>9047.2</v>
      </c>
      <c r="I57" s="3">
        <f t="shared" si="5"/>
        <v>9047.2</v>
      </c>
      <c r="J57" s="4">
        <v>452.4</v>
      </c>
      <c r="K57" s="4">
        <v>452.4</v>
      </c>
      <c r="L57" s="4">
        <v>0</v>
      </c>
      <c r="M57" s="4">
        <v>0</v>
      </c>
      <c r="N57" s="4">
        <v>8594.8</v>
      </c>
      <c r="O57" s="4">
        <v>8594.8</v>
      </c>
      <c r="P57" s="4">
        <v>0</v>
      </c>
      <c r="Q57" s="4">
        <v>0</v>
      </c>
      <c r="R57" s="11"/>
    </row>
    <row r="58" spans="1:18" ht="93" customHeight="1">
      <c r="A58" s="61"/>
      <c r="B58" s="35"/>
      <c r="C58" s="58"/>
      <c r="D58" s="9"/>
      <c r="E58" s="18" t="s">
        <v>137</v>
      </c>
      <c r="F58" s="30" t="s">
        <v>50</v>
      </c>
      <c r="G58" s="24">
        <v>2016</v>
      </c>
      <c r="H58" s="3">
        <f aca="true" t="shared" si="6" ref="H58:H77">J58+L58+N58+P58</f>
        <v>9047.2</v>
      </c>
      <c r="I58" s="3">
        <f t="shared" si="5"/>
        <v>9047.2</v>
      </c>
      <c r="J58" s="4">
        <v>452.4</v>
      </c>
      <c r="K58" s="4">
        <v>452.4</v>
      </c>
      <c r="L58" s="4">
        <v>0</v>
      </c>
      <c r="M58" s="4">
        <v>0</v>
      </c>
      <c r="N58" s="4">
        <v>8594.8</v>
      </c>
      <c r="O58" s="4">
        <v>8594.8</v>
      </c>
      <c r="P58" s="4">
        <v>0</v>
      </c>
      <c r="Q58" s="4">
        <v>0</v>
      </c>
      <c r="R58" s="8"/>
    </row>
    <row r="59" spans="1:18" ht="93" customHeight="1">
      <c r="A59" s="61"/>
      <c r="B59" s="35"/>
      <c r="C59" s="17" t="s">
        <v>116</v>
      </c>
      <c r="D59" s="9"/>
      <c r="E59" s="24"/>
      <c r="F59" s="30" t="s">
        <v>49</v>
      </c>
      <c r="G59" s="24">
        <v>2015</v>
      </c>
      <c r="H59" s="3">
        <f t="shared" si="6"/>
        <v>74</v>
      </c>
      <c r="I59" s="3">
        <f t="shared" si="5"/>
        <v>74</v>
      </c>
      <c r="J59" s="4">
        <v>0</v>
      </c>
      <c r="K59" s="4">
        <f>1561.4-1561.4</f>
        <v>0</v>
      </c>
      <c r="L59" s="4">
        <v>0</v>
      </c>
      <c r="M59" s="4">
        <v>0</v>
      </c>
      <c r="N59" s="4">
        <v>74</v>
      </c>
      <c r="O59" s="4">
        <v>74</v>
      </c>
      <c r="P59" s="4">
        <v>0</v>
      </c>
      <c r="Q59" s="4">
        <v>0</v>
      </c>
      <c r="R59" s="8"/>
    </row>
    <row r="60" spans="1:18" ht="93" customHeight="1">
      <c r="A60" s="60"/>
      <c r="B60" s="58"/>
      <c r="C60" s="24">
        <v>1.47</v>
      </c>
      <c r="D60" s="24">
        <v>602</v>
      </c>
      <c r="E60" s="18"/>
      <c r="F60" s="30" t="s">
        <v>50</v>
      </c>
      <c r="G60" s="24">
        <v>2022</v>
      </c>
      <c r="H60" s="3">
        <f>J60+L60+N60+P60</f>
        <v>20575</v>
      </c>
      <c r="I60" s="3">
        <f t="shared" si="5"/>
        <v>0</v>
      </c>
      <c r="J60" s="4">
        <v>5143.8</v>
      </c>
      <c r="K60" s="4">
        <v>0</v>
      </c>
      <c r="L60" s="4">
        <v>0</v>
      </c>
      <c r="M60" s="4">
        <v>0</v>
      </c>
      <c r="N60" s="4">
        <v>15431.2</v>
      </c>
      <c r="O60" s="4">
        <v>0</v>
      </c>
      <c r="P60" s="4">
        <v>0</v>
      </c>
      <c r="Q60" s="4">
        <v>0</v>
      </c>
      <c r="R60" s="8"/>
    </row>
    <row r="61" spans="1:18" ht="41.25" customHeight="1">
      <c r="A61" s="59" t="s">
        <v>62</v>
      </c>
      <c r="B61" s="57" t="s">
        <v>180</v>
      </c>
      <c r="C61" s="57">
        <v>25.08</v>
      </c>
      <c r="D61" s="17"/>
      <c r="E61" s="17"/>
      <c r="F61" s="30" t="s">
        <v>50</v>
      </c>
      <c r="G61" s="57">
        <v>2015</v>
      </c>
      <c r="H61" s="3">
        <f t="shared" si="6"/>
        <v>43575.5</v>
      </c>
      <c r="I61" s="3">
        <f t="shared" si="5"/>
        <v>43575.5</v>
      </c>
      <c r="J61" s="4">
        <f>2178.8</f>
        <v>2178.8</v>
      </c>
      <c r="K61" s="4">
        <f>2178.8</f>
        <v>2178.8</v>
      </c>
      <c r="L61" s="4">
        <v>0</v>
      </c>
      <c r="M61" s="4">
        <v>0</v>
      </c>
      <c r="N61" s="4">
        <v>41396.7</v>
      </c>
      <c r="O61" s="4">
        <v>41396.7</v>
      </c>
      <c r="P61" s="4">
        <v>0</v>
      </c>
      <c r="Q61" s="4">
        <v>0</v>
      </c>
      <c r="R61" s="8"/>
    </row>
    <row r="62" spans="1:18" ht="41.25" customHeight="1">
      <c r="A62" s="61"/>
      <c r="B62" s="35"/>
      <c r="C62" s="35"/>
      <c r="D62" s="20"/>
      <c r="E62" s="20"/>
      <c r="F62" s="30" t="s">
        <v>49</v>
      </c>
      <c r="G62" s="58"/>
      <c r="H62" s="3">
        <f t="shared" si="6"/>
        <v>812.2</v>
      </c>
      <c r="I62" s="3">
        <f t="shared" si="5"/>
        <v>812.2</v>
      </c>
      <c r="J62" s="4">
        <v>0</v>
      </c>
      <c r="K62" s="4">
        <f>1561.4-1561.4</f>
        <v>0</v>
      </c>
      <c r="L62" s="4">
        <v>0</v>
      </c>
      <c r="M62" s="4">
        <v>0</v>
      </c>
      <c r="N62" s="4">
        <v>812.2</v>
      </c>
      <c r="O62" s="4">
        <v>812.2</v>
      </c>
      <c r="P62" s="4">
        <v>0</v>
      </c>
      <c r="Q62" s="4">
        <v>0</v>
      </c>
      <c r="R62" s="8"/>
    </row>
    <row r="63" spans="1:18" ht="41.25" customHeight="1">
      <c r="A63" s="61"/>
      <c r="B63" s="35"/>
      <c r="C63" s="35"/>
      <c r="D63" s="20"/>
      <c r="E63" s="20" t="s">
        <v>138</v>
      </c>
      <c r="F63" s="30" t="s">
        <v>49</v>
      </c>
      <c r="G63" s="18">
        <v>2016</v>
      </c>
      <c r="H63" s="3">
        <f t="shared" si="6"/>
        <v>633.1</v>
      </c>
      <c r="I63" s="3">
        <f t="shared" si="5"/>
        <v>633.1</v>
      </c>
      <c r="J63" s="4">
        <f>205-0.6</f>
        <v>204.4</v>
      </c>
      <c r="K63" s="4">
        <f>205-0.6</f>
        <v>204.4</v>
      </c>
      <c r="L63" s="4">
        <v>0</v>
      </c>
      <c r="M63" s="4">
        <v>0</v>
      </c>
      <c r="N63" s="4">
        <v>428.7</v>
      </c>
      <c r="O63" s="4">
        <v>428.7</v>
      </c>
      <c r="P63" s="4">
        <v>0</v>
      </c>
      <c r="Q63" s="4">
        <v>0</v>
      </c>
      <c r="R63" s="8"/>
    </row>
    <row r="64" spans="1:18" ht="41.25" customHeight="1">
      <c r="A64" s="61"/>
      <c r="B64" s="35"/>
      <c r="C64" s="35"/>
      <c r="D64" s="20"/>
      <c r="E64" s="20" t="s">
        <v>133</v>
      </c>
      <c r="F64" s="30" t="s">
        <v>50</v>
      </c>
      <c r="G64" s="18">
        <v>2016</v>
      </c>
      <c r="H64" s="3">
        <f t="shared" si="6"/>
        <v>5832.6</v>
      </c>
      <c r="I64" s="3">
        <f t="shared" si="5"/>
        <v>5832.6</v>
      </c>
      <c r="J64" s="4">
        <v>0</v>
      </c>
      <c r="K64" s="4">
        <v>0</v>
      </c>
      <c r="L64" s="4">
        <v>0</v>
      </c>
      <c r="M64" s="4">
        <v>0</v>
      </c>
      <c r="N64" s="4">
        <v>5832.6</v>
      </c>
      <c r="O64" s="4">
        <v>5832.6</v>
      </c>
      <c r="P64" s="4">
        <v>0</v>
      </c>
      <c r="Q64" s="4">
        <v>0</v>
      </c>
      <c r="R64" s="8"/>
    </row>
    <row r="65" spans="1:18" ht="93.75" customHeight="1">
      <c r="A65" s="61"/>
      <c r="B65" s="35"/>
      <c r="C65" s="35"/>
      <c r="D65" s="20"/>
      <c r="E65" s="18" t="s">
        <v>134</v>
      </c>
      <c r="F65" s="30" t="s">
        <v>123</v>
      </c>
      <c r="G65" s="18">
        <v>2016</v>
      </c>
      <c r="H65" s="3">
        <f t="shared" si="6"/>
        <v>16.7</v>
      </c>
      <c r="I65" s="3">
        <f t="shared" si="5"/>
        <v>16.7</v>
      </c>
      <c r="J65" s="4">
        <f>20-3.3</f>
        <v>16.7</v>
      </c>
      <c r="K65" s="4">
        <f>20-3.3</f>
        <v>16.7</v>
      </c>
      <c r="L65" s="4">
        <v>0</v>
      </c>
      <c r="M65" s="4">
        <v>0</v>
      </c>
      <c r="N65" s="4">
        <v>0</v>
      </c>
      <c r="O65" s="4">
        <v>0</v>
      </c>
      <c r="P65" s="4">
        <v>0</v>
      </c>
      <c r="Q65" s="4">
        <v>0</v>
      </c>
      <c r="R65" s="8"/>
    </row>
    <row r="66" spans="1:18" ht="93.75" customHeight="1">
      <c r="A66" s="61"/>
      <c r="B66" s="35"/>
      <c r="C66" s="35"/>
      <c r="D66" s="20"/>
      <c r="E66" s="18" t="s">
        <v>141</v>
      </c>
      <c r="F66" s="30" t="s">
        <v>50</v>
      </c>
      <c r="G66" s="18">
        <v>2017</v>
      </c>
      <c r="H66" s="3">
        <f>J66+L66+N66+P66</f>
        <v>4712.7</v>
      </c>
      <c r="I66" s="3">
        <f>K66+M66+O66+Q66</f>
        <v>4712.7</v>
      </c>
      <c r="J66" s="4">
        <v>0</v>
      </c>
      <c r="K66" s="4">
        <v>0</v>
      </c>
      <c r="L66" s="4">
        <v>0</v>
      </c>
      <c r="M66" s="4">
        <v>0</v>
      </c>
      <c r="N66" s="4">
        <v>4712.7</v>
      </c>
      <c r="O66" s="4">
        <v>4712.7</v>
      </c>
      <c r="P66" s="4">
        <v>0</v>
      </c>
      <c r="Q66" s="4">
        <v>0</v>
      </c>
      <c r="R66" s="8"/>
    </row>
    <row r="67" spans="1:18" ht="93.75" customHeight="1">
      <c r="A67" s="60"/>
      <c r="B67" s="58"/>
      <c r="C67" s="58"/>
      <c r="D67" s="18"/>
      <c r="E67" s="18" t="s">
        <v>134</v>
      </c>
      <c r="F67" s="30" t="s">
        <v>168</v>
      </c>
      <c r="G67" s="18">
        <v>2018</v>
      </c>
      <c r="H67" s="3">
        <f>J67+L67+N67+P67</f>
        <v>97</v>
      </c>
      <c r="I67" s="3">
        <f>K67+M67+O67+Q67</f>
        <v>97</v>
      </c>
      <c r="J67" s="4">
        <v>97</v>
      </c>
      <c r="K67" s="4">
        <v>97</v>
      </c>
      <c r="L67" s="4">
        <v>0</v>
      </c>
      <c r="M67" s="4">
        <v>0</v>
      </c>
      <c r="N67" s="4">
        <v>0</v>
      </c>
      <c r="O67" s="4">
        <v>0</v>
      </c>
      <c r="P67" s="4">
        <v>0</v>
      </c>
      <c r="Q67" s="4">
        <v>0</v>
      </c>
      <c r="R67" s="8"/>
    </row>
    <row r="68" spans="1:18" ht="63" customHeight="1">
      <c r="A68" s="59" t="s">
        <v>63</v>
      </c>
      <c r="B68" s="57" t="s">
        <v>127</v>
      </c>
      <c r="C68" s="57">
        <v>1.14</v>
      </c>
      <c r="D68" s="17"/>
      <c r="E68" s="17"/>
      <c r="F68" s="30" t="s">
        <v>50</v>
      </c>
      <c r="G68" s="24">
        <v>2015</v>
      </c>
      <c r="H68" s="3">
        <f t="shared" si="6"/>
        <v>2452.1</v>
      </c>
      <c r="I68" s="3">
        <f t="shared" si="5"/>
        <v>2452.1</v>
      </c>
      <c r="J68" s="4">
        <v>122.6</v>
      </c>
      <c r="K68" s="4">
        <v>122.6</v>
      </c>
      <c r="L68" s="4">
        <v>0</v>
      </c>
      <c r="M68" s="4">
        <v>0</v>
      </c>
      <c r="N68" s="4">
        <v>2329.5</v>
      </c>
      <c r="O68" s="4">
        <v>2329.5</v>
      </c>
      <c r="P68" s="4">
        <v>0</v>
      </c>
      <c r="Q68" s="4">
        <v>0</v>
      </c>
      <c r="R68" s="8"/>
    </row>
    <row r="69" spans="1:18" ht="63" customHeight="1">
      <c r="A69" s="61"/>
      <c r="B69" s="35"/>
      <c r="C69" s="35"/>
      <c r="D69" s="20"/>
      <c r="E69" s="20" t="s">
        <v>134</v>
      </c>
      <c r="F69" s="30" t="s">
        <v>49</v>
      </c>
      <c r="G69" s="24">
        <v>2016</v>
      </c>
      <c r="H69" s="3">
        <f t="shared" si="6"/>
        <v>202.9</v>
      </c>
      <c r="I69" s="3">
        <f t="shared" si="5"/>
        <v>202.9</v>
      </c>
      <c r="J69" s="4">
        <f>96+115-8.1</f>
        <v>202.9</v>
      </c>
      <c r="K69" s="4">
        <f>96+115-8.1</f>
        <v>202.9</v>
      </c>
      <c r="L69" s="4">
        <v>0</v>
      </c>
      <c r="M69" s="4">
        <v>0</v>
      </c>
      <c r="N69" s="4">
        <v>0</v>
      </c>
      <c r="O69" s="4">
        <v>0</v>
      </c>
      <c r="P69" s="4">
        <v>0</v>
      </c>
      <c r="Q69" s="4">
        <v>0</v>
      </c>
      <c r="R69" s="8"/>
    </row>
    <row r="70" spans="1:18" ht="100.5" customHeight="1">
      <c r="A70" s="60"/>
      <c r="B70" s="58"/>
      <c r="C70" s="58"/>
      <c r="D70" s="20"/>
      <c r="E70" s="20" t="s">
        <v>134</v>
      </c>
      <c r="F70" s="30" t="s">
        <v>123</v>
      </c>
      <c r="G70" s="24">
        <v>2016</v>
      </c>
      <c r="H70" s="3">
        <f t="shared" si="6"/>
        <v>16.7</v>
      </c>
      <c r="I70" s="3">
        <f t="shared" si="5"/>
        <v>16.7</v>
      </c>
      <c r="J70" s="4">
        <f>20-3.3</f>
        <v>16.7</v>
      </c>
      <c r="K70" s="4">
        <f>20-3.3</f>
        <v>16.7</v>
      </c>
      <c r="L70" s="4">
        <v>0</v>
      </c>
      <c r="M70" s="4">
        <v>0</v>
      </c>
      <c r="N70" s="4">
        <v>0</v>
      </c>
      <c r="O70" s="4">
        <v>0</v>
      </c>
      <c r="P70" s="4">
        <v>0</v>
      </c>
      <c r="Q70" s="4">
        <v>0</v>
      </c>
      <c r="R70" s="8"/>
    </row>
    <row r="71" spans="1:30" ht="45.75" customHeight="1">
      <c r="A71" s="59" t="s">
        <v>64</v>
      </c>
      <c r="B71" s="70" t="s">
        <v>126</v>
      </c>
      <c r="C71" s="71" t="s">
        <v>117</v>
      </c>
      <c r="D71" s="72"/>
      <c r="E71" s="72"/>
      <c r="F71" s="73" t="s">
        <v>49</v>
      </c>
      <c r="G71" s="73">
        <v>2015</v>
      </c>
      <c r="H71" s="74">
        <f t="shared" si="6"/>
        <v>100</v>
      </c>
      <c r="I71" s="74">
        <f t="shared" si="5"/>
        <v>100</v>
      </c>
      <c r="J71" s="75">
        <v>0</v>
      </c>
      <c r="K71" s="75">
        <f>1561.4-1561.4</f>
        <v>0</v>
      </c>
      <c r="L71" s="75">
        <v>0</v>
      </c>
      <c r="M71" s="75">
        <v>0</v>
      </c>
      <c r="N71" s="75">
        <v>100</v>
      </c>
      <c r="O71" s="75">
        <v>100</v>
      </c>
      <c r="P71" s="75">
        <v>0</v>
      </c>
      <c r="Q71" s="75">
        <v>0</v>
      </c>
      <c r="R71" s="76"/>
      <c r="S71" s="77"/>
      <c r="T71" s="77"/>
      <c r="U71" s="77"/>
      <c r="V71" s="77"/>
      <c r="W71" s="77"/>
      <c r="X71" s="77"/>
      <c r="Y71" s="77"/>
      <c r="Z71" s="77"/>
      <c r="AA71" s="77"/>
      <c r="AB71" s="77"/>
      <c r="AC71" s="77"/>
      <c r="AD71" s="77"/>
    </row>
    <row r="72" spans="1:30" ht="63" customHeight="1">
      <c r="A72" s="61"/>
      <c r="B72" s="78" t="s">
        <v>191</v>
      </c>
      <c r="C72" s="79"/>
      <c r="D72" s="80"/>
      <c r="E72" s="80" t="s">
        <v>135</v>
      </c>
      <c r="F72" s="73" t="s">
        <v>49</v>
      </c>
      <c r="G72" s="73">
        <v>2016</v>
      </c>
      <c r="H72" s="74">
        <f t="shared" si="6"/>
        <v>300</v>
      </c>
      <c r="I72" s="74">
        <f t="shared" si="5"/>
        <v>300</v>
      </c>
      <c r="J72" s="75">
        <v>6.8</v>
      </c>
      <c r="K72" s="75">
        <v>6.8</v>
      </c>
      <c r="L72" s="75">
        <v>0</v>
      </c>
      <c r="M72" s="75">
        <v>0</v>
      </c>
      <c r="N72" s="75">
        <f>300-6.8</f>
        <v>293.2</v>
      </c>
      <c r="O72" s="75">
        <f>300-6.8</f>
        <v>293.2</v>
      </c>
      <c r="P72" s="75">
        <v>0</v>
      </c>
      <c r="Q72" s="75">
        <v>0</v>
      </c>
      <c r="R72" s="76"/>
      <c r="S72" s="77"/>
      <c r="T72" s="77"/>
      <c r="U72" s="77"/>
      <c r="V72" s="77"/>
      <c r="W72" s="77"/>
      <c r="X72" s="77"/>
      <c r="Y72" s="77"/>
      <c r="Z72" s="77"/>
      <c r="AA72" s="77"/>
      <c r="AB72" s="77"/>
      <c r="AC72" s="77"/>
      <c r="AD72" s="77"/>
    </row>
    <row r="73" spans="1:30" ht="45.75" customHeight="1">
      <c r="A73" s="60"/>
      <c r="B73" s="81"/>
      <c r="C73" s="82">
        <v>10.89</v>
      </c>
      <c r="D73" s="83">
        <v>117</v>
      </c>
      <c r="E73" s="82"/>
      <c r="F73" s="84" t="s">
        <v>50</v>
      </c>
      <c r="G73" s="85">
        <v>2021</v>
      </c>
      <c r="H73" s="74">
        <f t="shared" si="6"/>
        <v>43505.5</v>
      </c>
      <c r="I73" s="74">
        <f t="shared" si="5"/>
        <v>0</v>
      </c>
      <c r="J73" s="75">
        <v>10876.4</v>
      </c>
      <c r="K73" s="75">
        <v>0</v>
      </c>
      <c r="L73" s="75">
        <v>0</v>
      </c>
      <c r="M73" s="75">
        <v>0</v>
      </c>
      <c r="N73" s="75">
        <v>32629.1</v>
      </c>
      <c r="O73" s="75">
        <v>0</v>
      </c>
      <c r="P73" s="75">
        <v>0</v>
      </c>
      <c r="Q73" s="75">
        <v>0</v>
      </c>
      <c r="R73" s="76"/>
      <c r="S73" s="77"/>
      <c r="T73" s="77"/>
      <c r="U73" s="77"/>
      <c r="V73" s="77"/>
      <c r="W73" s="77"/>
      <c r="X73" s="77"/>
      <c r="Y73" s="77"/>
      <c r="Z73" s="77"/>
      <c r="AA73" s="77"/>
      <c r="AB73" s="77"/>
      <c r="AC73" s="77"/>
      <c r="AD73" s="77"/>
    </row>
    <row r="74" spans="1:30" ht="60.75" customHeight="1">
      <c r="A74" s="59" t="s">
        <v>65</v>
      </c>
      <c r="B74" s="70" t="s">
        <v>129</v>
      </c>
      <c r="C74" s="73" t="s">
        <v>118</v>
      </c>
      <c r="D74" s="73"/>
      <c r="E74" s="73"/>
      <c r="F74" s="73" t="s">
        <v>49</v>
      </c>
      <c r="G74" s="73">
        <v>2015</v>
      </c>
      <c r="H74" s="74">
        <f t="shared" si="6"/>
        <v>2166</v>
      </c>
      <c r="I74" s="74">
        <f t="shared" si="5"/>
        <v>2166</v>
      </c>
      <c r="J74" s="75">
        <v>0</v>
      </c>
      <c r="K74" s="75">
        <f>1561.4-1561.4</f>
        <v>0</v>
      </c>
      <c r="L74" s="75">
        <v>0</v>
      </c>
      <c r="M74" s="75">
        <v>0</v>
      </c>
      <c r="N74" s="75">
        <v>2166</v>
      </c>
      <c r="O74" s="75">
        <v>2166</v>
      </c>
      <c r="P74" s="75">
        <v>0</v>
      </c>
      <c r="Q74" s="75">
        <v>0</v>
      </c>
      <c r="R74" s="76"/>
      <c r="S74" s="77"/>
      <c r="T74" s="77"/>
      <c r="U74" s="77"/>
      <c r="V74" s="77"/>
      <c r="W74" s="77"/>
      <c r="X74" s="77"/>
      <c r="Y74" s="77"/>
      <c r="Z74" s="77"/>
      <c r="AA74" s="77"/>
      <c r="AB74" s="77"/>
      <c r="AC74" s="77"/>
      <c r="AD74" s="77"/>
    </row>
    <row r="75" spans="1:30" ht="60.75" customHeight="1">
      <c r="A75" s="61"/>
      <c r="B75" s="78" t="s">
        <v>181</v>
      </c>
      <c r="C75" s="82">
        <v>11.58</v>
      </c>
      <c r="D75" s="83">
        <v>258</v>
      </c>
      <c r="E75" s="82"/>
      <c r="F75" s="84" t="s">
        <v>50</v>
      </c>
      <c r="G75" s="85">
        <v>2021</v>
      </c>
      <c r="H75" s="74">
        <f t="shared" si="6"/>
        <v>84696.3</v>
      </c>
      <c r="I75" s="74">
        <f t="shared" si="5"/>
        <v>0</v>
      </c>
      <c r="J75" s="75">
        <v>21174.1</v>
      </c>
      <c r="K75" s="75">
        <v>0</v>
      </c>
      <c r="L75" s="75">
        <v>0</v>
      </c>
      <c r="M75" s="75">
        <v>0</v>
      </c>
      <c r="N75" s="75">
        <v>63522.2</v>
      </c>
      <c r="O75" s="75">
        <v>0</v>
      </c>
      <c r="P75" s="75">
        <v>0</v>
      </c>
      <c r="Q75" s="75">
        <v>0</v>
      </c>
      <c r="R75" s="76"/>
      <c r="S75" s="77"/>
      <c r="T75" s="77"/>
      <c r="U75" s="77"/>
      <c r="V75" s="77"/>
      <c r="W75" s="77"/>
      <c r="X75" s="77"/>
      <c r="Y75" s="77"/>
      <c r="Z75" s="77"/>
      <c r="AA75" s="77"/>
      <c r="AB75" s="77"/>
      <c r="AC75" s="77"/>
      <c r="AD75" s="77"/>
    </row>
    <row r="76" spans="1:30" ht="60.75" customHeight="1">
      <c r="A76" s="61"/>
      <c r="B76" s="86"/>
      <c r="C76" s="82"/>
      <c r="D76" s="83"/>
      <c r="E76" s="87" t="s">
        <v>198</v>
      </c>
      <c r="F76" s="84" t="s">
        <v>49</v>
      </c>
      <c r="G76" s="85">
        <v>2020</v>
      </c>
      <c r="H76" s="74">
        <f>J76+L76+N76+P76</f>
        <v>97</v>
      </c>
      <c r="I76" s="74">
        <f>K76+M76+O76+Q76</f>
        <v>97</v>
      </c>
      <c r="J76" s="75">
        <v>97</v>
      </c>
      <c r="K76" s="75">
        <v>97</v>
      </c>
      <c r="L76" s="75">
        <v>0</v>
      </c>
      <c r="M76" s="75">
        <v>0</v>
      </c>
      <c r="N76" s="75">
        <v>0</v>
      </c>
      <c r="O76" s="75">
        <v>0</v>
      </c>
      <c r="P76" s="75">
        <v>0</v>
      </c>
      <c r="Q76" s="75">
        <v>0</v>
      </c>
      <c r="R76" s="76"/>
      <c r="S76" s="77"/>
      <c r="T76" s="77"/>
      <c r="U76" s="77"/>
      <c r="V76" s="77"/>
      <c r="W76" s="77"/>
      <c r="X76" s="77"/>
      <c r="Y76" s="77"/>
      <c r="Z76" s="77"/>
      <c r="AA76" s="77"/>
      <c r="AB76" s="77"/>
      <c r="AC76" s="77"/>
      <c r="AD76" s="77"/>
    </row>
    <row r="77" spans="1:30" ht="60.75" customHeight="1">
      <c r="A77" s="61"/>
      <c r="B77" s="86"/>
      <c r="C77" s="73" t="s">
        <v>118</v>
      </c>
      <c r="D77" s="73"/>
      <c r="E77" s="73" t="s">
        <v>136</v>
      </c>
      <c r="F77" s="84" t="s">
        <v>49</v>
      </c>
      <c r="G77" s="85">
        <v>2016</v>
      </c>
      <c r="H77" s="74">
        <f t="shared" si="6"/>
        <v>300</v>
      </c>
      <c r="I77" s="74">
        <f t="shared" si="5"/>
        <v>300</v>
      </c>
      <c r="J77" s="75">
        <v>0</v>
      </c>
      <c r="K77" s="75">
        <v>0</v>
      </c>
      <c r="L77" s="75">
        <v>0</v>
      </c>
      <c r="M77" s="75">
        <v>0</v>
      </c>
      <c r="N77" s="75">
        <v>300</v>
      </c>
      <c r="O77" s="75">
        <v>300</v>
      </c>
      <c r="P77" s="75">
        <v>0</v>
      </c>
      <c r="Q77" s="75">
        <v>0</v>
      </c>
      <c r="R77" s="76"/>
      <c r="S77" s="77"/>
      <c r="T77" s="77"/>
      <c r="U77" s="77"/>
      <c r="V77" s="77"/>
      <c r="W77" s="77"/>
      <c r="X77" s="77"/>
      <c r="Y77" s="77"/>
      <c r="Z77" s="77"/>
      <c r="AA77" s="77"/>
      <c r="AB77" s="77"/>
      <c r="AC77" s="77"/>
      <c r="AD77" s="77"/>
    </row>
    <row r="78" spans="1:30" ht="60.75" customHeight="1">
      <c r="A78" s="60"/>
      <c r="B78" s="81"/>
      <c r="C78" s="73">
        <v>11.58</v>
      </c>
      <c r="D78" s="73"/>
      <c r="E78" s="73" t="s">
        <v>134</v>
      </c>
      <c r="F78" s="84" t="s">
        <v>49</v>
      </c>
      <c r="G78" s="85">
        <v>2017</v>
      </c>
      <c r="H78" s="74">
        <f aca="true" t="shared" si="7" ref="H78:I86">J78+L78+N78+P78</f>
        <v>777</v>
      </c>
      <c r="I78" s="74">
        <f t="shared" si="7"/>
        <v>777</v>
      </c>
      <c r="J78" s="75">
        <v>777</v>
      </c>
      <c r="K78" s="75">
        <v>777</v>
      </c>
      <c r="L78" s="75">
        <v>0</v>
      </c>
      <c r="M78" s="75">
        <v>0</v>
      </c>
      <c r="N78" s="75">
        <v>0</v>
      </c>
      <c r="O78" s="75">
        <v>0</v>
      </c>
      <c r="P78" s="75">
        <v>0</v>
      </c>
      <c r="Q78" s="75">
        <v>0</v>
      </c>
      <c r="R78" s="76"/>
      <c r="S78" s="77"/>
      <c r="T78" s="77"/>
      <c r="U78" s="77"/>
      <c r="V78" s="77"/>
      <c r="W78" s="77"/>
      <c r="X78" s="77"/>
      <c r="Y78" s="77"/>
      <c r="Z78" s="77"/>
      <c r="AA78" s="77"/>
      <c r="AB78" s="77"/>
      <c r="AC78" s="77"/>
      <c r="AD78" s="77"/>
    </row>
    <row r="79" spans="1:30" ht="78.75">
      <c r="A79" s="6" t="s">
        <v>66</v>
      </c>
      <c r="B79" s="73" t="s">
        <v>182</v>
      </c>
      <c r="C79" s="73">
        <v>23.53</v>
      </c>
      <c r="D79" s="73"/>
      <c r="E79" s="73"/>
      <c r="F79" s="73" t="s">
        <v>123</v>
      </c>
      <c r="G79" s="73">
        <v>2015</v>
      </c>
      <c r="H79" s="74">
        <f t="shared" si="7"/>
        <v>15.9</v>
      </c>
      <c r="I79" s="74">
        <f t="shared" si="7"/>
        <v>15.9</v>
      </c>
      <c r="J79" s="75">
        <v>15.9</v>
      </c>
      <c r="K79" s="75">
        <v>15.9</v>
      </c>
      <c r="L79" s="75">
        <v>0</v>
      </c>
      <c r="M79" s="75">
        <v>0</v>
      </c>
      <c r="N79" s="75">
        <v>0</v>
      </c>
      <c r="O79" s="75">
        <v>0</v>
      </c>
      <c r="P79" s="75">
        <v>0</v>
      </c>
      <c r="Q79" s="75">
        <v>0</v>
      </c>
      <c r="R79" s="76"/>
      <c r="S79" s="77"/>
      <c r="T79" s="77"/>
      <c r="U79" s="77"/>
      <c r="V79" s="77"/>
      <c r="W79" s="77"/>
      <c r="X79" s="77"/>
      <c r="Y79" s="77"/>
      <c r="Z79" s="77"/>
      <c r="AA79" s="77"/>
      <c r="AB79" s="77"/>
      <c r="AC79" s="77"/>
      <c r="AD79" s="77"/>
    </row>
    <row r="80" spans="1:30" ht="78.75">
      <c r="A80" s="6" t="s">
        <v>67</v>
      </c>
      <c r="B80" s="73" t="s">
        <v>122</v>
      </c>
      <c r="C80" s="73">
        <v>8.81</v>
      </c>
      <c r="D80" s="73"/>
      <c r="E80" s="73"/>
      <c r="F80" s="73" t="s">
        <v>123</v>
      </c>
      <c r="G80" s="73">
        <v>2015</v>
      </c>
      <c r="H80" s="74">
        <f t="shared" si="7"/>
        <v>15.9</v>
      </c>
      <c r="I80" s="74">
        <f t="shared" si="7"/>
        <v>15.9</v>
      </c>
      <c r="J80" s="75">
        <v>15.9</v>
      </c>
      <c r="K80" s="75">
        <v>15.9</v>
      </c>
      <c r="L80" s="75">
        <v>0</v>
      </c>
      <c r="M80" s="75">
        <v>0</v>
      </c>
      <c r="N80" s="75">
        <v>0</v>
      </c>
      <c r="O80" s="75">
        <v>0</v>
      </c>
      <c r="P80" s="75">
        <v>0</v>
      </c>
      <c r="Q80" s="75">
        <v>0</v>
      </c>
      <c r="R80" s="76"/>
      <c r="S80" s="77"/>
      <c r="T80" s="77"/>
      <c r="U80" s="77"/>
      <c r="V80" s="77"/>
      <c r="W80" s="77"/>
      <c r="X80" s="77"/>
      <c r="Y80" s="77"/>
      <c r="Z80" s="77"/>
      <c r="AA80" s="77"/>
      <c r="AB80" s="77"/>
      <c r="AC80" s="77"/>
      <c r="AD80" s="77"/>
    </row>
    <row r="81" spans="1:30" ht="78.75">
      <c r="A81" s="6" t="s">
        <v>68</v>
      </c>
      <c r="B81" s="73" t="s">
        <v>183</v>
      </c>
      <c r="C81" s="73">
        <v>4.23</v>
      </c>
      <c r="D81" s="73"/>
      <c r="E81" s="73"/>
      <c r="F81" s="73" t="s">
        <v>123</v>
      </c>
      <c r="G81" s="73">
        <v>2015</v>
      </c>
      <c r="H81" s="74">
        <f t="shared" si="7"/>
        <v>15.9</v>
      </c>
      <c r="I81" s="74">
        <f t="shared" si="7"/>
        <v>15.9</v>
      </c>
      <c r="J81" s="75">
        <v>15.9</v>
      </c>
      <c r="K81" s="75">
        <v>15.9</v>
      </c>
      <c r="L81" s="75">
        <v>0</v>
      </c>
      <c r="M81" s="75">
        <v>0</v>
      </c>
      <c r="N81" s="75">
        <v>0</v>
      </c>
      <c r="O81" s="75">
        <v>0</v>
      </c>
      <c r="P81" s="75">
        <v>0</v>
      </c>
      <c r="Q81" s="75">
        <v>0</v>
      </c>
      <c r="R81" s="76"/>
      <c r="S81" s="77"/>
      <c r="T81" s="77"/>
      <c r="U81" s="77"/>
      <c r="V81" s="77"/>
      <c r="W81" s="77"/>
      <c r="X81" s="77"/>
      <c r="Y81" s="77"/>
      <c r="Z81" s="77"/>
      <c r="AA81" s="77"/>
      <c r="AB81" s="77"/>
      <c r="AC81" s="77"/>
      <c r="AD81" s="77"/>
    </row>
    <row r="82" spans="1:30" ht="52.5" customHeight="1">
      <c r="A82" s="6" t="s">
        <v>69</v>
      </c>
      <c r="B82" s="73" t="s">
        <v>184</v>
      </c>
      <c r="C82" s="73">
        <v>2.88</v>
      </c>
      <c r="D82" s="73"/>
      <c r="E82" s="73"/>
      <c r="F82" s="73" t="s">
        <v>123</v>
      </c>
      <c r="G82" s="73">
        <v>2015</v>
      </c>
      <c r="H82" s="74">
        <f t="shared" si="7"/>
        <v>16</v>
      </c>
      <c r="I82" s="74">
        <f t="shared" si="7"/>
        <v>16</v>
      </c>
      <c r="J82" s="75">
        <v>16</v>
      </c>
      <c r="K82" s="75">
        <v>16</v>
      </c>
      <c r="L82" s="75">
        <v>0</v>
      </c>
      <c r="M82" s="75">
        <v>0</v>
      </c>
      <c r="N82" s="75">
        <v>0</v>
      </c>
      <c r="O82" s="75">
        <v>0</v>
      </c>
      <c r="P82" s="75">
        <v>0</v>
      </c>
      <c r="Q82" s="75">
        <v>0</v>
      </c>
      <c r="R82" s="76"/>
      <c r="S82" s="77"/>
      <c r="T82" s="77"/>
      <c r="U82" s="77"/>
      <c r="V82" s="77"/>
      <c r="W82" s="77"/>
      <c r="X82" s="77"/>
      <c r="Y82" s="77"/>
      <c r="Z82" s="77"/>
      <c r="AA82" s="77"/>
      <c r="AB82" s="77"/>
      <c r="AC82" s="77"/>
      <c r="AD82" s="77"/>
    </row>
    <row r="83" spans="1:30" ht="52.5" customHeight="1">
      <c r="A83" s="59" t="s">
        <v>70</v>
      </c>
      <c r="B83" s="71" t="s">
        <v>185</v>
      </c>
      <c r="C83" s="73">
        <v>7.422</v>
      </c>
      <c r="D83" s="72">
        <v>227</v>
      </c>
      <c r="E83" s="71"/>
      <c r="F83" s="73" t="s">
        <v>50</v>
      </c>
      <c r="G83" s="73">
        <v>2018</v>
      </c>
      <c r="H83" s="74">
        <f>J83+L83+N83+P83</f>
        <v>38982.8</v>
      </c>
      <c r="I83" s="74">
        <f>K83+M83+O83+Q83</f>
        <v>38982.8</v>
      </c>
      <c r="J83" s="75">
        <v>0</v>
      </c>
      <c r="K83" s="75">
        <v>0</v>
      </c>
      <c r="L83" s="75">
        <v>0</v>
      </c>
      <c r="M83" s="75">
        <v>0</v>
      </c>
      <c r="N83" s="75">
        <v>0</v>
      </c>
      <c r="O83" s="75">
        <v>0</v>
      </c>
      <c r="P83" s="75">
        <v>38982.8</v>
      </c>
      <c r="Q83" s="75">
        <v>38982.8</v>
      </c>
      <c r="R83" s="76"/>
      <c r="S83" s="77"/>
      <c r="T83" s="77"/>
      <c r="U83" s="77"/>
      <c r="V83" s="77"/>
      <c r="W83" s="77"/>
      <c r="X83" s="77"/>
      <c r="Y83" s="77"/>
      <c r="Z83" s="77"/>
      <c r="AA83" s="77"/>
      <c r="AB83" s="77"/>
      <c r="AC83" s="77"/>
      <c r="AD83" s="77"/>
    </row>
    <row r="84" spans="1:30" ht="45" customHeight="1">
      <c r="A84" s="60"/>
      <c r="B84" s="79"/>
      <c r="C84" s="73">
        <f>8.459+11.747</f>
        <v>20.206</v>
      </c>
      <c r="D84" s="73">
        <v>624</v>
      </c>
      <c r="E84" s="79"/>
      <c r="F84" s="73" t="s">
        <v>50</v>
      </c>
      <c r="G84" s="73">
        <v>2019</v>
      </c>
      <c r="H84" s="74">
        <f t="shared" si="7"/>
        <v>78779.4</v>
      </c>
      <c r="I84" s="74">
        <f t="shared" si="7"/>
        <v>78779.4</v>
      </c>
      <c r="J84" s="75">
        <v>0</v>
      </c>
      <c r="K84" s="75">
        <v>0</v>
      </c>
      <c r="L84" s="75">
        <v>0</v>
      </c>
      <c r="M84" s="75">
        <v>0</v>
      </c>
      <c r="N84" s="75">
        <v>0</v>
      </c>
      <c r="O84" s="75">
        <v>0</v>
      </c>
      <c r="P84" s="75">
        <v>78779.4</v>
      </c>
      <c r="Q84" s="75">
        <v>78779.4</v>
      </c>
      <c r="R84" s="76"/>
      <c r="S84" s="77"/>
      <c r="T84" s="77"/>
      <c r="U84" s="77"/>
      <c r="V84" s="77"/>
      <c r="W84" s="77"/>
      <c r="X84" s="77"/>
      <c r="Y84" s="77"/>
      <c r="Z84" s="77"/>
      <c r="AA84" s="77"/>
      <c r="AB84" s="77"/>
      <c r="AC84" s="77"/>
      <c r="AD84" s="77"/>
    </row>
    <row r="85" spans="1:30" ht="45" customHeight="1">
      <c r="A85" s="59" t="s">
        <v>71</v>
      </c>
      <c r="B85" s="71" t="s">
        <v>186</v>
      </c>
      <c r="C85" s="73">
        <v>2.898</v>
      </c>
      <c r="D85" s="72">
        <v>65</v>
      </c>
      <c r="E85" s="71"/>
      <c r="F85" s="73" t="s">
        <v>50</v>
      </c>
      <c r="G85" s="73">
        <v>2018</v>
      </c>
      <c r="H85" s="74">
        <f>J85+L85+N85+P85</f>
        <v>14607.7</v>
      </c>
      <c r="I85" s="74">
        <f>K85+M85+O85+Q85</f>
        <v>14607.7</v>
      </c>
      <c r="J85" s="75">
        <v>0</v>
      </c>
      <c r="K85" s="75">
        <v>0</v>
      </c>
      <c r="L85" s="75">
        <v>0</v>
      </c>
      <c r="M85" s="75">
        <v>0</v>
      </c>
      <c r="N85" s="75">
        <v>0</v>
      </c>
      <c r="O85" s="75">
        <v>0</v>
      </c>
      <c r="P85" s="75">
        <v>14607.7</v>
      </c>
      <c r="Q85" s="75">
        <v>14607.7</v>
      </c>
      <c r="R85" s="76"/>
      <c r="S85" s="77"/>
      <c r="T85" s="77"/>
      <c r="U85" s="77"/>
      <c r="V85" s="77"/>
      <c r="W85" s="77"/>
      <c r="X85" s="77"/>
      <c r="Y85" s="77"/>
      <c r="Z85" s="77"/>
      <c r="AA85" s="77"/>
      <c r="AB85" s="77"/>
      <c r="AC85" s="77"/>
      <c r="AD85" s="77"/>
    </row>
    <row r="86" spans="1:30" ht="49.5" customHeight="1">
      <c r="A86" s="60"/>
      <c r="B86" s="79"/>
      <c r="C86" s="73">
        <f>4.933+0.363</f>
        <v>5.296</v>
      </c>
      <c r="D86" s="73">
        <v>138</v>
      </c>
      <c r="E86" s="79"/>
      <c r="F86" s="73" t="s">
        <v>50</v>
      </c>
      <c r="G86" s="73">
        <v>2019</v>
      </c>
      <c r="H86" s="74">
        <f t="shared" si="7"/>
        <v>19918.9</v>
      </c>
      <c r="I86" s="74">
        <f t="shared" si="7"/>
        <v>19918.9</v>
      </c>
      <c r="J86" s="75">
        <v>0</v>
      </c>
      <c r="K86" s="75">
        <v>0</v>
      </c>
      <c r="L86" s="75">
        <v>0</v>
      </c>
      <c r="M86" s="75">
        <v>0</v>
      </c>
      <c r="N86" s="75">
        <v>0</v>
      </c>
      <c r="O86" s="75">
        <v>0</v>
      </c>
      <c r="P86" s="75">
        <v>19918.9</v>
      </c>
      <c r="Q86" s="75">
        <v>19918.9</v>
      </c>
      <c r="R86" s="76"/>
      <c r="S86" s="77"/>
      <c r="T86" s="77"/>
      <c r="U86" s="77"/>
      <c r="V86" s="77"/>
      <c r="W86" s="77"/>
      <c r="X86" s="77"/>
      <c r="Y86" s="77"/>
      <c r="Z86" s="77"/>
      <c r="AA86" s="77"/>
      <c r="AB86" s="77"/>
      <c r="AC86" s="77"/>
      <c r="AD86" s="77"/>
    </row>
    <row r="87" spans="1:18" ht="35.25" customHeight="1">
      <c r="A87" s="19" t="s">
        <v>72</v>
      </c>
      <c r="B87" s="17" t="s">
        <v>28</v>
      </c>
      <c r="C87" s="17">
        <v>2</v>
      </c>
      <c r="D87" s="17">
        <f>25*C87</f>
        <v>50</v>
      </c>
      <c r="E87" s="24"/>
      <c r="F87" s="30" t="s">
        <v>49</v>
      </c>
      <c r="G87" s="24">
        <v>2020</v>
      </c>
      <c r="H87" s="3">
        <f>J87+L87+N87+P87</f>
        <v>1926.7</v>
      </c>
      <c r="I87" s="3">
        <f>K87+M87+O87+Q87</f>
        <v>0</v>
      </c>
      <c r="J87" s="4">
        <v>1926.7</v>
      </c>
      <c r="K87" s="4">
        <v>0</v>
      </c>
      <c r="L87" s="4">
        <v>0</v>
      </c>
      <c r="M87" s="4">
        <v>0</v>
      </c>
      <c r="N87" s="4">
        <v>0</v>
      </c>
      <c r="O87" s="4">
        <v>0</v>
      </c>
      <c r="P87" s="4">
        <v>0</v>
      </c>
      <c r="Q87" s="4">
        <v>0</v>
      </c>
      <c r="R87" s="8"/>
    </row>
    <row r="88" spans="1:18" ht="35.25" customHeight="1">
      <c r="A88" s="19" t="s">
        <v>73</v>
      </c>
      <c r="B88" s="17" t="s">
        <v>24</v>
      </c>
      <c r="C88" s="17">
        <v>5.1</v>
      </c>
      <c r="D88" s="17">
        <f>25*C88</f>
        <v>127.5</v>
      </c>
      <c r="E88" s="24"/>
      <c r="F88" s="30" t="s">
        <v>49</v>
      </c>
      <c r="G88" s="24">
        <v>2020</v>
      </c>
      <c r="H88" s="3">
        <f aca="true" t="shared" si="8" ref="H88:H123">J88+L88+N88+P88</f>
        <v>4913</v>
      </c>
      <c r="I88" s="3">
        <f aca="true" t="shared" si="9" ref="I88:I123">K88+M88+O88+Q88</f>
        <v>0</v>
      </c>
      <c r="J88" s="4">
        <v>4913</v>
      </c>
      <c r="K88" s="4">
        <v>0</v>
      </c>
      <c r="L88" s="4">
        <v>0</v>
      </c>
      <c r="M88" s="4">
        <v>0</v>
      </c>
      <c r="N88" s="4">
        <v>0</v>
      </c>
      <c r="O88" s="4">
        <v>0</v>
      </c>
      <c r="P88" s="4">
        <v>0</v>
      </c>
      <c r="Q88" s="4">
        <v>0</v>
      </c>
      <c r="R88" s="8"/>
    </row>
    <row r="89" spans="1:18" ht="35.25" customHeight="1">
      <c r="A89" s="19" t="s">
        <v>74</v>
      </c>
      <c r="B89" s="17" t="s">
        <v>162</v>
      </c>
      <c r="C89" s="17">
        <v>5.56</v>
      </c>
      <c r="D89" s="17">
        <f>25*C89</f>
        <v>139</v>
      </c>
      <c r="E89" s="24"/>
      <c r="F89" s="30" t="s">
        <v>49</v>
      </c>
      <c r="G89" s="24">
        <v>2020</v>
      </c>
      <c r="H89" s="3">
        <f aca="true" t="shared" si="10" ref="H89:I93">J89+L89+N89+P89</f>
        <v>5356.1</v>
      </c>
      <c r="I89" s="3">
        <f t="shared" si="10"/>
        <v>0</v>
      </c>
      <c r="J89" s="4">
        <v>5356.1</v>
      </c>
      <c r="K89" s="4">
        <v>0</v>
      </c>
      <c r="L89" s="4">
        <v>0</v>
      </c>
      <c r="M89" s="4">
        <v>0</v>
      </c>
      <c r="N89" s="4">
        <v>0</v>
      </c>
      <c r="O89" s="4">
        <v>0</v>
      </c>
      <c r="P89" s="4">
        <v>0</v>
      </c>
      <c r="Q89" s="4">
        <v>0</v>
      </c>
      <c r="R89" s="8"/>
    </row>
    <row r="90" spans="1:18" ht="35.25" customHeight="1">
      <c r="A90" s="19" t="s">
        <v>75</v>
      </c>
      <c r="B90" s="17" t="s">
        <v>1</v>
      </c>
      <c r="C90" s="17">
        <v>7.16</v>
      </c>
      <c r="D90" s="17">
        <f aca="true" t="shared" si="11" ref="D90:D95">25*C90</f>
        <v>179</v>
      </c>
      <c r="E90" s="24"/>
      <c r="F90" s="30" t="s">
        <v>49</v>
      </c>
      <c r="G90" s="24">
        <v>2020</v>
      </c>
      <c r="H90" s="3">
        <f t="shared" si="10"/>
        <v>6897.5</v>
      </c>
      <c r="I90" s="3">
        <f t="shared" si="10"/>
        <v>0</v>
      </c>
      <c r="J90" s="4">
        <v>6897.5</v>
      </c>
      <c r="K90" s="4">
        <f>6897.5-1576.1-5321.4</f>
        <v>0</v>
      </c>
      <c r="L90" s="4">
        <v>0</v>
      </c>
      <c r="M90" s="4">
        <v>0</v>
      </c>
      <c r="N90" s="4">
        <v>0</v>
      </c>
      <c r="O90" s="4">
        <v>0</v>
      </c>
      <c r="P90" s="4">
        <v>0</v>
      </c>
      <c r="Q90" s="4">
        <v>0</v>
      </c>
      <c r="R90" s="8"/>
    </row>
    <row r="91" spans="1:18" ht="35.25" customHeight="1">
      <c r="A91" s="19" t="s">
        <v>76</v>
      </c>
      <c r="B91" s="17" t="s">
        <v>171</v>
      </c>
      <c r="C91" s="17">
        <v>3</v>
      </c>
      <c r="D91" s="17">
        <f t="shared" si="11"/>
        <v>75</v>
      </c>
      <c r="E91" s="24"/>
      <c r="F91" s="30" t="s">
        <v>49</v>
      </c>
      <c r="G91" s="24">
        <v>2020</v>
      </c>
      <c r="H91" s="3">
        <f t="shared" si="10"/>
        <v>3010</v>
      </c>
      <c r="I91" s="3">
        <f t="shared" si="10"/>
        <v>0</v>
      </c>
      <c r="J91" s="4">
        <v>3010</v>
      </c>
      <c r="K91" s="4">
        <v>0</v>
      </c>
      <c r="L91" s="4">
        <v>0</v>
      </c>
      <c r="M91" s="4">
        <v>0</v>
      </c>
      <c r="N91" s="4">
        <v>0</v>
      </c>
      <c r="O91" s="4">
        <v>0</v>
      </c>
      <c r="P91" s="4">
        <v>0</v>
      </c>
      <c r="Q91" s="4">
        <v>0</v>
      </c>
      <c r="R91" s="8"/>
    </row>
    <row r="92" spans="1:18" ht="108.75" customHeight="1">
      <c r="A92" s="88" t="s">
        <v>77</v>
      </c>
      <c r="B92" s="72" t="s">
        <v>190</v>
      </c>
      <c r="C92" s="72">
        <v>27</v>
      </c>
      <c r="D92" s="72">
        <f t="shared" si="11"/>
        <v>675</v>
      </c>
      <c r="E92" s="72"/>
      <c r="F92" s="73" t="s">
        <v>49</v>
      </c>
      <c r="G92" s="73">
        <v>2021</v>
      </c>
      <c r="H92" s="74">
        <f>J92+L92+N92+P92</f>
        <v>27000</v>
      </c>
      <c r="I92" s="74">
        <f>K92+M92+O92+Q92</f>
        <v>0</v>
      </c>
      <c r="J92" s="75">
        <v>6750</v>
      </c>
      <c r="K92" s="75">
        <v>0</v>
      </c>
      <c r="L92" s="75">
        <v>0</v>
      </c>
      <c r="M92" s="75">
        <v>0</v>
      </c>
      <c r="N92" s="75">
        <v>20250</v>
      </c>
      <c r="O92" s="75">
        <v>0</v>
      </c>
      <c r="P92" s="75">
        <v>0</v>
      </c>
      <c r="Q92" s="75">
        <v>0</v>
      </c>
      <c r="R92" s="72" t="s">
        <v>159</v>
      </c>
    </row>
    <row r="93" spans="1:18" ht="49.5" customHeight="1">
      <c r="A93" s="88" t="s">
        <v>78</v>
      </c>
      <c r="B93" s="72" t="s">
        <v>187</v>
      </c>
      <c r="C93" s="72">
        <v>12.58</v>
      </c>
      <c r="D93" s="72">
        <f>25*C93</f>
        <v>314.5</v>
      </c>
      <c r="E93" s="72"/>
      <c r="F93" s="73" t="s">
        <v>50</v>
      </c>
      <c r="G93" s="73">
        <v>2020</v>
      </c>
      <c r="H93" s="74">
        <f t="shared" si="10"/>
        <v>62518.8</v>
      </c>
      <c r="I93" s="74">
        <f t="shared" si="10"/>
        <v>0</v>
      </c>
      <c r="J93" s="75">
        <v>625.2</v>
      </c>
      <c r="K93" s="75">
        <v>0</v>
      </c>
      <c r="L93" s="75">
        <v>0</v>
      </c>
      <c r="M93" s="75">
        <v>0</v>
      </c>
      <c r="N93" s="75">
        <v>61893.6</v>
      </c>
      <c r="O93" s="75">
        <v>0</v>
      </c>
      <c r="P93" s="75">
        <v>0</v>
      </c>
      <c r="Q93" s="75">
        <v>0</v>
      </c>
      <c r="R93" s="76"/>
    </row>
    <row r="94" spans="1:18" ht="47.25" customHeight="1">
      <c r="A94" s="88" t="s">
        <v>79</v>
      </c>
      <c r="B94" s="72" t="s">
        <v>163</v>
      </c>
      <c r="C94" s="72">
        <v>1.5</v>
      </c>
      <c r="D94" s="72">
        <f t="shared" si="11"/>
        <v>37.5</v>
      </c>
      <c r="E94" s="89" t="s">
        <v>198</v>
      </c>
      <c r="F94" s="73" t="s">
        <v>49</v>
      </c>
      <c r="G94" s="73">
        <v>2020</v>
      </c>
      <c r="H94" s="74">
        <f>J94+L94+N94+P94</f>
        <v>6932.2</v>
      </c>
      <c r="I94" s="74">
        <f>K94+M94+O94+Q94</f>
        <v>6932.2</v>
      </c>
      <c r="J94" s="75">
        <v>6932.2</v>
      </c>
      <c r="K94" s="75">
        <v>6932.2</v>
      </c>
      <c r="L94" s="75">
        <v>0</v>
      </c>
      <c r="M94" s="75">
        <v>0</v>
      </c>
      <c r="N94" s="75">
        <v>0</v>
      </c>
      <c r="O94" s="75">
        <v>0</v>
      </c>
      <c r="P94" s="75">
        <v>0</v>
      </c>
      <c r="Q94" s="75">
        <v>0</v>
      </c>
      <c r="R94" s="90" t="s">
        <v>104</v>
      </c>
    </row>
    <row r="95" spans="1:18" ht="35.25" customHeight="1">
      <c r="A95" s="88" t="s">
        <v>160</v>
      </c>
      <c r="B95" s="73" t="s">
        <v>172</v>
      </c>
      <c r="C95" s="73">
        <v>2</v>
      </c>
      <c r="D95" s="72">
        <f t="shared" si="11"/>
        <v>50</v>
      </c>
      <c r="E95" s="73"/>
      <c r="F95" s="73" t="s">
        <v>49</v>
      </c>
      <c r="G95" s="73">
        <v>2020</v>
      </c>
      <c r="H95" s="74">
        <f>J95+L95+N95+P95</f>
        <v>2006.7</v>
      </c>
      <c r="I95" s="74">
        <f>K95+M95+O95+Q95</f>
        <v>0</v>
      </c>
      <c r="J95" s="75">
        <v>2006.7</v>
      </c>
      <c r="K95" s="75">
        <v>0</v>
      </c>
      <c r="L95" s="75">
        <v>0</v>
      </c>
      <c r="M95" s="75">
        <v>0</v>
      </c>
      <c r="N95" s="75">
        <v>0</v>
      </c>
      <c r="O95" s="75">
        <v>0</v>
      </c>
      <c r="P95" s="75">
        <v>0</v>
      </c>
      <c r="Q95" s="75">
        <v>0</v>
      </c>
      <c r="R95" s="76"/>
    </row>
    <row r="96" spans="1:18" ht="30.75" customHeight="1">
      <c r="A96" s="91" t="s">
        <v>80</v>
      </c>
      <c r="B96" s="71" t="s">
        <v>6</v>
      </c>
      <c r="C96" s="71">
        <v>4</v>
      </c>
      <c r="D96" s="72"/>
      <c r="E96" s="73"/>
      <c r="F96" s="73" t="s">
        <v>49</v>
      </c>
      <c r="G96" s="73">
        <v>2022</v>
      </c>
      <c r="H96" s="74">
        <f t="shared" si="8"/>
        <v>6146.7</v>
      </c>
      <c r="I96" s="74">
        <f t="shared" si="9"/>
        <v>0</v>
      </c>
      <c r="J96" s="75">
        <v>0</v>
      </c>
      <c r="K96" s="75">
        <v>0</v>
      </c>
      <c r="L96" s="75">
        <v>0</v>
      </c>
      <c r="M96" s="75">
        <v>0</v>
      </c>
      <c r="N96" s="75">
        <v>0</v>
      </c>
      <c r="O96" s="75">
        <v>0</v>
      </c>
      <c r="P96" s="75">
        <v>6146.7</v>
      </c>
      <c r="Q96" s="75">
        <v>0</v>
      </c>
      <c r="R96" s="76"/>
    </row>
    <row r="97" spans="1:18" ht="30.75" customHeight="1">
      <c r="A97" s="92"/>
      <c r="B97" s="79"/>
      <c r="C97" s="79"/>
      <c r="D97" s="72">
        <f>25*C96</f>
        <v>100</v>
      </c>
      <c r="E97" s="73"/>
      <c r="F97" s="73" t="s">
        <v>50</v>
      </c>
      <c r="G97" s="73">
        <v>2023</v>
      </c>
      <c r="H97" s="74">
        <f t="shared" si="8"/>
        <v>26453.3</v>
      </c>
      <c r="I97" s="74">
        <f t="shared" si="9"/>
        <v>0</v>
      </c>
      <c r="J97" s="75">
        <v>0</v>
      </c>
      <c r="K97" s="75">
        <v>0</v>
      </c>
      <c r="L97" s="75">
        <v>0</v>
      </c>
      <c r="M97" s="75">
        <v>0</v>
      </c>
      <c r="N97" s="75">
        <v>0</v>
      </c>
      <c r="O97" s="75">
        <v>0</v>
      </c>
      <c r="P97" s="75">
        <v>26453.3</v>
      </c>
      <c r="Q97" s="75">
        <v>0</v>
      </c>
      <c r="R97" s="76"/>
    </row>
    <row r="98" spans="1:18" ht="31.5" customHeight="1">
      <c r="A98" s="91" t="s">
        <v>81</v>
      </c>
      <c r="B98" s="71" t="s">
        <v>7</v>
      </c>
      <c r="C98" s="71">
        <v>6.9</v>
      </c>
      <c r="D98" s="72"/>
      <c r="E98" s="73"/>
      <c r="F98" s="73" t="s">
        <v>49</v>
      </c>
      <c r="G98" s="73">
        <v>2022</v>
      </c>
      <c r="H98" s="74">
        <f t="shared" si="8"/>
        <v>10603</v>
      </c>
      <c r="I98" s="74">
        <f t="shared" si="9"/>
        <v>0</v>
      </c>
      <c r="J98" s="75">
        <v>0</v>
      </c>
      <c r="K98" s="75">
        <v>0</v>
      </c>
      <c r="L98" s="75">
        <v>0</v>
      </c>
      <c r="M98" s="75">
        <v>0</v>
      </c>
      <c r="N98" s="75">
        <v>0</v>
      </c>
      <c r="O98" s="75">
        <v>0</v>
      </c>
      <c r="P98" s="75">
        <v>10603</v>
      </c>
      <c r="Q98" s="75">
        <v>0</v>
      </c>
      <c r="R98" s="76"/>
    </row>
    <row r="99" spans="1:18" ht="31.5" customHeight="1">
      <c r="A99" s="92"/>
      <c r="B99" s="79"/>
      <c r="C99" s="79"/>
      <c r="D99" s="72">
        <f>25*C98</f>
        <v>172.5</v>
      </c>
      <c r="E99" s="73"/>
      <c r="F99" s="73" t="s">
        <v>50</v>
      </c>
      <c r="G99" s="73">
        <v>2023</v>
      </c>
      <c r="H99" s="74">
        <f t="shared" si="8"/>
        <v>45632</v>
      </c>
      <c r="I99" s="74">
        <f t="shared" si="9"/>
        <v>0</v>
      </c>
      <c r="J99" s="75">
        <v>0</v>
      </c>
      <c r="K99" s="75">
        <v>0</v>
      </c>
      <c r="L99" s="75">
        <v>0</v>
      </c>
      <c r="M99" s="75">
        <v>0</v>
      </c>
      <c r="N99" s="75">
        <v>0</v>
      </c>
      <c r="O99" s="75">
        <v>0</v>
      </c>
      <c r="P99" s="75">
        <v>45632</v>
      </c>
      <c r="Q99" s="75">
        <v>0</v>
      </c>
      <c r="R99" s="76"/>
    </row>
    <row r="100" spans="1:18" ht="33" customHeight="1">
      <c r="A100" s="91" t="s">
        <v>82</v>
      </c>
      <c r="B100" s="71" t="s">
        <v>33</v>
      </c>
      <c r="C100" s="71">
        <v>15.5</v>
      </c>
      <c r="D100" s="72"/>
      <c r="E100" s="73"/>
      <c r="F100" s="73" t="s">
        <v>49</v>
      </c>
      <c r="G100" s="73">
        <v>2022</v>
      </c>
      <c r="H100" s="74">
        <f t="shared" si="8"/>
        <v>23818.3</v>
      </c>
      <c r="I100" s="74">
        <f t="shared" si="9"/>
        <v>0</v>
      </c>
      <c r="J100" s="75">
        <v>0</v>
      </c>
      <c r="K100" s="75">
        <v>0</v>
      </c>
      <c r="L100" s="75">
        <v>0</v>
      </c>
      <c r="M100" s="75">
        <v>0</v>
      </c>
      <c r="N100" s="75">
        <v>0</v>
      </c>
      <c r="O100" s="75">
        <v>0</v>
      </c>
      <c r="P100" s="75">
        <v>23818.3</v>
      </c>
      <c r="Q100" s="75">
        <v>0</v>
      </c>
      <c r="R100" s="76"/>
    </row>
    <row r="101" spans="1:18" ht="33" customHeight="1">
      <c r="A101" s="92"/>
      <c r="B101" s="79"/>
      <c r="C101" s="79"/>
      <c r="D101" s="72">
        <f>25*C100</f>
        <v>387.5</v>
      </c>
      <c r="E101" s="73"/>
      <c r="F101" s="73" t="s">
        <v>50</v>
      </c>
      <c r="G101" s="73">
        <v>2023</v>
      </c>
      <c r="H101" s="74">
        <f t="shared" si="8"/>
        <v>102506.7</v>
      </c>
      <c r="I101" s="74">
        <f t="shared" si="9"/>
        <v>0</v>
      </c>
      <c r="J101" s="75">
        <v>0</v>
      </c>
      <c r="K101" s="75">
        <v>0</v>
      </c>
      <c r="L101" s="75">
        <v>0</v>
      </c>
      <c r="M101" s="75">
        <v>0</v>
      </c>
      <c r="N101" s="75">
        <v>0</v>
      </c>
      <c r="O101" s="75">
        <v>0</v>
      </c>
      <c r="P101" s="75">
        <v>102506.7</v>
      </c>
      <c r="Q101" s="75">
        <v>0</v>
      </c>
      <c r="R101" s="76"/>
    </row>
    <row r="102" spans="1:18" ht="52.5" customHeight="1">
      <c r="A102" s="91" t="s">
        <v>83</v>
      </c>
      <c r="B102" s="71" t="s">
        <v>22</v>
      </c>
      <c r="C102" s="71">
        <v>2.5</v>
      </c>
      <c r="D102" s="72"/>
      <c r="E102" s="73"/>
      <c r="F102" s="73" t="s">
        <v>49</v>
      </c>
      <c r="G102" s="73">
        <v>2022</v>
      </c>
      <c r="H102" s="74">
        <f t="shared" si="8"/>
        <v>3841.7</v>
      </c>
      <c r="I102" s="74">
        <f t="shared" si="9"/>
        <v>0</v>
      </c>
      <c r="J102" s="75">
        <v>0</v>
      </c>
      <c r="K102" s="75">
        <v>0</v>
      </c>
      <c r="L102" s="75">
        <v>0</v>
      </c>
      <c r="M102" s="75">
        <v>0</v>
      </c>
      <c r="N102" s="75">
        <v>0</v>
      </c>
      <c r="O102" s="75">
        <v>0</v>
      </c>
      <c r="P102" s="75">
        <v>3841.7</v>
      </c>
      <c r="Q102" s="75">
        <v>0</v>
      </c>
      <c r="R102" s="76"/>
    </row>
    <row r="103" spans="1:18" ht="52.5" customHeight="1">
      <c r="A103" s="92"/>
      <c r="B103" s="79"/>
      <c r="C103" s="79"/>
      <c r="D103" s="72">
        <f>25*C102</f>
        <v>62.5</v>
      </c>
      <c r="E103" s="73"/>
      <c r="F103" s="73" t="s">
        <v>50</v>
      </c>
      <c r="G103" s="73">
        <v>2023</v>
      </c>
      <c r="H103" s="74">
        <f t="shared" si="8"/>
        <v>16533.3</v>
      </c>
      <c r="I103" s="74">
        <f t="shared" si="9"/>
        <v>0</v>
      </c>
      <c r="J103" s="75">
        <v>0</v>
      </c>
      <c r="K103" s="75">
        <v>0</v>
      </c>
      <c r="L103" s="75">
        <v>0</v>
      </c>
      <c r="M103" s="75">
        <v>0</v>
      </c>
      <c r="N103" s="75">
        <v>0</v>
      </c>
      <c r="O103" s="75">
        <v>0</v>
      </c>
      <c r="P103" s="75">
        <v>16533.3</v>
      </c>
      <c r="Q103" s="75">
        <v>0</v>
      </c>
      <c r="R103" s="76"/>
    </row>
    <row r="104" spans="1:18" ht="31.5" customHeight="1">
      <c r="A104" s="91" t="s">
        <v>86</v>
      </c>
      <c r="B104" s="71" t="s">
        <v>5</v>
      </c>
      <c r="C104" s="71">
        <v>1.7</v>
      </c>
      <c r="D104" s="72"/>
      <c r="E104" s="73"/>
      <c r="F104" s="73" t="s">
        <v>49</v>
      </c>
      <c r="G104" s="73">
        <v>2022</v>
      </c>
      <c r="H104" s="74">
        <f t="shared" si="8"/>
        <v>2612.3</v>
      </c>
      <c r="I104" s="74">
        <f t="shared" si="9"/>
        <v>0</v>
      </c>
      <c r="J104" s="75">
        <v>0</v>
      </c>
      <c r="K104" s="75">
        <v>0</v>
      </c>
      <c r="L104" s="75">
        <v>0</v>
      </c>
      <c r="M104" s="75">
        <v>0</v>
      </c>
      <c r="N104" s="75">
        <v>0</v>
      </c>
      <c r="O104" s="75">
        <v>0</v>
      </c>
      <c r="P104" s="75">
        <v>2612.3</v>
      </c>
      <c r="Q104" s="75">
        <v>0</v>
      </c>
      <c r="R104" s="76"/>
    </row>
    <row r="105" spans="1:18" ht="31.5" customHeight="1">
      <c r="A105" s="92"/>
      <c r="B105" s="79"/>
      <c r="C105" s="79"/>
      <c r="D105" s="72">
        <f>25*C104</f>
        <v>42.5</v>
      </c>
      <c r="E105" s="73"/>
      <c r="F105" s="73" t="s">
        <v>50</v>
      </c>
      <c r="G105" s="73">
        <v>2023</v>
      </c>
      <c r="H105" s="74">
        <f t="shared" si="8"/>
        <v>11242.7</v>
      </c>
      <c r="I105" s="74">
        <f t="shared" si="9"/>
        <v>0</v>
      </c>
      <c r="J105" s="75">
        <v>0</v>
      </c>
      <c r="K105" s="75">
        <v>0</v>
      </c>
      <c r="L105" s="75">
        <v>0</v>
      </c>
      <c r="M105" s="75">
        <v>0</v>
      </c>
      <c r="N105" s="75">
        <v>0</v>
      </c>
      <c r="O105" s="75">
        <v>0</v>
      </c>
      <c r="P105" s="75">
        <v>11242.7</v>
      </c>
      <c r="Q105" s="75">
        <v>0</v>
      </c>
      <c r="R105" s="76"/>
    </row>
    <row r="106" spans="1:18" ht="39.75" customHeight="1">
      <c r="A106" s="91" t="s">
        <v>87</v>
      </c>
      <c r="B106" s="71" t="s">
        <v>27</v>
      </c>
      <c r="C106" s="71">
        <v>1.5</v>
      </c>
      <c r="D106" s="72"/>
      <c r="E106" s="73"/>
      <c r="F106" s="73" t="s">
        <v>49</v>
      </c>
      <c r="G106" s="73">
        <v>2022</v>
      </c>
      <c r="H106" s="74">
        <f t="shared" si="8"/>
        <v>2305</v>
      </c>
      <c r="I106" s="74">
        <f t="shared" si="9"/>
        <v>0</v>
      </c>
      <c r="J106" s="75">
        <v>0</v>
      </c>
      <c r="K106" s="75">
        <v>0</v>
      </c>
      <c r="L106" s="75">
        <v>0</v>
      </c>
      <c r="M106" s="75">
        <v>0</v>
      </c>
      <c r="N106" s="75">
        <v>0</v>
      </c>
      <c r="O106" s="75">
        <v>0</v>
      </c>
      <c r="P106" s="75">
        <v>2305</v>
      </c>
      <c r="Q106" s="75">
        <v>0</v>
      </c>
      <c r="R106" s="76"/>
    </row>
    <row r="107" spans="1:18" ht="39.75" customHeight="1">
      <c r="A107" s="92"/>
      <c r="B107" s="79"/>
      <c r="C107" s="79"/>
      <c r="D107" s="72">
        <f>25*C106</f>
        <v>37.5</v>
      </c>
      <c r="E107" s="73"/>
      <c r="F107" s="73" t="s">
        <v>50</v>
      </c>
      <c r="G107" s="73">
        <v>2023</v>
      </c>
      <c r="H107" s="74">
        <f t="shared" si="8"/>
        <v>9920</v>
      </c>
      <c r="I107" s="74">
        <f t="shared" si="9"/>
        <v>0</v>
      </c>
      <c r="J107" s="75">
        <v>0</v>
      </c>
      <c r="K107" s="75">
        <v>0</v>
      </c>
      <c r="L107" s="75">
        <v>0</v>
      </c>
      <c r="M107" s="75">
        <v>0</v>
      </c>
      <c r="N107" s="75">
        <v>0</v>
      </c>
      <c r="O107" s="75">
        <v>0</v>
      </c>
      <c r="P107" s="75">
        <v>9920</v>
      </c>
      <c r="Q107" s="75">
        <v>0</v>
      </c>
      <c r="R107" s="76"/>
    </row>
    <row r="108" spans="1:18" ht="29.25" customHeight="1">
      <c r="A108" s="91" t="s">
        <v>88</v>
      </c>
      <c r="B108" s="71" t="s">
        <v>18</v>
      </c>
      <c r="C108" s="71">
        <v>2.84</v>
      </c>
      <c r="D108" s="72"/>
      <c r="E108" s="73"/>
      <c r="F108" s="73" t="s">
        <v>49</v>
      </c>
      <c r="G108" s="73">
        <v>2022</v>
      </c>
      <c r="H108" s="74">
        <f t="shared" si="8"/>
        <v>4364.1</v>
      </c>
      <c r="I108" s="74">
        <f t="shared" si="9"/>
        <v>0</v>
      </c>
      <c r="J108" s="75">
        <v>0</v>
      </c>
      <c r="K108" s="75">
        <v>0</v>
      </c>
      <c r="L108" s="75">
        <v>0</v>
      </c>
      <c r="M108" s="75">
        <v>0</v>
      </c>
      <c r="N108" s="75">
        <v>0</v>
      </c>
      <c r="O108" s="75">
        <v>0</v>
      </c>
      <c r="P108" s="75">
        <v>4364.1</v>
      </c>
      <c r="Q108" s="75">
        <v>0</v>
      </c>
      <c r="R108" s="76"/>
    </row>
    <row r="109" spans="1:18" ht="29.25" customHeight="1">
      <c r="A109" s="92"/>
      <c r="B109" s="79"/>
      <c r="C109" s="79"/>
      <c r="D109" s="72">
        <f>25*C108</f>
        <v>71</v>
      </c>
      <c r="E109" s="73"/>
      <c r="F109" s="73" t="s">
        <v>50</v>
      </c>
      <c r="G109" s="73">
        <v>2023</v>
      </c>
      <c r="H109" s="74">
        <f t="shared" si="8"/>
        <v>18781.9</v>
      </c>
      <c r="I109" s="74">
        <f t="shared" si="9"/>
        <v>0</v>
      </c>
      <c r="J109" s="75">
        <v>0</v>
      </c>
      <c r="K109" s="75">
        <v>0</v>
      </c>
      <c r="L109" s="75">
        <v>0</v>
      </c>
      <c r="M109" s="75">
        <v>0</v>
      </c>
      <c r="N109" s="75">
        <v>0</v>
      </c>
      <c r="O109" s="75">
        <v>0</v>
      </c>
      <c r="P109" s="75">
        <v>18781.9</v>
      </c>
      <c r="Q109" s="75">
        <v>0</v>
      </c>
      <c r="R109" s="76"/>
    </row>
    <row r="110" spans="1:18" ht="68.25" customHeight="1">
      <c r="A110" s="91" t="s">
        <v>144</v>
      </c>
      <c r="B110" s="71" t="s">
        <v>31</v>
      </c>
      <c r="C110" s="71">
        <v>31.7</v>
      </c>
      <c r="D110" s="72"/>
      <c r="E110" s="73"/>
      <c r="F110" s="73" t="s">
        <v>49</v>
      </c>
      <c r="G110" s="73">
        <v>2022</v>
      </c>
      <c r="H110" s="74">
        <f t="shared" si="8"/>
        <v>48712.3</v>
      </c>
      <c r="I110" s="74">
        <f t="shared" si="9"/>
        <v>0</v>
      </c>
      <c r="J110" s="75">
        <v>0</v>
      </c>
      <c r="K110" s="75">
        <v>0</v>
      </c>
      <c r="L110" s="75">
        <v>0</v>
      </c>
      <c r="M110" s="75">
        <v>0</v>
      </c>
      <c r="N110" s="75">
        <v>0</v>
      </c>
      <c r="O110" s="75">
        <v>0</v>
      </c>
      <c r="P110" s="75">
        <v>48712.3</v>
      </c>
      <c r="Q110" s="75">
        <v>0</v>
      </c>
      <c r="R110" s="76"/>
    </row>
    <row r="111" spans="1:18" ht="71.25" customHeight="1">
      <c r="A111" s="92"/>
      <c r="B111" s="79"/>
      <c r="C111" s="79"/>
      <c r="D111" s="72">
        <f>25*C110</f>
        <v>792.5</v>
      </c>
      <c r="E111" s="73"/>
      <c r="F111" s="73" t="s">
        <v>50</v>
      </c>
      <c r="G111" s="73">
        <v>2023</v>
      </c>
      <c r="H111" s="74">
        <f t="shared" si="8"/>
        <v>209642.7</v>
      </c>
      <c r="I111" s="74">
        <f t="shared" si="9"/>
        <v>0</v>
      </c>
      <c r="J111" s="75">
        <v>0</v>
      </c>
      <c r="K111" s="75">
        <v>0</v>
      </c>
      <c r="L111" s="75">
        <v>0</v>
      </c>
      <c r="M111" s="75">
        <v>0</v>
      </c>
      <c r="N111" s="75">
        <v>0</v>
      </c>
      <c r="O111" s="75">
        <v>0</v>
      </c>
      <c r="P111" s="75">
        <v>209642.7</v>
      </c>
      <c r="Q111" s="75">
        <v>0</v>
      </c>
      <c r="R111" s="76"/>
    </row>
    <row r="112" spans="1:18" ht="29.25" customHeight="1">
      <c r="A112" s="91" t="s">
        <v>145</v>
      </c>
      <c r="B112" s="71" t="s">
        <v>20</v>
      </c>
      <c r="C112" s="71">
        <v>3</v>
      </c>
      <c r="D112" s="72"/>
      <c r="E112" s="93"/>
      <c r="F112" s="73" t="s">
        <v>49</v>
      </c>
      <c r="G112" s="73">
        <v>2022</v>
      </c>
      <c r="H112" s="74">
        <f t="shared" si="8"/>
        <v>4610</v>
      </c>
      <c r="I112" s="74">
        <f t="shared" si="9"/>
        <v>0</v>
      </c>
      <c r="J112" s="75">
        <v>0</v>
      </c>
      <c r="K112" s="75">
        <v>0</v>
      </c>
      <c r="L112" s="75">
        <v>0</v>
      </c>
      <c r="M112" s="75">
        <v>0</v>
      </c>
      <c r="N112" s="75">
        <v>0</v>
      </c>
      <c r="O112" s="75">
        <v>0</v>
      </c>
      <c r="P112" s="75">
        <v>4610</v>
      </c>
      <c r="Q112" s="75">
        <v>0</v>
      </c>
      <c r="R112" s="76"/>
    </row>
    <row r="113" spans="1:18" ht="29.25" customHeight="1">
      <c r="A113" s="92"/>
      <c r="B113" s="79"/>
      <c r="C113" s="79"/>
      <c r="D113" s="72">
        <f>25*C112</f>
        <v>75</v>
      </c>
      <c r="E113" s="93"/>
      <c r="F113" s="73" t="s">
        <v>50</v>
      </c>
      <c r="G113" s="73">
        <v>2023</v>
      </c>
      <c r="H113" s="74">
        <f t="shared" si="8"/>
        <v>19840</v>
      </c>
      <c r="I113" s="74">
        <f t="shared" si="9"/>
        <v>0</v>
      </c>
      <c r="J113" s="75">
        <v>0</v>
      </c>
      <c r="K113" s="75">
        <v>0</v>
      </c>
      <c r="L113" s="75">
        <v>0</v>
      </c>
      <c r="M113" s="75">
        <v>0</v>
      </c>
      <c r="N113" s="75">
        <v>0</v>
      </c>
      <c r="O113" s="75">
        <v>0</v>
      </c>
      <c r="P113" s="75">
        <v>19840</v>
      </c>
      <c r="Q113" s="75">
        <v>0</v>
      </c>
      <c r="R113" s="76"/>
    </row>
    <row r="114" spans="1:18" ht="32.25" customHeight="1">
      <c r="A114" s="91" t="s">
        <v>146</v>
      </c>
      <c r="B114" s="71" t="s">
        <v>2</v>
      </c>
      <c r="C114" s="71">
        <v>1.5</v>
      </c>
      <c r="D114" s="72"/>
      <c r="E114" s="73"/>
      <c r="F114" s="73" t="s">
        <v>49</v>
      </c>
      <c r="G114" s="73">
        <v>2022</v>
      </c>
      <c r="H114" s="74">
        <f t="shared" si="8"/>
        <v>2305</v>
      </c>
      <c r="I114" s="74">
        <f t="shared" si="9"/>
        <v>0</v>
      </c>
      <c r="J114" s="75">
        <v>0</v>
      </c>
      <c r="K114" s="75">
        <v>0</v>
      </c>
      <c r="L114" s="75">
        <v>0</v>
      </c>
      <c r="M114" s="75">
        <v>0</v>
      </c>
      <c r="N114" s="75">
        <v>0</v>
      </c>
      <c r="O114" s="75">
        <v>0</v>
      </c>
      <c r="P114" s="75">
        <v>2305</v>
      </c>
      <c r="Q114" s="75">
        <v>0</v>
      </c>
      <c r="R114" s="94"/>
    </row>
    <row r="115" spans="1:18" ht="32.25" customHeight="1">
      <c r="A115" s="92"/>
      <c r="B115" s="79"/>
      <c r="C115" s="79"/>
      <c r="D115" s="72">
        <f>25*C114</f>
        <v>37.5</v>
      </c>
      <c r="E115" s="73"/>
      <c r="F115" s="73" t="s">
        <v>50</v>
      </c>
      <c r="G115" s="73">
        <v>2023</v>
      </c>
      <c r="H115" s="74">
        <f t="shared" si="8"/>
        <v>9920</v>
      </c>
      <c r="I115" s="74">
        <f t="shared" si="9"/>
        <v>0</v>
      </c>
      <c r="J115" s="75">
        <v>0</v>
      </c>
      <c r="K115" s="75">
        <v>0</v>
      </c>
      <c r="L115" s="75">
        <v>0</v>
      </c>
      <c r="M115" s="75">
        <v>0</v>
      </c>
      <c r="N115" s="75">
        <v>0</v>
      </c>
      <c r="O115" s="75">
        <v>0</v>
      </c>
      <c r="P115" s="75">
        <v>9920</v>
      </c>
      <c r="Q115" s="75">
        <v>0</v>
      </c>
      <c r="R115" s="76"/>
    </row>
    <row r="116" spans="1:18" ht="37.5" customHeight="1">
      <c r="A116" s="91" t="s">
        <v>147</v>
      </c>
      <c r="B116" s="71" t="s">
        <v>3</v>
      </c>
      <c r="C116" s="71">
        <v>1</v>
      </c>
      <c r="D116" s="72"/>
      <c r="E116" s="73"/>
      <c r="F116" s="73" t="s">
        <v>49</v>
      </c>
      <c r="G116" s="73">
        <v>2022</v>
      </c>
      <c r="H116" s="74">
        <f t="shared" si="8"/>
        <v>1536.7</v>
      </c>
      <c r="I116" s="74">
        <f t="shared" si="9"/>
        <v>0</v>
      </c>
      <c r="J116" s="75">
        <v>0</v>
      </c>
      <c r="K116" s="75">
        <v>0</v>
      </c>
      <c r="L116" s="75">
        <v>0</v>
      </c>
      <c r="M116" s="75">
        <v>0</v>
      </c>
      <c r="N116" s="75">
        <v>0</v>
      </c>
      <c r="O116" s="75">
        <v>0</v>
      </c>
      <c r="P116" s="75">
        <v>1536.7</v>
      </c>
      <c r="Q116" s="75">
        <v>0</v>
      </c>
      <c r="R116" s="90" t="s">
        <v>104</v>
      </c>
    </row>
    <row r="117" spans="1:18" ht="27.75" customHeight="1">
      <c r="A117" s="92"/>
      <c r="B117" s="79"/>
      <c r="C117" s="79"/>
      <c r="D117" s="72">
        <f>25*C116</f>
        <v>25</v>
      </c>
      <c r="E117" s="73"/>
      <c r="F117" s="73" t="s">
        <v>50</v>
      </c>
      <c r="G117" s="73">
        <v>2023</v>
      </c>
      <c r="H117" s="74">
        <f t="shared" si="8"/>
        <v>6613.3</v>
      </c>
      <c r="I117" s="74">
        <f t="shared" si="9"/>
        <v>0</v>
      </c>
      <c r="J117" s="75">
        <v>0</v>
      </c>
      <c r="K117" s="75">
        <v>0</v>
      </c>
      <c r="L117" s="75">
        <v>0</v>
      </c>
      <c r="M117" s="75">
        <v>0</v>
      </c>
      <c r="N117" s="75">
        <v>0</v>
      </c>
      <c r="O117" s="75">
        <v>0</v>
      </c>
      <c r="P117" s="75">
        <v>6613.3</v>
      </c>
      <c r="Q117" s="75">
        <v>0</v>
      </c>
      <c r="R117" s="76"/>
    </row>
    <row r="118" spans="1:18" ht="35.25" customHeight="1">
      <c r="A118" s="91" t="s">
        <v>148</v>
      </c>
      <c r="B118" s="71" t="s">
        <v>4</v>
      </c>
      <c r="C118" s="71">
        <v>4.3</v>
      </c>
      <c r="D118" s="72"/>
      <c r="E118" s="73"/>
      <c r="F118" s="73" t="s">
        <v>49</v>
      </c>
      <c r="G118" s="73">
        <v>2022</v>
      </c>
      <c r="H118" s="74">
        <f t="shared" si="8"/>
        <v>6607.7</v>
      </c>
      <c r="I118" s="74">
        <f t="shared" si="9"/>
        <v>0</v>
      </c>
      <c r="J118" s="75">
        <v>0</v>
      </c>
      <c r="K118" s="75">
        <v>0</v>
      </c>
      <c r="L118" s="75">
        <v>0</v>
      </c>
      <c r="M118" s="75">
        <v>0</v>
      </c>
      <c r="N118" s="75">
        <v>0</v>
      </c>
      <c r="O118" s="75">
        <v>0</v>
      </c>
      <c r="P118" s="75">
        <v>6607.7</v>
      </c>
      <c r="Q118" s="75">
        <v>0</v>
      </c>
      <c r="R118" s="76"/>
    </row>
    <row r="119" spans="1:18" ht="35.25" customHeight="1">
      <c r="A119" s="92"/>
      <c r="B119" s="79"/>
      <c r="C119" s="79"/>
      <c r="D119" s="72">
        <f>25*C118</f>
        <v>107.5</v>
      </c>
      <c r="E119" s="73"/>
      <c r="F119" s="73" t="s">
        <v>50</v>
      </c>
      <c r="G119" s="73">
        <v>2023</v>
      </c>
      <c r="H119" s="74">
        <f t="shared" si="8"/>
        <v>28437.3</v>
      </c>
      <c r="I119" s="74">
        <f t="shared" si="9"/>
        <v>0</v>
      </c>
      <c r="J119" s="75">
        <v>0</v>
      </c>
      <c r="K119" s="75">
        <v>0</v>
      </c>
      <c r="L119" s="75">
        <v>0</v>
      </c>
      <c r="M119" s="75">
        <v>0</v>
      </c>
      <c r="N119" s="75">
        <v>0</v>
      </c>
      <c r="O119" s="75">
        <v>0</v>
      </c>
      <c r="P119" s="75">
        <v>28437.3</v>
      </c>
      <c r="Q119" s="75">
        <v>0</v>
      </c>
      <c r="R119" s="76"/>
    </row>
    <row r="120" spans="1:18" ht="42.75" customHeight="1">
      <c r="A120" s="91" t="s">
        <v>149</v>
      </c>
      <c r="B120" s="71" t="s">
        <v>29</v>
      </c>
      <c r="C120" s="71">
        <v>1.2</v>
      </c>
      <c r="D120" s="72"/>
      <c r="E120" s="73"/>
      <c r="F120" s="73" t="s">
        <v>49</v>
      </c>
      <c r="G120" s="73">
        <v>2022</v>
      </c>
      <c r="H120" s="74">
        <f t="shared" si="8"/>
        <v>1844</v>
      </c>
      <c r="I120" s="74">
        <f t="shared" si="9"/>
        <v>0</v>
      </c>
      <c r="J120" s="75">
        <v>0</v>
      </c>
      <c r="K120" s="75">
        <v>0</v>
      </c>
      <c r="L120" s="75">
        <v>0</v>
      </c>
      <c r="M120" s="75">
        <v>0</v>
      </c>
      <c r="N120" s="75">
        <v>0</v>
      </c>
      <c r="O120" s="75">
        <v>0</v>
      </c>
      <c r="P120" s="75">
        <v>1844</v>
      </c>
      <c r="Q120" s="75">
        <v>0</v>
      </c>
      <c r="R120" s="76"/>
    </row>
    <row r="121" spans="1:18" ht="42.75" customHeight="1">
      <c r="A121" s="92"/>
      <c r="B121" s="79"/>
      <c r="C121" s="79"/>
      <c r="D121" s="72">
        <f>25*C120</f>
        <v>30</v>
      </c>
      <c r="E121" s="73"/>
      <c r="F121" s="73" t="s">
        <v>50</v>
      </c>
      <c r="G121" s="73">
        <v>2023</v>
      </c>
      <c r="H121" s="74">
        <f t="shared" si="8"/>
        <v>7936</v>
      </c>
      <c r="I121" s="74">
        <f t="shared" si="9"/>
        <v>0</v>
      </c>
      <c r="J121" s="75">
        <v>0</v>
      </c>
      <c r="K121" s="75">
        <v>0</v>
      </c>
      <c r="L121" s="75">
        <v>0</v>
      </c>
      <c r="M121" s="75">
        <v>0</v>
      </c>
      <c r="N121" s="75">
        <v>0</v>
      </c>
      <c r="O121" s="75">
        <v>0</v>
      </c>
      <c r="P121" s="75">
        <v>7936</v>
      </c>
      <c r="Q121" s="75">
        <v>0</v>
      </c>
      <c r="R121" s="76"/>
    </row>
    <row r="122" spans="1:18" ht="57.75" customHeight="1">
      <c r="A122" s="91" t="s">
        <v>150</v>
      </c>
      <c r="B122" s="71" t="s">
        <v>32</v>
      </c>
      <c r="C122" s="71">
        <v>30</v>
      </c>
      <c r="D122" s="72"/>
      <c r="E122" s="93"/>
      <c r="F122" s="73" t="s">
        <v>49</v>
      </c>
      <c r="G122" s="73">
        <v>2023</v>
      </c>
      <c r="H122" s="74">
        <f t="shared" si="8"/>
        <v>47800</v>
      </c>
      <c r="I122" s="74">
        <f t="shared" si="9"/>
        <v>0</v>
      </c>
      <c r="J122" s="75">
        <v>0</v>
      </c>
      <c r="K122" s="75">
        <v>0</v>
      </c>
      <c r="L122" s="75">
        <v>0</v>
      </c>
      <c r="M122" s="75">
        <v>0</v>
      </c>
      <c r="N122" s="75">
        <v>0</v>
      </c>
      <c r="O122" s="75">
        <v>0</v>
      </c>
      <c r="P122" s="75">
        <v>47800</v>
      </c>
      <c r="Q122" s="75">
        <v>0</v>
      </c>
      <c r="R122" s="76"/>
    </row>
    <row r="123" spans="1:18" ht="61.5" customHeight="1">
      <c r="A123" s="92"/>
      <c r="B123" s="79"/>
      <c r="C123" s="79"/>
      <c r="D123" s="72">
        <f>25*C122</f>
        <v>750</v>
      </c>
      <c r="E123" s="93"/>
      <c r="F123" s="73" t="s">
        <v>50</v>
      </c>
      <c r="G123" s="73">
        <v>2024</v>
      </c>
      <c r="H123" s="74">
        <f t="shared" si="8"/>
        <v>205300</v>
      </c>
      <c r="I123" s="74">
        <f t="shared" si="9"/>
        <v>0</v>
      </c>
      <c r="J123" s="75">
        <v>0</v>
      </c>
      <c r="K123" s="75">
        <v>0</v>
      </c>
      <c r="L123" s="75">
        <v>0</v>
      </c>
      <c r="M123" s="75">
        <v>0</v>
      </c>
      <c r="N123" s="75">
        <v>0</v>
      </c>
      <c r="O123" s="75">
        <v>0</v>
      </c>
      <c r="P123" s="75">
        <v>205300</v>
      </c>
      <c r="Q123" s="75">
        <v>0</v>
      </c>
      <c r="R123" s="76"/>
    </row>
    <row r="124" spans="1:18" ht="78" customHeight="1">
      <c r="A124" s="91" t="s">
        <v>151</v>
      </c>
      <c r="B124" s="71" t="s">
        <v>30</v>
      </c>
      <c r="C124" s="71">
        <v>30.2</v>
      </c>
      <c r="D124" s="72"/>
      <c r="E124" s="73"/>
      <c r="F124" s="73" t="s">
        <v>49</v>
      </c>
      <c r="G124" s="73">
        <v>2023</v>
      </c>
      <c r="H124" s="74">
        <f aca="true" t="shared" si="12" ref="H124:H160">J124+L124+N124+P124</f>
        <v>48118.7</v>
      </c>
      <c r="I124" s="74">
        <f aca="true" t="shared" si="13" ref="I124:I160">K124+M124+O124+Q124</f>
        <v>0</v>
      </c>
      <c r="J124" s="75">
        <v>0</v>
      </c>
      <c r="K124" s="75">
        <v>0</v>
      </c>
      <c r="L124" s="75">
        <v>0</v>
      </c>
      <c r="M124" s="75">
        <v>0</v>
      </c>
      <c r="N124" s="75">
        <v>0</v>
      </c>
      <c r="O124" s="75">
        <v>0</v>
      </c>
      <c r="P124" s="75">
        <v>48118.7</v>
      </c>
      <c r="Q124" s="75">
        <v>0</v>
      </c>
      <c r="R124" s="76"/>
    </row>
    <row r="125" spans="1:18" ht="78" customHeight="1">
      <c r="A125" s="92"/>
      <c r="B125" s="79"/>
      <c r="C125" s="79"/>
      <c r="D125" s="72">
        <f>25*C124</f>
        <v>755</v>
      </c>
      <c r="E125" s="73"/>
      <c r="F125" s="73" t="s">
        <v>50</v>
      </c>
      <c r="G125" s="73">
        <v>2024</v>
      </c>
      <c r="H125" s="74">
        <f>J125+L125+N125+P125</f>
        <v>206668.7</v>
      </c>
      <c r="I125" s="74">
        <f>K125+M125+O125+Q125</f>
        <v>0</v>
      </c>
      <c r="J125" s="75">
        <v>0</v>
      </c>
      <c r="K125" s="75">
        <v>0</v>
      </c>
      <c r="L125" s="75">
        <v>0</v>
      </c>
      <c r="M125" s="75">
        <v>0</v>
      </c>
      <c r="N125" s="75">
        <v>0</v>
      </c>
      <c r="O125" s="75">
        <v>0</v>
      </c>
      <c r="P125" s="75">
        <v>206668.7</v>
      </c>
      <c r="Q125" s="75">
        <v>0</v>
      </c>
      <c r="R125" s="76"/>
    </row>
    <row r="126" spans="1:18" ht="44.25" customHeight="1">
      <c r="A126" s="91" t="s">
        <v>152</v>
      </c>
      <c r="B126" s="71" t="s">
        <v>8</v>
      </c>
      <c r="C126" s="71">
        <v>8.6</v>
      </c>
      <c r="D126" s="72"/>
      <c r="E126" s="73"/>
      <c r="F126" s="73" t="s">
        <v>49</v>
      </c>
      <c r="G126" s="73">
        <v>2023</v>
      </c>
      <c r="H126" s="74">
        <f t="shared" si="12"/>
        <v>13702.7</v>
      </c>
      <c r="I126" s="74">
        <f t="shared" si="13"/>
        <v>0</v>
      </c>
      <c r="J126" s="75">
        <v>0</v>
      </c>
      <c r="K126" s="75">
        <v>0</v>
      </c>
      <c r="L126" s="75">
        <v>0</v>
      </c>
      <c r="M126" s="75">
        <v>0</v>
      </c>
      <c r="N126" s="75">
        <v>0</v>
      </c>
      <c r="O126" s="75">
        <v>0</v>
      </c>
      <c r="P126" s="75">
        <v>13702.7</v>
      </c>
      <c r="Q126" s="75">
        <v>0</v>
      </c>
      <c r="R126" s="76"/>
    </row>
    <row r="127" spans="1:18" ht="42.75" customHeight="1">
      <c r="A127" s="92"/>
      <c r="B127" s="79"/>
      <c r="C127" s="79"/>
      <c r="D127" s="72">
        <f>25*C126</f>
        <v>215</v>
      </c>
      <c r="E127" s="73"/>
      <c r="F127" s="73" t="s">
        <v>50</v>
      </c>
      <c r="G127" s="73">
        <v>2024</v>
      </c>
      <c r="H127" s="74">
        <f>J127+L127+N127+P127</f>
        <v>58852.7</v>
      </c>
      <c r="I127" s="74">
        <f>K127+M127+O127+Q127</f>
        <v>0</v>
      </c>
      <c r="J127" s="75">
        <v>0</v>
      </c>
      <c r="K127" s="75">
        <v>0</v>
      </c>
      <c r="L127" s="75">
        <v>0</v>
      </c>
      <c r="M127" s="75">
        <v>0</v>
      </c>
      <c r="N127" s="75">
        <v>0</v>
      </c>
      <c r="O127" s="75">
        <v>0</v>
      </c>
      <c r="P127" s="75">
        <v>58852.7</v>
      </c>
      <c r="Q127" s="75">
        <v>0</v>
      </c>
      <c r="R127" s="76"/>
    </row>
    <row r="128" spans="1:18" ht="48.75" customHeight="1">
      <c r="A128" s="91" t="s">
        <v>153</v>
      </c>
      <c r="B128" s="71" t="s">
        <v>9</v>
      </c>
      <c r="C128" s="71">
        <v>7.4</v>
      </c>
      <c r="D128" s="72"/>
      <c r="E128" s="73"/>
      <c r="F128" s="73" t="s">
        <v>49</v>
      </c>
      <c r="G128" s="73">
        <v>2023</v>
      </c>
      <c r="H128" s="74">
        <f t="shared" si="12"/>
        <v>11790.7</v>
      </c>
      <c r="I128" s="74">
        <f t="shared" si="13"/>
        <v>0</v>
      </c>
      <c r="J128" s="75">
        <v>0</v>
      </c>
      <c r="K128" s="75">
        <v>0</v>
      </c>
      <c r="L128" s="75">
        <v>0</v>
      </c>
      <c r="M128" s="75">
        <v>0</v>
      </c>
      <c r="N128" s="75">
        <v>0</v>
      </c>
      <c r="O128" s="75">
        <v>0</v>
      </c>
      <c r="P128" s="75">
        <v>11790.7</v>
      </c>
      <c r="Q128" s="75">
        <v>0</v>
      </c>
      <c r="R128" s="76"/>
    </row>
    <row r="129" spans="1:18" ht="45" customHeight="1">
      <c r="A129" s="92"/>
      <c r="B129" s="79"/>
      <c r="C129" s="79"/>
      <c r="D129" s="72">
        <f>25*C128</f>
        <v>185</v>
      </c>
      <c r="E129" s="73"/>
      <c r="F129" s="73" t="s">
        <v>50</v>
      </c>
      <c r="G129" s="73">
        <v>2024</v>
      </c>
      <c r="H129" s="74">
        <f>J129+L129+N129+P129</f>
        <v>50640.7</v>
      </c>
      <c r="I129" s="74">
        <f>K129+M129+O129+Q129</f>
        <v>0</v>
      </c>
      <c r="J129" s="75">
        <v>0</v>
      </c>
      <c r="K129" s="75">
        <v>0</v>
      </c>
      <c r="L129" s="75">
        <v>0</v>
      </c>
      <c r="M129" s="75">
        <v>0</v>
      </c>
      <c r="N129" s="75">
        <v>0</v>
      </c>
      <c r="O129" s="75">
        <v>0</v>
      </c>
      <c r="P129" s="75">
        <v>50640.7</v>
      </c>
      <c r="Q129" s="75">
        <v>0</v>
      </c>
      <c r="R129" s="76"/>
    </row>
    <row r="130" spans="1:18" ht="36" customHeight="1">
      <c r="A130" s="91" t="s">
        <v>154</v>
      </c>
      <c r="B130" s="71" t="s">
        <v>19</v>
      </c>
      <c r="C130" s="71">
        <v>5.2</v>
      </c>
      <c r="D130" s="72"/>
      <c r="E130" s="73"/>
      <c r="F130" s="73" t="s">
        <v>49</v>
      </c>
      <c r="G130" s="73">
        <v>2023</v>
      </c>
      <c r="H130" s="74">
        <f t="shared" si="12"/>
        <v>8285.3</v>
      </c>
      <c r="I130" s="74">
        <f t="shared" si="13"/>
        <v>0</v>
      </c>
      <c r="J130" s="75">
        <v>0</v>
      </c>
      <c r="K130" s="75">
        <v>0</v>
      </c>
      <c r="L130" s="75">
        <v>0</v>
      </c>
      <c r="M130" s="75">
        <v>0</v>
      </c>
      <c r="N130" s="75">
        <v>0</v>
      </c>
      <c r="O130" s="75">
        <v>0</v>
      </c>
      <c r="P130" s="75">
        <v>8285.3</v>
      </c>
      <c r="Q130" s="75">
        <v>0</v>
      </c>
      <c r="R130" s="76"/>
    </row>
    <row r="131" spans="1:18" ht="35.25" customHeight="1">
      <c r="A131" s="92"/>
      <c r="B131" s="79"/>
      <c r="C131" s="79"/>
      <c r="D131" s="72">
        <f>25*C130</f>
        <v>130</v>
      </c>
      <c r="E131" s="73"/>
      <c r="F131" s="73" t="s">
        <v>50</v>
      </c>
      <c r="G131" s="73">
        <v>2024</v>
      </c>
      <c r="H131" s="74">
        <f>J131+L131+N131+P131</f>
        <v>35585.3</v>
      </c>
      <c r="I131" s="74">
        <f>K131+M131+O131+Q131</f>
        <v>0</v>
      </c>
      <c r="J131" s="75">
        <v>0</v>
      </c>
      <c r="K131" s="75">
        <v>0</v>
      </c>
      <c r="L131" s="75">
        <v>0</v>
      </c>
      <c r="M131" s="75">
        <v>0</v>
      </c>
      <c r="N131" s="75">
        <v>0</v>
      </c>
      <c r="O131" s="75">
        <v>0</v>
      </c>
      <c r="P131" s="75">
        <v>35585.3</v>
      </c>
      <c r="Q131" s="75">
        <v>0</v>
      </c>
      <c r="R131" s="76"/>
    </row>
    <row r="132" spans="1:18" ht="35.25" customHeight="1">
      <c r="A132" s="91" t="s">
        <v>155</v>
      </c>
      <c r="B132" s="71" t="s">
        <v>10</v>
      </c>
      <c r="C132" s="71">
        <v>1.35</v>
      </c>
      <c r="D132" s="72"/>
      <c r="E132" s="73"/>
      <c r="F132" s="73" t="s">
        <v>49</v>
      </c>
      <c r="G132" s="73">
        <v>2023</v>
      </c>
      <c r="H132" s="74">
        <f t="shared" si="12"/>
        <v>2151</v>
      </c>
      <c r="I132" s="74">
        <f t="shared" si="13"/>
        <v>0</v>
      </c>
      <c r="J132" s="75">
        <v>0</v>
      </c>
      <c r="K132" s="75">
        <v>0</v>
      </c>
      <c r="L132" s="75">
        <v>0</v>
      </c>
      <c r="M132" s="75">
        <v>0</v>
      </c>
      <c r="N132" s="75">
        <v>0</v>
      </c>
      <c r="O132" s="75">
        <v>0</v>
      </c>
      <c r="P132" s="75">
        <v>2151</v>
      </c>
      <c r="Q132" s="75">
        <v>0</v>
      </c>
      <c r="R132" s="76"/>
    </row>
    <row r="133" spans="1:18" ht="35.25" customHeight="1">
      <c r="A133" s="92"/>
      <c r="B133" s="79"/>
      <c r="C133" s="79"/>
      <c r="D133" s="72">
        <f>25*C132</f>
        <v>33.75</v>
      </c>
      <c r="E133" s="73"/>
      <c r="F133" s="73" t="s">
        <v>50</v>
      </c>
      <c r="G133" s="73">
        <v>2024</v>
      </c>
      <c r="H133" s="74">
        <f>J133+L133+N133+P133</f>
        <v>9238.5</v>
      </c>
      <c r="I133" s="74">
        <f>K133+M133+O133+Q133</f>
        <v>0</v>
      </c>
      <c r="J133" s="75">
        <v>0</v>
      </c>
      <c r="K133" s="75">
        <v>0</v>
      </c>
      <c r="L133" s="75">
        <v>0</v>
      </c>
      <c r="M133" s="75">
        <v>0</v>
      </c>
      <c r="N133" s="75">
        <v>0</v>
      </c>
      <c r="O133" s="75">
        <v>0</v>
      </c>
      <c r="P133" s="75">
        <v>9238.5</v>
      </c>
      <c r="Q133" s="75">
        <v>0</v>
      </c>
      <c r="R133" s="76"/>
    </row>
    <row r="134" spans="1:18" ht="35.25" customHeight="1">
      <c r="A134" s="91" t="s">
        <v>156</v>
      </c>
      <c r="B134" s="71" t="s">
        <v>189</v>
      </c>
      <c r="C134" s="73">
        <v>1</v>
      </c>
      <c r="D134" s="72"/>
      <c r="E134" s="73"/>
      <c r="F134" s="73" t="s">
        <v>49</v>
      </c>
      <c r="G134" s="73">
        <v>2023</v>
      </c>
      <c r="H134" s="74">
        <f t="shared" si="12"/>
        <v>1593.3</v>
      </c>
      <c r="I134" s="74">
        <f t="shared" si="13"/>
        <v>0</v>
      </c>
      <c r="J134" s="75">
        <v>0</v>
      </c>
      <c r="K134" s="75">
        <v>0</v>
      </c>
      <c r="L134" s="75">
        <v>0</v>
      </c>
      <c r="M134" s="75">
        <v>0</v>
      </c>
      <c r="N134" s="75">
        <v>0</v>
      </c>
      <c r="O134" s="75">
        <v>0</v>
      </c>
      <c r="P134" s="75">
        <v>1593.3</v>
      </c>
      <c r="Q134" s="75">
        <v>0</v>
      </c>
      <c r="R134" s="76"/>
    </row>
    <row r="135" spans="1:18" ht="35.25" customHeight="1">
      <c r="A135" s="92"/>
      <c r="B135" s="79"/>
      <c r="C135" s="73">
        <v>1</v>
      </c>
      <c r="D135" s="72">
        <f>25*C134</f>
        <v>25</v>
      </c>
      <c r="E135" s="73"/>
      <c r="F135" s="73" t="s">
        <v>50</v>
      </c>
      <c r="G135" s="73">
        <v>2024</v>
      </c>
      <c r="H135" s="74">
        <f>J135+L135+N135+P135</f>
        <v>6843.3</v>
      </c>
      <c r="I135" s="74">
        <f>K135+M135+O135+Q135</f>
        <v>0</v>
      </c>
      <c r="J135" s="75">
        <v>0</v>
      </c>
      <c r="K135" s="75">
        <v>0</v>
      </c>
      <c r="L135" s="75">
        <v>0</v>
      </c>
      <c r="M135" s="75">
        <v>0</v>
      </c>
      <c r="N135" s="75">
        <v>0</v>
      </c>
      <c r="O135" s="75">
        <v>0</v>
      </c>
      <c r="P135" s="75">
        <v>6843.3</v>
      </c>
      <c r="Q135" s="75">
        <v>0</v>
      </c>
      <c r="R135" s="76"/>
    </row>
    <row r="136" spans="1:18" ht="35.25" customHeight="1">
      <c r="A136" s="91" t="s">
        <v>157</v>
      </c>
      <c r="B136" s="71" t="s">
        <v>11</v>
      </c>
      <c r="C136" s="71">
        <v>15</v>
      </c>
      <c r="D136" s="72"/>
      <c r="E136" s="73"/>
      <c r="F136" s="73" t="s">
        <v>49</v>
      </c>
      <c r="G136" s="73">
        <v>2023</v>
      </c>
      <c r="H136" s="74">
        <f t="shared" si="12"/>
        <v>23900</v>
      </c>
      <c r="I136" s="74">
        <f t="shared" si="13"/>
        <v>0</v>
      </c>
      <c r="J136" s="75">
        <v>0</v>
      </c>
      <c r="K136" s="75">
        <v>0</v>
      </c>
      <c r="L136" s="75">
        <v>0</v>
      </c>
      <c r="M136" s="75">
        <v>0</v>
      </c>
      <c r="N136" s="75">
        <v>0</v>
      </c>
      <c r="O136" s="75">
        <v>0</v>
      </c>
      <c r="P136" s="75">
        <v>23900</v>
      </c>
      <c r="Q136" s="75">
        <v>0</v>
      </c>
      <c r="R136" s="94"/>
    </row>
    <row r="137" spans="1:18" ht="35.25" customHeight="1">
      <c r="A137" s="92"/>
      <c r="B137" s="79"/>
      <c r="C137" s="79"/>
      <c r="D137" s="72">
        <v>2974</v>
      </c>
      <c r="E137" s="73"/>
      <c r="F137" s="73" t="s">
        <v>50</v>
      </c>
      <c r="G137" s="73">
        <v>2024</v>
      </c>
      <c r="H137" s="74">
        <f>J137+L137+N137+P137</f>
        <v>102650</v>
      </c>
      <c r="I137" s="74">
        <f>K137+M137+O137+Q137</f>
        <v>0</v>
      </c>
      <c r="J137" s="75">
        <v>0</v>
      </c>
      <c r="K137" s="75">
        <v>0</v>
      </c>
      <c r="L137" s="75">
        <v>0</v>
      </c>
      <c r="M137" s="75">
        <v>0</v>
      </c>
      <c r="N137" s="75">
        <v>0</v>
      </c>
      <c r="O137" s="75">
        <v>0</v>
      </c>
      <c r="P137" s="75">
        <v>102650</v>
      </c>
      <c r="Q137" s="75">
        <v>0</v>
      </c>
      <c r="R137" s="94"/>
    </row>
    <row r="138" spans="1:18" ht="66.75" customHeight="1">
      <c r="A138" s="91" t="s">
        <v>158</v>
      </c>
      <c r="B138" s="71" t="s">
        <v>25</v>
      </c>
      <c r="C138" s="71">
        <v>25.3</v>
      </c>
      <c r="D138" s="72"/>
      <c r="E138" s="73"/>
      <c r="F138" s="73" t="s">
        <v>49</v>
      </c>
      <c r="G138" s="73">
        <v>2024</v>
      </c>
      <c r="H138" s="74">
        <f t="shared" si="12"/>
        <v>41745</v>
      </c>
      <c r="I138" s="74">
        <f t="shared" si="13"/>
        <v>0</v>
      </c>
      <c r="J138" s="75">
        <v>0</v>
      </c>
      <c r="K138" s="75">
        <v>0</v>
      </c>
      <c r="L138" s="75">
        <v>0</v>
      </c>
      <c r="M138" s="75">
        <v>0</v>
      </c>
      <c r="N138" s="75">
        <v>0</v>
      </c>
      <c r="O138" s="75">
        <v>0</v>
      </c>
      <c r="P138" s="75">
        <v>41745</v>
      </c>
      <c r="Q138" s="75">
        <v>0</v>
      </c>
      <c r="R138" s="76"/>
    </row>
    <row r="139" spans="1:18" ht="62.25" customHeight="1">
      <c r="A139" s="92"/>
      <c r="B139" s="79"/>
      <c r="C139" s="79"/>
      <c r="D139" s="72">
        <f>25*C138</f>
        <v>632.5</v>
      </c>
      <c r="E139" s="73"/>
      <c r="F139" s="73" t="s">
        <v>50</v>
      </c>
      <c r="G139" s="73">
        <v>2025</v>
      </c>
      <c r="H139" s="74">
        <f>J139+L139+N139+P139</f>
        <v>178786.7</v>
      </c>
      <c r="I139" s="74">
        <f>K139+M139+O139+Q139</f>
        <v>0</v>
      </c>
      <c r="J139" s="75">
        <v>0</v>
      </c>
      <c r="K139" s="75">
        <v>0</v>
      </c>
      <c r="L139" s="75">
        <v>0</v>
      </c>
      <c r="M139" s="75">
        <v>0</v>
      </c>
      <c r="N139" s="75">
        <v>0</v>
      </c>
      <c r="O139" s="75">
        <v>0</v>
      </c>
      <c r="P139" s="75">
        <v>178786.7</v>
      </c>
      <c r="Q139" s="75">
        <v>0</v>
      </c>
      <c r="R139" s="76"/>
    </row>
    <row r="140" spans="1:18" ht="52.5" customHeight="1">
      <c r="A140" s="91" t="s">
        <v>89</v>
      </c>
      <c r="B140" s="71" t="s">
        <v>12</v>
      </c>
      <c r="C140" s="71">
        <v>14.1</v>
      </c>
      <c r="D140" s="72"/>
      <c r="E140" s="73"/>
      <c r="F140" s="73" t="s">
        <v>49</v>
      </c>
      <c r="G140" s="73">
        <v>2024</v>
      </c>
      <c r="H140" s="74">
        <f t="shared" si="12"/>
        <v>23265</v>
      </c>
      <c r="I140" s="74">
        <f t="shared" si="13"/>
        <v>0</v>
      </c>
      <c r="J140" s="75">
        <v>0</v>
      </c>
      <c r="K140" s="75">
        <v>0</v>
      </c>
      <c r="L140" s="75">
        <v>0</v>
      </c>
      <c r="M140" s="75">
        <v>0</v>
      </c>
      <c r="N140" s="75">
        <v>0</v>
      </c>
      <c r="O140" s="75">
        <v>0</v>
      </c>
      <c r="P140" s="75">
        <v>23265</v>
      </c>
      <c r="Q140" s="75">
        <v>0</v>
      </c>
      <c r="R140" s="76"/>
    </row>
    <row r="141" spans="1:18" ht="52.5" customHeight="1">
      <c r="A141" s="92"/>
      <c r="B141" s="79"/>
      <c r="C141" s="79"/>
      <c r="D141" s="72">
        <f>25*C140</f>
        <v>352.5</v>
      </c>
      <c r="E141" s="73"/>
      <c r="F141" s="73" t="s">
        <v>50</v>
      </c>
      <c r="G141" s="73">
        <v>2025</v>
      </c>
      <c r="H141" s="74">
        <f>J141+L141+N141+P141</f>
        <v>99640</v>
      </c>
      <c r="I141" s="74">
        <f>K141+M141+O141+Q141</f>
        <v>0</v>
      </c>
      <c r="J141" s="75">
        <v>0</v>
      </c>
      <c r="K141" s="75">
        <v>0</v>
      </c>
      <c r="L141" s="75">
        <v>0</v>
      </c>
      <c r="M141" s="75">
        <v>0</v>
      </c>
      <c r="N141" s="75">
        <v>0</v>
      </c>
      <c r="O141" s="75">
        <v>0</v>
      </c>
      <c r="P141" s="75">
        <v>99640</v>
      </c>
      <c r="Q141" s="75">
        <v>0</v>
      </c>
      <c r="R141" s="76"/>
    </row>
    <row r="142" spans="1:18" ht="57.75" customHeight="1">
      <c r="A142" s="91" t="s">
        <v>92</v>
      </c>
      <c r="B142" s="71" t="s">
        <v>26</v>
      </c>
      <c r="C142" s="71">
        <v>1.8</v>
      </c>
      <c r="D142" s="72"/>
      <c r="E142" s="73"/>
      <c r="F142" s="73" t="s">
        <v>49</v>
      </c>
      <c r="G142" s="73">
        <v>2024</v>
      </c>
      <c r="H142" s="74">
        <f t="shared" si="12"/>
        <v>2970</v>
      </c>
      <c r="I142" s="74">
        <f t="shared" si="13"/>
        <v>0</v>
      </c>
      <c r="J142" s="75">
        <v>0</v>
      </c>
      <c r="K142" s="75">
        <v>0</v>
      </c>
      <c r="L142" s="75">
        <v>0</v>
      </c>
      <c r="M142" s="75">
        <v>0</v>
      </c>
      <c r="N142" s="75">
        <v>0</v>
      </c>
      <c r="O142" s="75">
        <v>0</v>
      </c>
      <c r="P142" s="75">
        <v>2970</v>
      </c>
      <c r="Q142" s="75">
        <v>0</v>
      </c>
      <c r="R142" s="76"/>
    </row>
    <row r="143" spans="1:18" ht="57.75" customHeight="1">
      <c r="A143" s="92"/>
      <c r="B143" s="79"/>
      <c r="C143" s="79"/>
      <c r="D143" s="72">
        <f>25*C142</f>
        <v>45</v>
      </c>
      <c r="E143" s="73"/>
      <c r="F143" s="73" t="s">
        <v>50</v>
      </c>
      <c r="G143" s="73">
        <v>2025</v>
      </c>
      <c r="H143" s="74">
        <f>J143+L143+N143+P143</f>
        <v>12720</v>
      </c>
      <c r="I143" s="74">
        <f>K143+M143+O143+Q143</f>
        <v>0</v>
      </c>
      <c r="J143" s="75">
        <v>0</v>
      </c>
      <c r="K143" s="75">
        <v>0</v>
      </c>
      <c r="L143" s="75">
        <v>0</v>
      </c>
      <c r="M143" s="75">
        <v>0</v>
      </c>
      <c r="N143" s="75">
        <v>0</v>
      </c>
      <c r="O143" s="75">
        <v>0</v>
      </c>
      <c r="P143" s="75">
        <v>12720</v>
      </c>
      <c r="Q143" s="75">
        <v>0</v>
      </c>
      <c r="R143" s="76"/>
    </row>
    <row r="144" spans="1:18" ht="75" customHeight="1">
      <c r="A144" s="91" t="s">
        <v>93</v>
      </c>
      <c r="B144" s="71" t="s">
        <v>13</v>
      </c>
      <c r="C144" s="71">
        <v>5.3</v>
      </c>
      <c r="D144" s="72"/>
      <c r="E144" s="73"/>
      <c r="F144" s="73" t="s">
        <v>49</v>
      </c>
      <c r="G144" s="73">
        <v>2024</v>
      </c>
      <c r="H144" s="74">
        <f t="shared" si="12"/>
        <v>8745</v>
      </c>
      <c r="I144" s="74">
        <f t="shared" si="13"/>
        <v>0</v>
      </c>
      <c r="J144" s="75">
        <v>0</v>
      </c>
      <c r="K144" s="75">
        <v>0</v>
      </c>
      <c r="L144" s="75">
        <v>0</v>
      </c>
      <c r="M144" s="75">
        <v>0</v>
      </c>
      <c r="N144" s="75">
        <v>0</v>
      </c>
      <c r="O144" s="75">
        <v>0</v>
      </c>
      <c r="P144" s="75">
        <v>8745</v>
      </c>
      <c r="Q144" s="75">
        <v>0</v>
      </c>
      <c r="R144" s="76"/>
    </row>
    <row r="145" spans="1:18" ht="69.75" customHeight="1">
      <c r="A145" s="92"/>
      <c r="B145" s="79"/>
      <c r="C145" s="79"/>
      <c r="D145" s="72">
        <f>25*C144</f>
        <v>132.5</v>
      </c>
      <c r="E145" s="73"/>
      <c r="F145" s="73" t="s">
        <v>50</v>
      </c>
      <c r="G145" s="73">
        <v>2025</v>
      </c>
      <c r="H145" s="74">
        <f>J145+L145+N145+P145</f>
        <v>37453.3</v>
      </c>
      <c r="I145" s="74">
        <f>K145+M145+O145+Q145</f>
        <v>0</v>
      </c>
      <c r="J145" s="75">
        <v>0</v>
      </c>
      <c r="K145" s="75">
        <v>0</v>
      </c>
      <c r="L145" s="75">
        <v>0</v>
      </c>
      <c r="M145" s="75">
        <v>0</v>
      </c>
      <c r="N145" s="75">
        <v>0</v>
      </c>
      <c r="O145" s="75">
        <v>0</v>
      </c>
      <c r="P145" s="75">
        <v>37453.3</v>
      </c>
      <c r="Q145" s="75">
        <v>0</v>
      </c>
      <c r="R145" s="76"/>
    </row>
    <row r="146" spans="1:18" ht="61.5" customHeight="1">
      <c r="A146" s="91" t="s">
        <v>94</v>
      </c>
      <c r="B146" s="71" t="s">
        <v>14</v>
      </c>
      <c r="C146" s="71">
        <v>4.3</v>
      </c>
      <c r="D146" s="72"/>
      <c r="E146" s="73"/>
      <c r="F146" s="73" t="s">
        <v>49</v>
      </c>
      <c r="G146" s="73">
        <v>2024</v>
      </c>
      <c r="H146" s="74">
        <f t="shared" si="12"/>
        <v>7095</v>
      </c>
      <c r="I146" s="74">
        <f t="shared" si="13"/>
        <v>0</v>
      </c>
      <c r="J146" s="75">
        <v>0</v>
      </c>
      <c r="K146" s="75">
        <v>0</v>
      </c>
      <c r="L146" s="75">
        <v>0</v>
      </c>
      <c r="M146" s="75">
        <v>0</v>
      </c>
      <c r="N146" s="75">
        <v>0</v>
      </c>
      <c r="O146" s="75">
        <v>0</v>
      </c>
      <c r="P146" s="75">
        <v>7095</v>
      </c>
      <c r="Q146" s="75">
        <v>0</v>
      </c>
      <c r="R146" s="76"/>
    </row>
    <row r="147" spans="1:18" ht="54" customHeight="1">
      <c r="A147" s="92"/>
      <c r="B147" s="79"/>
      <c r="C147" s="79"/>
      <c r="D147" s="72">
        <f>25*C146</f>
        <v>107.5</v>
      </c>
      <c r="E147" s="73"/>
      <c r="F147" s="73" t="s">
        <v>50</v>
      </c>
      <c r="G147" s="73">
        <v>2025</v>
      </c>
      <c r="H147" s="74">
        <f>J147+L147+N147+P147</f>
        <v>30386.7</v>
      </c>
      <c r="I147" s="74">
        <f>K147+M147+O147+Q147</f>
        <v>0</v>
      </c>
      <c r="J147" s="75">
        <v>0</v>
      </c>
      <c r="K147" s="75">
        <v>0</v>
      </c>
      <c r="L147" s="75">
        <v>0</v>
      </c>
      <c r="M147" s="75">
        <v>0</v>
      </c>
      <c r="N147" s="75">
        <v>0</v>
      </c>
      <c r="O147" s="75">
        <v>0</v>
      </c>
      <c r="P147" s="75">
        <v>30386.7</v>
      </c>
      <c r="Q147" s="75">
        <v>0</v>
      </c>
      <c r="R147" s="76"/>
    </row>
    <row r="148" spans="1:18" ht="57.75" customHeight="1">
      <c r="A148" s="91" t="s">
        <v>95</v>
      </c>
      <c r="B148" s="71" t="s">
        <v>34</v>
      </c>
      <c r="C148" s="71">
        <v>5.1</v>
      </c>
      <c r="D148" s="72"/>
      <c r="E148" s="73"/>
      <c r="F148" s="73" t="s">
        <v>49</v>
      </c>
      <c r="G148" s="73">
        <v>2024</v>
      </c>
      <c r="H148" s="74">
        <f t="shared" si="12"/>
        <v>8415</v>
      </c>
      <c r="I148" s="74">
        <f t="shared" si="13"/>
        <v>0</v>
      </c>
      <c r="J148" s="75">
        <v>0</v>
      </c>
      <c r="K148" s="75">
        <v>0</v>
      </c>
      <c r="L148" s="75">
        <v>0</v>
      </c>
      <c r="M148" s="75">
        <v>0</v>
      </c>
      <c r="N148" s="75">
        <v>0</v>
      </c>
      <c r="O148" s="75">
        <v>0</v>
      </c>
      <c r="P148" s="75">
        <v>8415</v>
      </c>
      <c r="Q148" s="75">
        <v>0</v>
      </c>
      <c r="R148" s="76"/>
    </row>
    <row r="149" spans="1:18" ht="57.75" customHeight="1">
      <c r="A149" s="92"/>
      <c r="B149" s="79"/>
      <c r="C149" s="79"/>
      <c r="D149" s="72">
        <v>1798</v>
      </c>
      <c r="E149" s="73"/>
      <c r="F149" s="73" t="s">
        <v>50</v>
      </c>
      <c r="G149" s="73">
        <v>2025</v>
      </c>
      <c r="H149" s="74">
        <f>J149+L149+N149+P149</f>
        <v>36040</v>
      </c>
      <c r="I149" s="74">
        <f>K149+M149+O149+Q149</f>
        <v>0</v>
      </c>
      <c r="J149" s="75">
        <v>0</v>
      </c>
      <c r="K149" s="75">
        <v>0</v>
      </c>
      <c r="L149" s="75">
        <v>0</v>
      </c>
      <c r="M149" s="75">
        <v>0</v>
      </c>
      <c r="N149" s="75">
        <v>0</v>
      </c>
      <c r="O149" s="75">
        <v>0</v>
      </c>
      <c r="P149" s="75">
        <v>36040</v>
      </c>
      <c r="Q149" s="75">
        <v>0</v>
      </c>
      <c r="R149" s="76"/>
    </row>
    <row r="150" spans="1:18" ht="35.25" customHeight="1">
      <c r="A150" s="91" t="s">
        <v>96</v>
      </c>
      <c r="B150" s="71" t="s">
        <v>21</v>
      </c>
      <c r="C150" s="71">
        <v>5.84</v>
      </c>
      <c r="D150" s="72"/>
      <c r="E150" s="73"/>
      <c r="F150" s="73" t="s">
        <v>49</v>
      </c>
      <c r="G150" s="73">
        <v>2024</v>
      </c>
      <c r="H150" s="74">
        <f t="shared" si="12"/>
        <v>9636</v>
      </c>
      <c r="I150" s="74">
        <f t="shared" si="13"/>
        <v>0</v>
      </c>
      <c r="J150" s="75">
        <v>0</v>
      </c>
      <c r="K150" s="75">
        <v>0</v>
      </c>
      <c r="L150" s="75">
        <v>0</v>
      </c>
      <c r="M150" s="75">
        <v>0</v>
      </c>
      <c r="N150" s="75">
        <v>0</v>
      </c>
      <c r="O150" s="75">
        <v>0</v>
      </c>
      <c r="P150" s="75">
        <v>9636</v>
      </c>
      <c r="Q150" s="75">
        <v>0</v>
      </c>
      <c r="R150" s="76"/>
    </row>
    <row r="151" spans="1:18" ht="35.25" customHeight="1">
      <c r="A151" s="92"/>
      <c r="B151" s="79"/>
      <c r="C151" s="79"/>
      <c r="D151" s="72">
        <f>25*C150</f>
        <v>146</v>
      </c>
      <c r="E151" s="73"/>
      <c r="F151" s="73" t="s">
        <v>50</v>
      </c>
      <c r="G151" s="73">
        <v>2025</v>
      </c>
      <c r="H151" s="74">
        <f>J151+L151+N151+P151</f>
        <v>41269.3</v>
      </c>
      <c r="I151" s="74">
        <f>K151+M151+O151+Q151</f>
        <v>0</v>
      </c>
      <c r="J151" s="75">
        <v>0</v>
      </c>
      <c r="K151" s="75">
        <v>0</v>
      </c>
      <c r="L151" s="75">
        <v>0</v>
      </c>
      <c r="M151" s="75">
        <v>0</v>
      </c>
      <c r="N151" s="75">
        <v>0</v>
      </c>
      <c r="O151" s="75">
        <v>0</v>
      </c>
      <c r="P151" s="75">
        <v>41269.3</v>
      </c>
      <c r="Q151" s="75">
        <v>0</v>
      </c>
      <c r="R151" s="76"/>
    </row>
    <row r="152" spans="1:18" ht="35.25" customHeight="1">
      <c r="A152" s="91" t="s">
        <v>97</v>
      </c>
      <c r="B152" s="71" t="s">
        <v>15</v>
      </c>
      <c r="C152" s="71">
        <v>2.68</v>
      </c>
      <c r="D152" s="72"/>
      <c r="E152" s="73"/>
      <c r="F152" s="73" t="s">
        <v>49</v>
      </c>
      <c r="G152" s="73">
        <v>2024</v>
      </c>
      <c r="H152" s="74">
        <f t="shared" si="12"/>
        <v>4422</v>
      </c>
      <c r="I152" s="74">
        <f t="shared" si="13"/>
        <v>0</v>
      </c>
      <c r="J152" s="75">
        <v>0</v>
      </c>
      <c r="K152" s="75">
        <v>0</v>
      </c>
      <c r="L152" s="75">
        <v>0</v>
      </c>
      <c r="M152" s="75">
        <v>0</v>
      </c>
      <c r="N152" s="75">
        <v>0</v>
      </c>
      <c r="O152" s="75">
        <v>0</v>
      </c>
      <c r="P152" s="75">
        <v>4422</v>
      </c>
      <c r="Q152" s="75">
        <v>0</v>
      </c>
      <c r="R152" s="76"/>
    </row>
    <row r="153" spans="1:18" ht="35.25" customHeight="1">
      <c r="A153" s="92"/>
      <c r="B153" s="79"/>
      <c r="C153" s="79"/>
      <c r="D153" s="72">
        <f>25*C152</f>
        <v>67</v>
      </c>
      <c r="E153" s="73"/>
      <c r="F153" s="73" t="s">
        <v>50</v>
      </c>
      <c r="G153" s="73">
        <v>2025</v>
      </c>
      <c r="H153" s="74">
        <f>J153+L153+N153+P153</f>
        <v>18938.7</v>
      </c>
      <c r="I153" s="74">
        <f>K153+M153+O153+Q153</f>
        <v>0</v>
      </c>
      <c r="J153" s="75">
        <v>0</v>
      </c>
      <c r="K153" s="75">
        <v>0</v>
      </c>
      <c r="L153" s="75">
        <v>0</v>
      </c>
      <c r="M153" s="75">
        <v>0</v>
      </c>
      <c r="N153" s="75">
        <v>0</v>
      </c>
      <c r="O153" s="75">
        <v>0</v>
      </c>
      <c r="P153" s="75">
        <v>18938.7</v>
      </c>
      <c r="Q153" s="75">
        <v>0</v>
      </c>
      <c r="R153" s="76"/>
    </row>
    <row r="154" spans="1:18" ht="66.75" customHeight="1">
      <c r="A154" s="91" t="s">
        <v>98</v>
      </c>
      <c r="B154" s="71" t="s">
        <v>16</v>
      </c>
      <c r="C154" s="71">
        <v>2.6</v>
      </c>
      <c r="D154" s="72"/>
      <c r="E154" s="73"/>
      <c r="F154" s="73" t="s">
        <v>49</v>
      </c>
      <c r="G154" s="73">
        <v>2024</v>
      </c>
      <c r="H154" s="74">
        <f t="shared" si="12"/>
        <v>4290</v>
      </c>
      <c r="I154" s="74">
        <f t="shared" si="13"/>
        <v>0</v>
      </c>
      <c r="J154" s="75">
        <v>0</v>
      </c>
      <c r="K154" s="75">
        <v>0</v>
      </c>
      <c r="L154" s="75">
        <v>0</v>
      </c>
      <c r="M154" s="75">
        <v>0</v>
      </c>
      <c r="N154" s="75">
        <v>0</v>
      </c>
      <c r="O154" s="75">
        <v>0</v>
      </c>
      <c r="P154" s="75">
        <v>4290</v>
      </c>
      <c r="Q154" s="75">
        <v>0</v>
      </c>
      <c r="R154" s="76"/>
    </row>
    <row r="155" spans="1:18" ht="66.75" customHeight="1">
      <c r="A155" s="92"/>
      <c r="B155" s="79"/>
      <c r="C155" s="79"/>
      <c r="D155" s="72">
        <f>25*C154</f>
        <v>65</v>
      </c>
      <c r="E155" s="73"/>
      <c r="F155" s="73" t="s">
        <v>50</v>
      </c>
      <c r="G155" s="73">
        <v>2025</v>
      </c>
      <c r="H155" s="74">
        <f>J155+L155+N155+P155</f>
        <v>18373.3</v>
      </c>
      <c r="I155" s="74">
        <f>K155+M155+O155+Q155</f>
        <v>0</v>
      </c>
      <c r="J155" s="75">
        <v>0</v>
      </c>
      <c r="K155" s="75">
        <v>0</v>
      </c>
      <c r="L155" s="75">
        <v>0</v>
      </c>
      <c r="M155" s="75">
        <v>0</v>
      </c>
      <c r="N155" s="75">
        <v>0</v>
      </c>
      <c r="O155" s="75">
        <v>0</v>
      </c>
      <c r="P155" s="75">
        <v>18373.3</v>
      </c>
      <c r="Q155" s="75">
        <v>0</v>
      </c>
      <c r="R155" s="76"/>
    </row>
    <row r="156" spans="1:18" ht="60" customHeight="1">
      <c r="A156" s="91" t="s">
        <v>99</v>
      </c>
      <c r="B156" s="71" t="s">
        <v>17</v>
      </c>
      <c r="C156" s="71">
        <v>2</v>
      </c>
      <c r="D156" s="72"/>
      <c r="E156" s="73"/>
      <c r="F156" s="73" t="s">
        <v>49</v>
      </c>
      <c r="G156" s="73">
        <v>2024</v>
      </c>
      <c r="H156" s="74">
        <f t="shared" si="12"/>
        <v>3300</v>
      </c>
      <c r="I156" s="74">
        <f t="shared" si="13"/>
        <v>0</v>
      </c>
      <c r="J156" s="75">
        <v>0</v>
      </c>
      <c r="K156" s="75">
        <v>0</v>
      </c>
      <c r="L156" s="75">
        <v>0</v>
      </c>
      <c r="M156" s="75">
        <v>0</v>
      </c>
      <c r="N156" s="75">
        <v>0</v>
      </c>
      <c r="O156" s="75">
        <v>0</v>
      </c>
      <c r="P156" s="75">
        <v>3300</v>
      </c>
      <c r="Q156" s="75">
        <v>0</v>
      </c>
      <c r="R156" s="76"/>
    </row>
    <row r="157" spans="1:18" ht="60" customHeight="1">
      <c r="A157" s="92"/>
      <c r="B157" s="79"/>
      <c r="C157" s="79"/>
      <c r="D157" s="72">
        <f>25*C156</f>
        <v>50</v>
      </c>
      <c r="E157" s="73"/>
      <c r="F157" s="73" t="s">
        <v>50</v>
      </c>
      <c r="G157" s="73">
        <v>2025</v>
      </c>
      <c r="H157" s="74">
        <f>J157+L157+N157+P157</f>
        <v>14133.3</v>
      </c>
      <c r="I157" s="74">
        <f>K157+M157+O157+Q157</f>
        <v>0</v>
      </c>
      <c r="J157" s="75">
        <v>0</v>
      </c>
      <c r="K157" s="75">
        <v>0</v>
      </c>
      <c r="L157" s="75">
        <v>0</v>
      </c>
      <c r="M157" s="75">
        <v>0</v>
      </c>
      <c r="N157" s="75">
        <v>0</v>
      </c>
      <c r="O157" s="75">
        <v>0</v>
      </c>
      <c r="P157" s="75">
        <v>14133.3</v>
      </c>
      <c r="Q157" s="75">
        <v>0</v>
      </c>
      <c r="R157" s="76"/>
    </row>
    <row r="158" spans="1:18" ht="44.25" customHeight="1">
      <c r="A158" s="91" t="s">
        <v>100</v>
      </c>
      <c r="B158" s="71" t="s">
        <v>85</v>
      </c>
      <c r="C158" s="71">
        <v>1.5</v>
      </c>
      <c r="D158" s="72"/>
      <c r="E158" s="73"/>
      <c r="F158" s="73" t="s">
        <v>49</v>
      </c>
      <c r="G158" s="73">
        <v>2024</v>
      </c>
      <c r="H158" s="74">
        <f t="shared" si="12"/>
        <v>2475</v>
      </c>
      <c r="I158" s="74">
        <f t="shared" si="13"/>
        <v>0</v>
      </c>
      <c r="J158" s="75">
        <v>0</v>
      </c>
      <c r="K158" s="75">
        <v>0</v>
      </c>
      <c r="L158" s="75">
        <v>0</v>
      </c>
      <c r="M158" s="75">
        <v>0</v>
      </c>
      <c r="N158" s="75">
        <v>0</v>
      </c>
      <c r="O158" s="75">
        <v>0</v>
      </c>
      <c r="P158" s="75">
        <v>2475</v>
      </c>
      <c r="Q158" s="75">
        <v>0</v>
      </c>
      <c r="R158" s="76"/>
    </row>
    <row r="159" spans="1:18" ht="44.25" customHeight="1">
      <c r="A159" s="92"/>
      <c r="B159" s="79"/>
      <c r="C159" s="79"/>
      <c r="D159" s="72">
        <f>25*C158</f>
        <v>37.5</v>
      </c>
      <c r="E159" s="73"/>
      <c r="F159" s="73" t="s">
        <v>50</v>
      </c>
      <c r="G159" s="73">
        <v>2025</v>
      </c>
      <c r="H159" s="74">
        <f>J159+L159+N159+P159</f>
        <v>10600</v>
      </c>
      <c r="I159" s="74">
        <f>K159+M159+O159+Q159</f>
        <v>0</v>
      </c>
      <c r="J159" s="75">
        <v>0</v>
      </c>
      <c r="K159" s="75">
        <v>0</v>
      </c>
      <c r="L159" s="75">
        <v>0</v>
      </c>
      <c r="M159" s="75">
        <v>0</v>
      </c>
      <c r="N159" s="75">
        <v>0</v>
      </c>
      <c r="O159" s="75">
        <v>0</v>
      </c>
      <c r="P159" s="75">
        <v>10600</v>
      </c>
      <c r="Q159" s="75">
        <v>0</v>
      </c>
      <c r="R159" s="76"/>
    </row>
    <row r="160" spans="1:18" ht="35.25" customHeight="1">
      <c r="A160" s="91" t="s">
        <v>101</v>
      </c>
      <c r="B160" s="71" t="s">
        <v>23</v>
      </c>
      <c r="C160" s="71">
        <v>3</v>
      </c>
      <c r="D160" s="72"/>
      <c r="E160" s="73"/>
      <c r="F160" s="73" t="s">
        <v>49</v>
      </c>
      <c r="G160" s="73">
        <v>2024</v>
      </c>
      <c r="H160" s="74">
        <f t="shared" si="12"/>
        <v>4950</v>
      </c>
      <c r="I160" s="74">
        <f t="shared" si="13"/>
        <v>0</v>
      </c>
      <c r="J160" s="75">
        <v>0</v>
      </c>
      <c r="K160" s="75">
        <v>0</v>
      </c>
      <c r="L160" s="75">
        <v>0</v>
      </c>
      <c r="M160" s="75">
        <v>0</v>
      </c>
      <c r="N160" s="75">
        <v>0</v>
      </c>
      <c r="O160" s="75">
        <v>0</v>
      </c>
      <c r="P160" s="75">
        <v>4950</v>
      </c>
      <c r="Q160" s="75">
        <v>0</v>
      </c>
      <c r="R160" s="76"/>
    </row>
    <row r="161" spans="1:18" ht="35.25" customHeight="1">
      <c r="A161" s="92"/>
      <c r="B161" s="79"/>
      <c r="C161" s="79"/>
      <c r="D161" s="72">
        <f>25*C160</f>
        <v>75</v>
      </c>
      <c r="E161" s="73"/>
      <c r="F161" s="73" t="s">
        <v>50</v>
      </c>
      <c r="G161" s="73">
        <v>2025</v>
      </c>
      <c r="H161" s="74">
        <f>J161+L161+N161+P161</f>
        <v>21200</v>
      </c>
      <c r="I161" s="74">
        <f>K161+M161+O161+Q161</f>
        <v>0</v>
      </c>
      <c r="J161" s="75">
        <v>0</v>
      </c>
      <c r="K161" s="75">
        <v>0</v>
      </c>
      <c r="L161" s="75">
        <v>0</v>
      </c>
      <c r="M161" s="75">
        <v>0</v>
      </c>
      <c r="N161" s="75">
        <v>0</v>
      </c>
      <c r="O161" s="75">
        <v>0</v>
      </c>
      <c r="P161" s="75">
        <v>21200</v>
      </c>
      <c r="Q161" s="75">
        <v>0</v>
      </c>
      <c r="R161" s="76"/>
    </row>
    <row r="162" spans="1:18" ht="15.75">
      <c r="A162" s="95"/>
      <c r="B162" s="96" t="s">
        <v>165</v>
      </c>
      <c r="C162" s="96"/>
      <c r="D162" s="97"/>
      <c r="E162" s="97"/>
      <c r="F162" s="98"/>
      <c r="G162" s="98"/>
      <c r="H162" s="98"/>
      <c r="I162" s="98"/>
      <c r="J162" s="98"/>
      <c r="K162" s="98"/>
      <c r="L162" s="98"/>
      <c r="M162" s="98"/>
      <c r="N162" s="98"/>
      <c r="O162" s="98"/>
      <c r="P162" s="98"/>
      <c r="Q162" s="98"/>
      <c r="R162" s="99"/>
    </row>
    <row r="163" spans="1:18" ht="63">
      <c r="A163" s="89" t="s">
        <v>166</v>
      </c>
      <c r="B163" s="100" t="s">
        <v>188</v>
      </c>
      <c r="C163" s="73">
        <v>7.044</v>
      </c>
      <c r="D163" s="73"/>
      <c r="E163" s="73"/>
      <c r="F163" s="73" t="s">
        <v>120</v>
      </c>
      <c r="G163" s="73">
        <v>2020</v>
      </c>
      <c r="H163" s="74">
        <f>J163+L163+N163+P163</f>
        <v>6127</v>
      </c>
      <c r="I163" s="74">
        <f>K163+M163+O163+Q163</f>
        <v>0</v>
      </c>
      <c r="J163" s="75">
        <v>1531.8</v>
      </c>
      <c r="K163" s="75">
        <v>0</v>
      </c>
      <c r="L163" s="75">
        <v>0</v>
      </c>
      <c r="M163" s="75">
        <v>0</v>
      </c>
      <c r="N163" s="75">
        <v>4595.2</v>
      </c>
      <c r="O163" s="75">
        <v>0</v>
      </c>
      <c r="P163" s="75">
        <v>0</v>
      </c>
      <c r="Q163" s="75">
        <v>0</v>
      </c>
      <c r="R163" s="94"/>
    </row>
    <row r="164" spans="1:18" ht="27.75" customHeight="1">
      <c r="A164" s="101" t="s">
        <v>48</v>
      </c>
      <c r="B164" s="102" t="s">
        <v>119</v>
      </c>
      <c r="C164" s="103"/>
      <c r="D164" s="103"/>
      <c r="E164" s="103"/>
      <c r="F164" s="104"/>
      <c r="G164" s="105" t="s">
        <v>35</v>
      </c>
      <c r="H164" s="106">
        <f>H165+H166+H167+H168+H169+H170+H171+H172+H173+H174+H175</f>
        <v>2944547</v>
      </c>
      <c r="I164" s="106">
        <f>I165+I166+I167+I168+I169+I170+I171+I172+I173+I174+I175</f>
        <v>456021.1</v>
      </c>
      <c r="J164" s="106">
        <f>J165+J166+J167+J168+J169+J170+J171+J172+J173+J174+J175</f>
        <v>142407.6</v>
      </c>
      <c r="K164" s="106">
        <f>K165+K166+K167+K168+K169+K170+K171+K172+K173+K174+K175</f>
        <v>59440.1</v>
      </c>
      <c r="L164" s="106">
        <f aca="true" t="shared" si="14" ref="L164:Q164">L165+L166+L167+L168+L169+L170+L171+L172+L173+L174+L175</f>
        <v>0</v>
      </c>
      <c r="M164" s="106">
        <f t="shared" si="14"/>
        <v>0</v>
      </c>
      <c r="N164" s="106">
        <f>N165+N166+N167+N168+N169+N170+N171+N172+N173+N174+N175</f>
        <v>543114.4</v>
      </c>
      <c r="O164" s="106">
        <f>O165+O166+O167+O168+O169+O170+O171+O172+O173+O174+O175</f>
        <v>244292.2</v>
      </c>
      <c r="P164" s="106">
        <f>P165+P166+P167+P168+P169+P170+P171+P172+P173+P174+P175</f>
        <v>2259025</v>
      </c>
      <c r="Q164" s="106">
        <f t="shared" si="14"/>
        <v>152288.8</v>
      </c>
      <c r="R164" s="73"/>
    </row>
    <row r="165" spans="1:18" ht="24" customHeight="1">
      <c r="A165" s="101"/>
      <c r="B165" s="107"/>
      <c r="C165" s="108"/>
      <c r="D165" s="108"/>
      <c r="E165" s="108"/>
      <c r="F165" s="109"/>
      <c r="G165" s="85">
        <v>2015</v>
      </c>
      <c r="H165" s="74">
        <f>J165+L165+N165+P165</f>
        <v>114280</v>
      </c>
      <c r="I165" s="74">
        <f aca="true" t="shared" si="15" ref="H165:I168">K165+M165+O165+Q165</f>
        <v>114264.1</v>
      </c>
      <c r="J165" s="74">
        <f aca="true" t="shared" si="16" ref="J165:K170">J177+J189+J213+J201</f>
        <v>4274.7</v>
      </c>
      <c r="K165" s="74">
        <f t="shared" si="16"/>
        <v>4258.8</v>
      </c>
      <c r="L165" s="74">
        <f aca="true" t="shared" si="17" ref="L165:Q167">L177+L189+L213</f>
        <v>0</v>
      </c>
      <c r="M165" s="74">
        <f t="shared" si="17"/>
        <v>0</v>
      </c>
      <c r="N165" s="74">
        <f t="shared" si="17"/>
        <v>110005.3</v>
      </c>
      <c r="O165" s="74">
        <f t="shared" si="17"/>
        <v>110005.3</v>
      </c>
      <c r="P165" s="74">
        <f t="shared" si="17"/>
        <v>0</v>
      </c>
      <c r="Q165" s="74">
        <f t="shared" si="17"/>
        <v>0</v>
      </c>
      <c r="R165" s="73"/>
    </row>
    <row r="166" spans="1:18" ht="24" customHeight="1">
      <c r="A166" s="101"/>
      <c r="B166" s="107"/>
      <c r="C166" s="108"/>
      <c r="D166" s="108"/>
      <c r="E166" s="108"/>
      <c r="F166" s="109"/>
      <c r="G166" s="85">
        <v>2016</v>
      </c>
      <c r="H166" s="74">
        <f t="shared" si="15"/>
        <v>50480.6</v>
      </c>
      <c r="I166" s="74">
        <f t="shared" si="15"/>
        <v>50480.6</v>
      </c>
      <c r="J166" s="74">
        <f t="shared" si="16"/>
        <v>1230.4</v>
      </c>
      <c r="K166" s="74">
        <f t="shared" si="16"/>
        <v>1230.4</v>
      </c>
      <c r="L166" s="74">
        <f t="shared" si="17"/>
        <v>0</v>
      </c>
      <c r="M166" s="74">
        <f t="shared" si="17"/>
        <v>0</v>
      </c>
      <c r="N166" s="74">
        <f t="shared" si="17"/>
        <v>49250.2</v>
      </c>
      <c r="O166" s="74">
        <f t="shared" si="17"/>
        <v>49250.2</v>
      </c>
      <c r="P166" s="74">
        <f t="shared" si="17"/>
        <v>0</v>
      </c>
      <c r="Q166" s="74">
        <f t="shared" si="17"/>
        <v>0</v>
      </c>
      <c r="R166" s="73"/>
    </row>
    <row r="167" spans="1:18" ht="18.75" customHeight="1">
      <c r="A167" s="101"/>
      <c r="B167" s="107"/>
      <c r="C167" s="108"/>
      <c r="D167" s="108"/>
      <c r="E167" s="108"/>
      <c r="F167" s="109"/>
      <c r="G167" s="85">
        <v>2017</v>
      </c>
      <c r="H167" s="74">
        <f t="shared" si="15"/>
        <v>14079.4</v>
      </c>
      <c r="I167" s="74">
        <f t="shared" si="15"/>
        <v>14079.4</v>
      </c>
      <c r="J167" s="74">
        <f>J179+J191+J215+J203</f>
        <v>1307.8</v>
      </c>
      <c r="K167" s="74">
        <f t="shared" si="16"/>
        <v>1307.8</v>
      </c>
      <c r="L167" s="74">
        <f t="shared" si="17"/>
        <v>0</v>
      </c>
      <c r="M167" s="74">
        <f t="shared" si="17"/>
        <v>0</v>
      </c>
      <c r="N167" s="74">
        <f t="shared" si="17"/>
        <v>12771.6</v>
      </c>
      <c r="O167" s="74">
        <f t="shared" si="17"/>
        <v>12771.6</v>
      </c>
      <c r="P167" s="74">
        <f t="shared" si="17"/>
        <v>0</v>
      </c>
      <c r="Q167" s="74">
        <f t="shared" si="17"/>
        <v>0</v>
      </c>
      <c r="R167" s="73"/>
    </row>
    <row r="168" spans="1:18" ht="24" customHeight="1">
      <c r="A168" s="101"/>
      <c r="B168" s="107"/>
      <c r="C168" s="108"/>
      <c r="D168" s="108"/>
      <c r="E168" s="108"/>
      <c r="F168" s="109"/>
      <c r="G168" s="85">
        <v>2018</v>
      </c>
      <c r="H168" s="74">
        <f t="shared" si="15"/>
        <v>80717.7</v>
      </c>
      <c r="I168" s="74">
        <f t="shared" si="15"/>
        <v>80717.7</v>
      </c>
      <c r="J168" s="74">
        <f t="shared" si="16"/>
        <v>6462.7</v>
      </c>
      <c r="K168" s="74">
        <f t="shared" si="16"/>
        <v>6462.7</v>
      </c>
      <c r="L168" s="74">
        <f aca="true" t="shared" si="18" ref="L168:Q168">L180+L192+L216+L204</f>
        <v>0</v>
      </c>
      <c r="M168" s="74">
        <f t="shared" si="18"/>
        <v>0</v>
      </c>
      <c r="N168" s="74">
        <f t="shared" si="18"/>
        <v>20664.5</v>
      </c>
      <c r="O168" s="74">
        <f t="shared" si="18"/>
        <v>20664.5</v>
      </c>
      <c r="P168" s="74">
        <f t="shared" si="18"/>
        <v>53590.5</v>
      </c>
      <c r="Q168" s="74">
        <f t="shared" si="18"/>
        <v>53590.5</v>
      </c>
      <c r="R168" s="73"/>
    </row>
    <row r="169" spans="1:18" ht="24" customHeight="1">
      <c r="A169" s="101"/>
      <c r="B169" s="107"/>
      <c r="C169" s="108"/>
      <c r="D169" s="108"/>
      <c r="E169" s="108"/>
      <c r="F169" s="109"/>
      <c r="G169" s="85">
        <v>2019</v>
      </c>
      <c r="H169" s="74">
        <f aca="true" t="shared" si="19" ref="H169:H181">J169+L169+N169+P169</f>
        <v>149450.1</v>
      </c>
      <c r="I169" s="74">
        <f aca="true" t="shared" si="20" ref="I169:I188">K169+M169+O169+Q169</f>
        <v>149450.1</v>
      </c>
      <c r="J169" s="74">
        <f>J181+J193+J217+J205</f>
        <v>19151.2</v>
      </c>
      <c r="K169" s="74">
        <f t="shared" si="16"/>
        <v>19151.2</v>
      </c>
      <c r="L169" s="74">
        <f aca="true" t="shared" si="21" ref="L169:Q169">L181+L193+L217+L205</f>
        <v>0</v>
      </c>
      <c r="M169" s="74">
        <f t="shared" si="21"/>
        <v>0</v>
      </c>
      <c r="N169" s="74">
        <f t="shared" si="21"/>
        <v>31600.6</v>
      </c>
      <c r="O169" s="74">
        <f t="shared" si="21"/>
        <v>31600.6</v>
      </c>
      <c r="P169" s="74">
        <f>P181+P193+P217+P205</f>
        <v>98698.3</v>
      </c>
      <c r="Q169" s="74">
        <f t="shared" si="21"/>
        <v>98698.3</v>
      </c>
      <c r="R169" s="73"/>
    </row>
    <row r="170" spans="1:18" ht="24" customHeight="1">
      <c r="A170" s="101"/>
      <c r="B170" s="107"/>
      <c r="C170" s="108"/>
      <c r="D170" s="108"/>
      <c r="E170" s="108"/>
      <c r="F170" s="109"/>
      <c r="G170" s="85">
        <v>2020</v>
      </c>
      <c r="H170" s="74">
        <f aca="true" t="shared" si="22" ref="H170:H176">J170+L170+N170+P170</f>
        <v>188151</v>
      </c>
      <c r="I170" s="74">
        <f t="shared" si="20"/>
        <v>47029.2</v>
      </c>
      <c r="J170" s="74">
        <f>J182+J194+J218+J206</f>
        <v>65387.7</v>
      </c>
      <c r="K170" s="74">
        <f t="shared" si="16"/>
        <v>27029.2</v>
      </c>
      <c r="L170" s="74">
        <f aca="true" t="shared" si="23" ref="L170:Q170">L182+L194+L218+L206</f>
        <v>0</v>
      </c>
      <c r="M170" s="74">
        <f t="shared" si="23"/>
        <v>0</v>
      </c>
      <c r="N170" s="74">
        <f t="shared" si="23"/>
        <v>122763.3</v>
      </c>
      <c r="O170" s="74">
        <f t="shared" si="23"/>
        <v>20000</v>
      </c>
      <c r="P170" s="74">
        <f t="shared" si="23"/>
        <v>0</v>
      </c>
      <c r="Q170" s="74">
        <f t="shared" si="23"/>
        <v>0</v>
      </c>
      <c r="R170" s="73"/>
    </row>
    <row r="171" spans="1:18" ht="24" customHeight="1">
      <c r="A171" s="101"/>
      <c r="B171" s="107"/>
      <c r="C171" s="108"/>
      <c r="D171" s="108"/>
      <c r="E171" s="108"/>
      <c r="F171" s="109"/>
      <c r="G171" s="85">
        <v>2021</v>
      </c>
      <c r="H171" s="74">
        <f t="shared" si="22"/>
        <v>155201.8</v>
      </c>
      <c r="I171" s="74">
        <f t="shared" si="20"/>
        <v>0</v>
      </c>
      <c r="J171" s="74">
        <f>J183+J195+J207+J219</f>
        <v>38800.5</v>
      </c>
      <c r="K171" s="74">
        <f aca="true" t="shared" si="24" ref="K171:Q171">K183+K195+K207+K219</f>
        <v>0</v>
      </c>
      <c r="L171" s="74">
        <f t="shared" si="24"/>
        <v>0</v>
      </c>
      <c r="M171" s="74">
        <f t="shared" si="24"/>
        <v>0</v>
      </c>
      <c r="N171" s="74">
        <f t="shared" si="24"/>
        <v>116401.3</v>
      </c>
      <c r="O171" s="74">
        <f t="shared" si="24"/>
        <v>0</v>
      </c>
      <c r="P171" s="74">
        <f t="shared" si="24"/>
        <v>0</v>
      </c>
      <c r="Q171" s="74">
        <f t="shared" si="24"/>
        <v>0</v>
      </c>
      <c r="R171" s="73"/>
    </row>
    <row r="172" spans="1:18" ht="21.75" customHeight="1">
      <c r="A172" s="101"/>
      <c r="B172" s="107"/>
      <c r="C172" s="108"/>
      <c r="D172" s="108"/>
      <c r="E172" s="108"/>
      <c r="F172" s="109"/>
      <c r="G172" s="85">
        <v>2022</v>
      </c>
      <c r="H172" s="74">
        <f t="shared" si="22"/>
        <v>204757</v>
      </c>
      <c r="I172" s="74">
        <f t="shared" si="20"/>
        <v>0</v>
      </c>
      <c r="J172" s="74">
        <f>J184+J196+J208+J220</f>
        <v>5792.6</v>
      </c>
      <c r="K172" s="74">
        <f aca="true" t="shared" si="25" ref="K172:Q172">K184+K196+K208+K220</f>
        <v>0</v>
      </c>
      <c r="L172" s="74">
        <f t="shared" si="25"/>
        <v>0</v>
      </c>
      <c r="M172" s="74">
        <f t="shared" si="25"/>
        <v>0</v>
      </c>
      <c r="N172" s="74">
        <f t="shared" si="25"/>
        <v>79657.6</v>
      </c>
      <c r="O172" s="74">
        <f t="shared" si="25"/>
        <v>0</v>
      </c>
      <c r="P172" s="74">
        <f t="shared" si="25"/>
        <v>119306.8</v>
      </c>
      <c r="Q172" s="74">
        <f t="shared" si="25"/>
        <v>0</v>
      </c>
      <c r="R172" s="73"/>
    </row>
    <row r="173" spans="1:18" ht="21.75" customHeight="1">
      <c r="A173" s="101"/>
      <c r="B173" s="107"/>
      <c r="C173" s="108"/>
      <c r="D173" s="108"/>
      <c r="E173" s="108"/>
      <c r="F173" s="109"/>
      <c r="G173" s="85">
        <v>2023</v>
      </c>
      <c r="H173" s="74">
        <f t="shared" si="22"/>
        <v>670800.9</v>
      </c>
      <c r="I173" s="74">
        <f t="shared" si="20"/>
        <v>0</v>
      </c>
      <c r="J173" s="74">
        <f aca="true" t="shared" si="26" ref="J173:Q175">J185+J197+J209+J221</f>
        <v>0</v>
      </c>
      <c r="K173" s="74">
        <f>K185+K197+K209+K221</f>
        <v>0</v>
      </c>
      <c r="L173" s="74">
        <f t="shared" si="26"/>
        <v>0</v>
      </c>
      <c r="M173" s="74">
        <f t="shared" si="26"/>
        <v>0</v>
      </c>
      <c r="N173" s="74">
        <f t="shared" si="26"/>
        <v>0</v>
      </c>
      <c r="O173" s="74">
        <f t="shared" si="26"/>
        <v>0</v>
      </c>
      <c r="P173" s="74">
        <f t="shared" si="26"/>
        <v>670800.9</v>
      </c>
      <c r="Q173" s="74">
        <f t="shared" si="26"/>
        <v>0</v>
      </c>
      <c r="R173" s="73"/>
    </row>
    <row r="174" spans="1:18" ht="21.75" customHeight="1">
      <c r="A174" s="101"/>
      <c r="B174" s="107"/>
      <c r="C174" s="108"/>
      <c r="D174" s="108"/>
      <c r="E174" s="108"/>
      <c r="F174" s="109"/>
      <c r="G174" s="85">
        <v>2024</v>
      </c>
      <c r="H174" s="74">
        <f t="shared" si="22"/>
        <v>797087.2</v>
      </c>
      <c r="I174" s="74">
        <f t="shared" si="20"/>
        <v>0</v>
      </c>
      <c r="J174" s="74">
        <f t="shared" si="26"/>
        <v>0</v>
      </c>
      <c r="K174" s="74">
        <f t="shared" si="26"/>
        <v>0</v>
      </c>
      <c r="L174" s="74">
        <f t="shared" si="26"/>
        <v>0</v>
      </c>
      <c r="M174" s="74">
        <f t="shared" si="26"/>
        <v>0</v>
      </c>
      <c r="N174" s="74">
        <f t="shared" si="26"/>
        <v>0</v>
      </c>
      <c r="O174" s="74">
        <f t="shared" si="26"/>
        <v>0</v>
      </c>
      <c r="P174" s="74">
        <f t="shared" si="26"/>
        <v>797087.2</v>
      </c>
      <c r="Q174" s="74">
        <f t="shared" si="26"/>
        <v>0</v>
      </c>
      <c r="R174" s="73"/>
    </row>
    <row r="175" spans="1:18" ht="21.75" customHeight="1">
      <c r="A175" s="101"/>
      <c r="B175" s="110"/>
      <c r="C175" s="111"/>
      <c r="D175" s="111"/>
      <c r="E175" s="111"/>
      <c r="F175" s="112"/>
      <c r="G175" s="85">
        <v>2025</v>
      </c>
      <c r="H175" s="74">
        <f>J175+L175+N175+P175</f>
        <v>519541.3</v>
      </c>
      <c r="I175" s="74">
        <f t="shared" si="20"/>
        <v>0</v>
      </c>
      <c r="J175" s="74">
        <f t="shared" si="26"/>
        <v>0</v>
      </c>
      <c r="K175" s="74">
        <f t="shared" si="26"/>
        <v>0</v>
      </c>
      <c r="L175" s="74">
        <f t="shared" si="26"/>
        <v>0</v>
      </c>
      <c r="M175" s="74">
        <f t="shared" si="26"/>
        <v>0</v>
      </c>
      <c r="N175" s="74">
        <f t="shared" si="26"/>
        <v>0</v>
      </c>
      <c r="O175" s="74">
        <f t="shared" si="26"/>
        <v>0</v>
      </c>
      <c r="P175" s="74">
        <f t="shared" si="26"/>
        <v>519541.3</v>
      </c>
      <c r="Q175" s="74">
        <f t="shared" si="26"/>
        <v>0</v>
      </c>
      <c r="R175" s="73"/>
    </row>
    <row r="176" spans="1:18" ht="19.5" customHeight="1">
      <c r="A176" s="101"/>
      <c r="B176" s="102" t="s">
        <v>90</v>
      </c>
      <c r="C176" s="103"/>
      <c r="D176" s="103"/>
      <c r="E176" s="103"/>
      <c r="F176" s="104"/>
      <c r="G176" s="105" t="s">
        <v>35</v>
      </c>
      <c r="H176" s="106">
        <f t="shared" si="22"/>
        <v>465540.2</v>
      </c>
      <c r="I176" s="106">
        <f t="shared" si="20"/>
        <v>16473.7</v>
      </c>
      <c r="J176" s="113">
        <f>J177+J178+J179+J180+J181+J182+J183+J184+J185+J186+J187</f>
        <v>39543.2</v>
      </c>
      <c r="K176" s="113">
        <f aca="true" t="shared" si="27" ref="K176:Q176">K177+K178+K179+K180+K181+K182+K183+K184+K185+K186+K187</f>
        <v>8683.2</v>
      </c>
      <c r="L176" s="113">
        <f t="shared" si="27"/>
        <v>0</v>
      </c>
      <c r="M176" s="113">
        <f t="shared" si="27"/>
        <v>0</v>
      </c>
      <c r="N176" s="113">
        <f t="shared" si="27"/>
        <v>28040.5</v>
      </c>
      <c r="O176" s="113">
        <f t="shared" si="27"/>
        <v>7790.5</v>
      </c>
      <c r="P176" s="113">
        <f t="shared" si="27"/>
        <v>397956.5</v>
      </c>
      <c r="Q176" s="113">
        <f t="shared" si="27"/>
        <v>0</v>
      </c>
      <c r="R176" s="73"/>
    </row>
    <row r="177" spans="1:18" ht="20.25" customHeight="1">
      <c r="A177" s="101"/>
      <c r="B177" s="107"/>
      <c r="C177" s="108"/>
      <c r="D177" s="108"/>
      <c r="E177" s="108"/>
      <c r="F177" s="109"/>
      <c r="G177" s="85">
        <v>2015</v>
      </c>
      <c r="H177" s="74">
        <f t="shared" si="19"/>
        <v>5568.6</v>
      </c>
      <c r="I177" s="74">
        <f t="shared" si="20"/>
        <v>5568.6</v>
      </c>
      <c r="J177" s="74">
        <f aca="true" t="shared" si="28" ref="J177:Q177">J36+J40+J43+J46+J55+J59+J62+J71+J74</f>
        <v>0</v>
      </c>
      <c r="K177" s="74">
        <f t="shared" si="28"/>
        <v>0</v>
      </c>
      <c r="L177" s="74">
        <f t="shared" si="28"/>
        <v>0</v>
      </c>
      <c r="M177" s="74">
        <f t="shared" si="28"/>
        <v>0</v>
      </c>
      <c r="N177" s="74">
        <f t="shared" si="28"/>
        <v>5568.6</v>
      </c>
      <c r="O177" s="74">
        <f t="shared" si="28"/>
        <v>5568.6</v>
      </c>
      <c r="P177" s="74">
        <f t="shared" si="28"/>
        <v>0</v>
      </c>
      <c r="Q177" s="74">
        <f t="shared" si="28"/>
        <v>0</v>
      </c>
      <c r="R177" s="73"/>
    </row>
    <row r="178" spans="1:18" ht="19.5" customHeight="1">
      <c r="A178" s="101"/>
      <c r="B178" s="107"/>
      <c r="C178" s="108"/>
      <c r="D178" s="108"/>
      <c r="E178" s="108"/>
      <c r="F178" s="109"/>
      <c r="G178" s="85">
        <v>2016</v>
      </c>
      <c r="H178" s="74">
        <f t="shared" si="19"/>
        <v>2932.9</v>
      </c>
      <c r="I178" s="74">
        <f t="shared" si="20"/>
        <v>2932.9</v>
      </c>
      <c r="J178" s="74">
        <f aca="true" t="shared" si="29" ref="J178:Q178">J69+J77+J72+J63+J44+J37+J56+J47</f>
        <v>711</v>
      </c>
      <c r="K178" s="74">
        <f t="shared" si="29"/>
        <v>711</v>
      </c>
      <c r="L178" s="74">
        <f t="shared" si="29"/>
        <v>0</v>
      </c>
      <c r="M178" s="74">
        <f t="shared" si="29"/>
        <v>0</v>
      </c>
      <c r="N178" s="74">
        <f t="shared" si="29"/>
        <v>2221.9</v>
      </c>
      <c r="O178" s="74">
        <f t="shared" si="29"/>
        <v>2221.9</v>
      </c>
      <c r="P178" s="74">
        <f t="shared" si="29"/>
        <v>0</v>
      </c>
      <c r="Q178" s="74">
        <f t="shared" si="29"/>
        <v>0</v>
      </c>
      <c r="R178" s="73"/>
    </row>
    <row r="179" spans="1:18" ht="21.75" customHeight="1">
      <c r="A179" s="101"/>
      <c r="B179" s="107"/>
      <c r="C179" s="108"/>
      <c r="D179" s="108"/>
      <c r="E179" s="108"/>
      <c r="F179" s="109"/>
      <c r="G179" s="85">
        <v>2017</v>
      </c>
      <c r="H179" s="74">
        <f t="shared" si="19"/>
        <v>846</v>
      </c>
      <c r="I179" s="74">
        <f t="shared" si="20"/>
        <v>846</v>
      </c>
      <c r="J179" s="74">
        <f aca="true" t="shared" si="30" ref="J179:Q179">J52+J78</f>
        <v>846</v>
      </c>
      <c r="K179" s="74">
        <f t="shared" si="30"/>
        <v>846</v>
      </c>
      <c r="L179" s="74">
        <f t="shared" si="30"/>
        <v>0</v>
      </c>
      <c r="M179" s="74">
        <f t="shared" si="30"/>
        <v>0</v>
      </c>
      <c r="N179" s="74">
        <f t="shared" si="30"/>
        <v>0</v>
      </c>
      <c r="O179" s="74">
        <f t="shared" si="30"/>
        <v>0</v>
      </c>
      <c r="P179" s="74">
        <f t="shared" si="30"/>
        <v>0</v>
      </c>
      <c r="Q179" s="74">
        <f t="shared" si="30"/>
        <v>0</v>
      </c>
      <c r="R179" s="73"/>
    </row>
    <row r="180" spans="1:18" ht="21.75" customHeight="1">
      <c r="A180" s="101"/>
      <c r="B180" s="107"/>
      <c r="C180" s="108"/>
      <c r="D180" s="108"/>
      <c r="E180" s="108"/>
      <c r="F180" s="109"/>
      <c r="G180" s="85">
        <v>2018</v>
      </c>
      <c r="H180" s="74">
        <f t="shared" si="19"/>
        <v>97</v>
      </c>
      <c r="I180" s="74">
        <f>K180+M180+O180+Q180</f>
        <v>97</v>
      </c>
      <c r="J180" s="114">
        <f>J67</f>
        <v>97</v>
      </c>
      <c r="K180" s="114">
        <f aca="true" t="shared" si="31" ref="K180:Q180">K67</f>
        <v>97</v>
      </c>
      <c r="L180" s="114">
        <f t="shared" si="31"/>
        <v>0</v>
      </c>
      <c r="M180" s="114">
        <f t="shared" si="31"/>
        <v>0</v>
      </c>
      <c r="N180" s="114">
        <f t="shared" si="31"/>
        <v>0</v>
      </c>
      <c r="O180" s="114">
        <f t="shared" si="31"/>
        <v>0</v>
      </c>
      <c r="P180" s="114">
        <f t="shared" si="31"/>
        <v>0</v>
      </c>
      <c r="Q180" s="114">
        <f t="shared" si="31"/>
        <v>0</v>
      </c>
      <c r="R180" s="73"/>
    </row>
    <row r="181" spans="1:18" ht="21.75" customHeight="1">
      <c r="A181" s="101"/>
      <c r="B181" s="107"/>
      <c r="C181" s="108"/>
      <c r="D181" s="108"/>
      <c r="E181" s="108"/>
      <c r="F181" s="109"/>
      <c r="G181" s="85">
        <v>2019</v>
      </c>
      <c r="H181" s="74">
        <f t="shared" si="19"/>
        <v>0</v>
      </c>
      <c r="I181" s="74">
        <f t="shared" si="20"/>
        <v>0</v>
      </c>
      <c r="J181" s="114">
        <v>0</v>
      </c>
      <c r="K181" s="114">
        <f aca="true" t="shared" si="32" ref="K181:Q181">K88+K87</f>
        <v>0</v>
      </c>
      <c r="L181" s="114">
        <f t="shared" si="32"/>
        <v>0</v>
      </c>
      <c r="M181" s="114">
        <f t="shared" si="32"/>
        <v>0</v>
      </c>
      <c r="N181" s="114">
        <f t="shared" si="32"/>
        <v>0</v>
      </c>
      <c r="O181" s="114">
        <f t="shared" si="32"/>
        <v>0</v>
      </c>
      <c r="P181" s="114">
        <f t="shared" si="32"/>
        <v>0</v>
      </c>
      <c r="Q181" s="114">
        <f t="shared" si="32"/>
        <v>0</v>
      </c>
      <c r="R181" s="73"/>
    </row>
    <row r="182" spans="1:18" ht="21.75" customHeight="1">
      <c r="A182" s="101"/>
      <c r="B182" s="107"/>
      <c r="C182" s="108"/>
      <c r="D182" s="108"/>
      <c r="E182" s="108"/>
      <c r="F182" s="109"/>
      <c r="G182" s="85">
        <v>2020</v>
      </c>
      <c r="H182" s="74">
        <f aca="true" t="shared" si="33" ref="H182:H188">J182+L182+N182+P182</f>
        <v>31139.2</v>
      </c>
      <c r="I182" s="74">
        <f t="shared" si="20"/>
        <v>7029.2</v>
      </c>
      <c r="J182" s="74">
        <f>J89+J90+J91+J94+J95+J87+J88+J76</f>
        <v>31139.2</v>
      </c>
      <c r="K182" s="74">
        <f aca="true" t="shared" si="34" ref="K182:Q182">K89+K90+K91+K94+K95+K87+K88+K76</f>
        <v>7029.2</v>
      </c>
      <c r="L182" s="74">
        <f t="shared" si="34"/>
        <v>0</v>
      </c>
      <c r="M182" s="74">
        <f t="shared" si="34"/>
        <v>0</v>
      </c>
      <c r="N182" s="74">
        <f t="shared" si="34"/>
        <v>0</v>
      </c>
      <c r="O182" s="74">
        <f t="shared" si="34"/>
        <v>0</v>
      </c>
      <c r="P182" s="74">
        <f t="shared" si="34"/>
        <v>0</v>
      </c>
      <c r="Q182" s="74">
        <f t="shared" si="34"/>
        <v>0</v>
      </c>
      <c r="R182" s="73"/>
    </row>
    <row r="183" spans="1:18" ht="21.75" customHeight="1">
      <c r="A183" s="101"/>
      <c r="B183" s="107"/>
      <c r="C183" s="108"/>
      <c r="D183" s="108"/>
      <c r="E183" s="108"/>
      <c r="F183" s="109"/>
      <c r="G183" s="85">
        <v>2021</v>
      </c>
      <c r="H183" s="74">
        <f t="shared" si="33"/>
        <v>27000</v>
      </c>
      <c r="I183" s="74">
        <f t="shared" si="20"/>
        <v>0</v>
      </c>
      <c r="J183" s="115">
        <f>J92</f>
        <v>6750</v>
      </c>
      <c r="K183" s="115">
        <f aca="true" t="shared" si="35" ref="K183:Q183">K92</f>
        <v>0</v>
      </c>
      <c r="L183" s="115">
        <f t="shared" si="35"/>
        <v>0</v>
      </c>
      <c r="M183" s="115">
        <f t="shared" si="35"/>
        <v>0</v>
      </c>
      <c r="N183" s="74">
        <f t="shared" si="35"/>
        <v>20250</v>
      </c>
      <c r="O183" s="115">
        <f t="shared" si="35"/>
        <v>0</v>
      </c>
      <c r="P183" s="115">
        <f t="shared" si="35"/>
        <v>0</v>
      </c>
      <c r="Q183" s="115">
        <f t="shared" si="35"/>
        <v>0</v>
      </c>
      <c r="R183" s="73"/>
    </row>
    <row r="184" spans="1:18" ht="21.75" customHeight="1">
      <c r="A184" s="101"/>
      <c r="B184" s="107"/>
      <c r="C184" s="108"/>
      <c r="D184" s="108"/>
      <c r="E184" s="108"/>
      <c r="F184" s="109"/>
      <c r="G184" s="85">
        <v>2022</v>
      </c>
      <c r="H184" s="74">
        <f t="shared" si="33"/>
        <v>119306.8</v>
      </c>
      <c r="I184" s="74">
        <f t="shared" si="20"/>
        <v>0</v>
      </c>
      <c r="J184" s="115">
        <f>J96+J98+J100+J102+J104+J106+J108+J110+J112+J114+J116+J118+J120</f>
        <v>0</v>
      </c>
      <c r="K184" s="115">
        <f aca="true" t="shared" si="36" ref="K184:Q184">K96+K98+K100+K102+K104+K106+K108+K110+K112+K114+K116+K118+K120</f>
        <v>0</v>
      </c>
      <c r="L184" s="115">
        <f t="shared" si="36"/>
        <v>0</v>
      </c>
      <c r="M184" s="115">
        <f t="shared" si="36"/>
        <v>0</v>
      </c>
      <c r="N184" s="115">
        <f t="shared" si="36"/>
        <v>0</v>
      </c>
      <c r="O184" s="115">
        <f t="shared" si="36"/>
        <v>0</v>
      </c>
      <c r="P184" s="115">
        <f t="shared" si="36"/>
        <v>119306.8</v>
      </c>
      <c r="Q184" s="115">
        <f t="shared" si="36"/>
        <v>0</v>
      </c>
      <c r="R184" s="73"/>
    </row>
    <row r="185" spans="1:18" ht="21.75" customHeight="1">
      <c r="A185" s="101"/>
      <c r="B185" s="107"/>
      <c r="C185" s="108"/>
      <c r="D185" s="108"/>
      <c r="E185" s="108"/>
      <c r="F185" s="109"/>
      <c r="G185" s="85">
        <v>2023</v>
      </c>
      <c r="H185" s="74">
        <f t="shared" si="33"/>
        <v>157341.7</v>
      </c>
      <c r="I185" s="74">
        <f t="shared" si="20"/>
        <v>0</v>
      </c>
      <c r="J185" s="115">
        <f>J136+J134+J132+J130+J128+J126+J124+J122</f>
        <v>0</v>
      </c>
      <c r="K185" s="115">
        <f aca="true" t="shared" si="37" ref="K185:Q185">K136+K134+K132+K130+K128+K126+K124+K122</f>
        <v>0</v>
      </c>
      <c r="L185" s="115">
        <f t="shared" si="37"/>
        <v>0</v>
      </c>
      <c r="M185" s="115">
        <f t="shared" si="37"/>
        <v>0</v>
      </c>
      <c r="N185" s="115">
        <f t="shared" si="37"/>
        <v>0</v>
      </c>
      <c r="O185" s="115">
        <f t="shared" si="37"/>
        <v>0</v>
      </c>
      <c r="P185" s="74">
        <f t="shared" si="37"/>
        <v>157341.7</v>
      </c>
      <c r="Q185" s="115">
        <f t="shared" si="37"/>
        <v>0</v>
      </c>
      <c r="R185" s="73"/>
    </row>
    <row r="186" spans="1:18" ht="21.75" customHeight="1">
      <c r="A186" s="101"/>
      <c r="B186" s="107"/>
      <c r="C186" s="108"/>
      <c r="D186" s="108"/>
      <c r="E186" s="108"/>
      <c r="F186" s="109"/>
      <c r="G186" s="85">
        <v>2024</v>
      </c>
      <c r="H186" s="74">
        <f t="shared" si="33"/>
        <v>121308</v>
      </c>
      <c r="I186" s="74">
        <f t="shared" si="20"/>
        <v>0</v>
      </c>
      <c r="J186" s="74">
        <f>J160+J158+J156+J154+J152+J150+J148+J146+J144+J142+J140+J138</f>
        <v>0</v>
      </c>
      <c r="K186" s="74">
        <f aca="true" t="shared" si="38" ref="K186:Q186">K160+K158+K156+K154+K152+K150+K148+K146+K144+K142+K140+K138</f>
        <v>0</v>
      </c>
      <c r="L186" s="74">
        <f t="shared" si="38"/>
        <v>0</v>
      </c>
      <c r="M186" s="74">
        <f t="shared" si="38"/>
        <v>0</v>
      </c>
      <c r="N186" s="74">
        <f t="shared" si="38"/>
        <v>0</v>
      </c>
      <c r="O186" s="74">
        <f t="shared" si="38"/>
        <v>0</v>
      </c>
      <c r="P186" s="74">
        <f t="shared" si="38"/>
        <v>121308</v>
      </c>
      <c r="Q186" s="74">
        <f t="shared" si="38"/>
        <v>0</v>
      </c>
      <c r="R186" s="73"/>
    </row>
    <row r="187" spans="1:18" ht="21.75" customHeight="1">
      <c r="A187" s="101"/>
      <c r="B187" s="110"/>
      <c r="C187" s="111"/>
      <c r="D187" s="111"/>
      <c r="E187" s="111"/>
      <c r="F187" s="112"/>
      <c r="G187" s="85">
        <v>2025</v>
      </c>
      <c r="H187" s="74">
        <f t="shared" si="33"/>
        <v>0</v>
      </c>
      <c r="I187" s="74">
        <f t="shared" si="20"/>
        <v>0</v>
      </c>
      <c r="J187" s="115">
        <v>0</v>
      </c>
      <c r="K187" s="115">
        <v>0</v>
      </c>
      <c r="L187" s="115">
        <v>0</v>
      </c>
      <c r="M187" s="115">
        <v>0</v>
      </c>
      <c r="N187" s="115">
        <v>0</v>
      </c>
      <c r="O187" s="115">
        <v>0</v>
      </c>
      <c r="P187" s="116">
        <v>0</v>
      </c>
      <c r="Q187" s="115">
        <v>0</v>
      </c>
      <c r="R187" s="73"/>
    </row>
    <row r="188" spans="1:18" ht="18" customHeight="1">
      <c r="A188" s="101"/>
      <c r="B188" s="102" t="s">
        <v>91</v>
      </c>
      <c r="C188" s="103"/>
      <c r="D188" s="103"/>
      <c r="E188" s="103"/>
      <c r="F188" s="104"/>
      <c r="G188" s="105" t="s">
        <v>35</v>
      </c>
      <c r="H188" s="106">
        <f t="shared" si="33"/>
        <v>2472701.4</v>
      </c>
      <c r="I188" s="106">
        <f t="shared" si="20"/>
        <v>439369</v>
      </c>
      <c r="J188" s="106">
        <f>J189+J190+J191+J192+J193+J194+J195+J196+J197+J198+J199</f>
        <v>101154.2</v>
      </c>
      <c r="K188" s="106">
        <f aca="true" t="shared" si="39" ref="K188:Q188">K189+K190+K191+K192+K193+K194+K195+K196+K197+K198+K199</f>
        <v>50578.5</v>
      </c>
      <c r="L188" s="106">
        <f t="shared" si="39"/>
        <v>0</v>
      </c>
      <c r="M188" s="106">
        <f t="shared" si="39"/>
        <v>0</v>
      </c>
      <c r="N188" s="106">
        <f t="shared" si="39"/>
        <v>510478.7</v>
      </c>
      <c r="O188" s="106">
        <f t="shared" si="39"/>
        <v>236501.7</v>
      </c>
      <c r="P188" s="106">
        <f t="shared" si="39"/>
        <v>1861068.5</v>
      </c>
      <c r="Q188" s="106">
        <f t="shared" si="39"/>
        <v>152288.8</v>
      </c>
      <c r="R188" s="73"/>
    </row>
    <row r="189" spans="1:18" ht="21.75" customHeight="1">
      <c r="A189" s="101"/>
      <c r="B189" s="107"/>
      <c r="C189" s="108"/>
      <c r="D189" s="108"/>
      <c r="E189" s="108"/>
      <c r="F189" s="109"/>
      <c r="G189" s="85">
        <v>2015</v>
      </c>
      <c r="H189" s="74">
        <f aca="true" t="shared" si="40" ref="H189:I192">J189+L189+N189+P189</f>
        <v>108600</v>
      </c>
      <c r="I189" s="74">
        <f t="shared" si="40"/>
        <v>108584.1</v>
      </c>
      <c r="J189" s="74">
        <f>J26+J28+J30+J32+J33++J49+J57+J61+J68+15.9</f>
        <v>4163.3</v>
      </c>
      <c r="K189" s="74">
        <f>K26+K28+K30+K32+K33++K49+K57+K61+K68</f>
        <v>4147.4</v>
      </c>
      <c r="L189" s="74">
        <f>L26+L28+L30+L32+L33++L49+L57+L61+L68</f>
        <v>0</v>
      </c>
      <c r="M189" s="74">
        <f>M26+M28+M30+M32+M33+M49+M57+M61+M68</f>
        <v>0</v>
      </c>
      <c r="N189" s="74">
        <f>N26+N28+N30+N32+N33++N49+N57+N61+N68</f>
        <v>104436.7</v>
      </c>
      <c r="O189" s="74">
        <f>O26+O28+O30+O32+O33+O49+O57+O61+O68</f>
        <v>104436.7</v>
      </c>
      <c r="P189" s="74">
        <f>P26+P28+P30+P32+P33++P49+P57+P61+P68</f>
        <v>0</v>
      </c>
      <c r="Q189" s="74">
        <f>Q26+Q28+Q30+Q32+Q33+Q49+Q57+Q61+Q68</f>
        <v>0</v>
      </c>
      <c r="R189" s="73"/>
    </row>
    <row r="190" spans="1:18" ht="19.5" customHeight="1">
      <c r="A190" s="101"/>
      <c r="B190" s="107"/>
      <c r="C190" s="108"/>
      <c r="D190" s="108"/>
      <c r="E190" s="108"/>
      <c r="F190" s="109"/>
      <c r="G190" s="85">
        <v>2016</v>
      </c>
      <c r="H190" s="74">
        <f t="shared" si="40"/>
        <v>47480.7</v>
      </c>
      <c r="I190" s="74">
        <f t="shared" si="40"/>
        <v>47480.7</v>
      </c>
      <c r="J190" s="74">
        <f aca="true" t="shared" si="41" ref="J190:Q190">J58+J64+J34+J50</f>
        <v>452.4</v>
      </c>
      <c r="K190" s="74">
        <f t="shared" si="41"/>
        <v>452.4</v>
      </c>
      <c r="L190" s="74">
        <f t="shared" si="41"/>
        <v>0</v>
      </c>
      <c r="M190" s="74">
        <f t="shared" si="41"/>
        <v>0</v>
      </c>
      <c r="N190" s="74">
        <f t="shared" si="41"/>
        <v>47028.3</v>
      </c>
      <c r="O190" s="74">
        <f t="shared" si="41"/>
        <v>47028.3</v>
      </c>
      <c r="P190" s="74">
        <f t="shared" si="41"/>
        <v>0</v>
      </c>
      <c r="Q190" s="74">
        <f t="shared" si="41"/>
        <v>0</v>
      </c>
      <c r="R190" s="73"/>
    </row>
    <row r="191" spans="1:18" ht="18.75" customHeight="1">
      <c r="A191" s="101"/>
      <c r="B191" s="107"/>
      <c r="C191" s="108"/>
      <c r="D191" s="108"/>
      <c r="E191" s="108"/>
      <c r="F191" s="109"/>
      <c r="G191" s="85">
        <v>2017</v>
      </c>
      <c r="H191" s="74">
        <f t="shared" si="40"/>
        <v>13233.4</v>
      </c>
      <c r="I191" s="74">
        <f t="shared" si="40"/>
        <v>13233.4</v>
      </c>
      <c r="J191" s="74">
        <f>J51+J66</f>
        <v>461.8</v>
      </c>
      <c r="K191" s="74">
        <f aca="true" t="shared" si="42" ref="K191:Q191">K51+K66</f>
        <v>461.8</v>
      </c>
      <c r="L191" s="74">
        <f t="shared" si="42"/>
        <v>0</v>
      </c>
      <c r="M191" s="74">
        <f t="shared" si="42"/>
        <v>0</v>
      </c>
      <c r="N191" s="74">
        <f t="shared" si="42"/>
        <v>12771.6</v>
      </c>
      <c r="O191" s="74">
        <f t="shared" si="42"/>
        <v>12771.6</v>
      </c>
      <c r="P191" s="74">
        <f t="shared" si="42"/>
        <v>0</v>
      </c>
      <c r="Q191" s="74">
        <f t="shared" si="42"/>
        <v>0</v>
      </c>
      <c r="R191" s="73"/>
    </row>
    <row r="192" spans="1:18" ht="17.25" customHeight="1">
      <c r="A192" s="101"/>
      <c r="B192" s="107"/>
      <c r="C192" s="108"/>
      <c r="D192" s="108"/>
      <c r="E192" s="108"/>
      <c r="F192" s="109"/>
      <c r="G192" s="85">
        <v>2018</v>
      </c>
      <c r="H192" s="74">
        <f t="shared" si="40"/>
        <v>80620.7</v>
      </c>
      <c r="I192" s="74">
        <f t="shared" si="40"/>
        <v>80620.7</v>
      </c>
      <c r="J192" s="74">
        <f>J41+J53+J83+J85</f>
        <v>6365.7</v>
      </c>
      <c r="K192" s="74">
        <f aca="true" t="shared" si="43" ref="K192:Q192">K41+K53+K83+K85</f>
        <v>6365.7</v>
      </c>
      <c r="L192" s="74">
        <f t="shared" si="43"/>
        <v>0</v>
      </c>
      <c r="M192" s="74">
        <f t="shared" si="43"/>
        <v>0</v>
      </c>
      <c r="N192" s="74">
        <f t="shared" si="43"/>
        <v>20664.5</v>
      </c>
      <c r="O192" s="74">
        <f t="shared" si="43"/>
        <v>20664.5</v>
      </c>
      <c r="P192" s="74">
        <f t="shared" si="43"/>
        <v>53590.5</v>
      </c>
      <c r="Q192" s="74">
        <f t="shared" si="43"/>
        <v>53590.5</v>
      </c>
      <c r="R192" s="73"/>
    </row>
    <row r="193" spans="1:18" ht="17.25" customHeight="1">
      <c r="A193" s="101"/>
      <c r="B193" s="107"/>
      <c r="C193" s="108"/>
      <c r="D193" s="108"/>
      <c r="E193" s="108"/>
      <c r="F193" s="109"/>
      <c r="G193" s="85">
        <v>2019</v>
      </c>
      <c r="H193" s="74">
        <f aca="true" t="shared" si="44" ref="H193:I195">J193+L193+N193+P193</f>
        <v>149450.1</v>
      </c>
      <c r="I193" s="74">
        <f t="shared" si="44"/>
        <v>149450.1</v>
      </c>
      <c r="J193" s="74">
        <f>J84+J86+J38+J42</f>
        <v>19151.2</v>
      </c>
      <c r="K193" s="74">
        <f aca="true" t="shared" si="45" ref="K193:Q193">K84+K86+K38+K42</f>
        <v>19151.2</v>
      </c>
      <c r="L193" s="74">
        <f t="shared" si="45"/>
        <v>0</v>
      </c>
      <c r="M193" s="74">
        <f t="shared" si="45"/>
        <v>0</v>
      </c>
      <c r="N193" s="74">
        <f t="shared" si="45"/>
        <v>31600.6</v>
      </c>
      <c r="O193" s="74">
        <f t="shared" si="45"/>
        <v>31600.6</v>
      </c>
      <c r="P193" s="74">
        <f t="shared" si="45"/>
        <v>98698.3</v>
      </c>
      <c r="Q193" s="74">
        <f t="shared" si="45"/>
        <v>98698.3</v>
      </c>
      <c r="R193" s="73"/>
    </row>
    <row r="194" spans="1:18" ht="17.25" customHeight="1">
      <c r="A194" s="101"/>
      <c r="B194" s="107"/>
      <c r="C194" s="108"/>
      <c r="D194" s="108"/>
      <c r="E194" s="108"/>
      <c r="F194" s="109"/>
      <c r="G194" s="85">
        <v>2020</v>
      </c>
      <c r="H194" s="74">
        <f t="shared" si="44"/>
        <v>150884.8</v>
      </c>
      <c r="I194" s="74">
        <f t="shared" si="44"/>
        <v>40000</v>
      </c>
      <c r="J194" s="74">
        <f>J39+J93+J45</f>
        <v>32716.7</v>
      </c>
      <c r="K194" s="74">
        <f aca="true" t="shared" si="46" ref="K194:Q194">K39+K93+K45</f>
        <v>20000</v>
      </c>
      <c r="L194" s="74">
        <f t="shared" si="46"/>
        <v>0</v>
      </c>
      <c r="M194" s="74">
        <f t="shared" si="46"/>
        <v>0</v>
      </c>
      <c r="N194" s="74">
        <f t="shared" si="46"/>
        <v>118168.1</v>
      </c>
      <c r="O194" s="74">
        <f t="shared" si="46"/>
        <v>20000</v>
      </c>
      <c r="P194" s="74">
        <f t="shared" si="46"/>
        <v>0</v>
      </c>
      <c r="Q194" s="74">
        <f t="shared" si="46"/>
        <v>0</v>
      </c>
      <c r="R194" s="73"/>
    </row>
    <row r="195" spans="1:18" ht="21.75" customHeight="1">
      <c r="A195" s="101"/>
      <c r="B195" s="107"/>
      <c r="C195" s="108"/>
      <c r="D195" s="108"/>
      <c r="E195" s="108"/>
      <c r="F195" s="109"/>
      <c r="G195" s="85">
        <v>2021</v>
      </c>
      <c r="H195" s="74">
        <f t="shared" si="44"/>
        <v>128201.8</v>
      </c>
      <c r="I195" s="74">
        <f t="shared" si="44"/>
        <v>0</v>
      </c>
      <c r="J195" s="114">
        <f>J75+J73</f>
        <v>32050.5</v>
      </c>
      <c r="K195" s="114">
        <f aca="true" t="shared" si="47" ref="K195:Q195">K75+K73</f>
        <v>0</v>
      </c>
      <c r="L195" s="114">
        <f t="shared" si="47"/>
        <v>0</v>
      </c>
      <c r="M195" s="114">
        <f t="shared" si="47"/>
        <v>0</v>
      </c>
      <c r="N195" s="114">
        <f t="shared" si="47"/>
        <v>96151.3</v>
      </c>
      <c r="O195" s="114">
        <f t="shared" si="47"/>
        <v>0</v>
      </c>
      <c r="P195" s="114">
        <f t="shared" si="47"/>
        <v>0</v>
      </c>
      <c r="Q195" s="114">
        <f t="shared" si="47"/>
        <v>0</v>
      </c>
      <c r="R195" s="73"/>
    </row>
    <row r="196" spans="1:18" ht="21.75" customHeight="1">
      <c r="A196" s="101"/>
      <c r="B196" s="107"/>
      <c r="C196" s="108"/>
      <c r="D196" s="108"/>
      <c r="E196" s="108"/>
      <c r="F196" s="109"/>
      <c r="G196" s="85">
        <v>2022</v>
      </c>
      <c r="H196" s="74">
        <f aca="true" t="shared" si="48" ref="H196:I199">J196+L196+N196+P196</f>
        <v>85450.2</v>
      </c>
      <c r="I196" s="74">
        <f t="shared" si="48"/>
        <v>0</v>
      </c>
      <c r="J196" s="74">
        <f>J48+J60</f>
        <v>5792.6</v>
      </c>
      <c r="K196" s="115">
        <f aca="true" t="shared" si="49" ref="K196:Q196">K48+K60</f>
        <v>0</v>
      </c>
      <c r="L196" s="115">
        <f t="shared" si="49"/>
        <v>0</v>
      </c>
      <c r="M196" s="115">
        <f t="shared" si="49"/>
        <v>0</v>
      </c>
      <c r="N196" s="115">
        <f t="shared" si="49"/>
        <v>79657.6</v>
      </c>
      <c r="O196" s="115">
        <f t="shared" si="49"/>
        <v>0</v>
      </c>
      <c r="P196" s="115">
        <f t="shared" si="49"/>
        <v>0</v>
      </c>
      <c r="Q196" s="115">
        <f t="shared" si="49"/>
        <v>0</v>
      </c>
      <c r="R196" s="73"/>
    </row>
    <row r="197" spans="1:18" ht="21.75" customHeight="1">
      <c r="A197" s="101"/>
      <c r="B197" s="107"/>
      <c r="C197" s="108"/>
      <c r="D197" s="108"/>
      <c r="E197" s="108"/>
      <c r="F197" s="109"/>
      <c r="G197" s="85">
        <v>2023</v>
      </c>
      <c r="H197" s="74">
        <f t="shared" si="48"/>
        <v>513459.2</v>
      </c>
      <c r="I197" s="74">
        <f t="shared" si="48"/>
        <v>0</v>
      </c>
      <c r="J197" s="115">
        <f>J111+J109+J107+J105+J103+J101+J99+J97+J113+J115+J117+J119+J121</f>
        <v>0</v>
      </c>
      <c r="K197" s="115">
        <f aca="true" t="shared" si="50" ref="K197:Q197">K111+K109+K107+K105+K103+K101+K99+K97+K113+K115+K117+K119+K121</f>
        <v>0</v>
      </c>
      <c r="L197" s="115">
        <f t="shared" si="50"/>
        <v>0</v>
      </c>
      <c r="M197" s="115">
        <f t="shared" si="50"/>
        <v>0</v>
      </c>
      <c r="N197" s="115">
        <f t="shared" si="50"/>
        <v>0</v>
      </c>
      <c r="O197" s="115">
        <f t="shared" si="50"/>
        <v>0</v>
      </c>
      <c r="P197" s="115">
        <f t="shared" si="50"/>
        <v>513459.2</v>
      </c>
      <c r="Q197" s="115">
        <f t="shared" si="50"/>
        <v>0</v>
      </c>
      <c r="R197" s="73"/>
    </row>
    <row r="198" spans="1:18" ht="21.75" customHeight="1">
      <c r="A198" s="101"/>
      <c r="B198" s="107"/>
      <c r="C198" s="108"/>
      <c r="D198" s="108"/>
      <c r="E198" s="108"/>
      <c r="F198" s="109"/>
      <c r="G198" s="85">
        <v>2024</v>
      </c>
      <c r="H198" s="74">
        <f t="shared" si="48"/>
        <v>675779.2</v>
      </c>
      <c r="I198" s="74">
        <f t="shared" si="48"/>
        <v>0</v>
      </c>
      <c r="J198" s="115">
        <f>J137+J135+J133+J131+J129+J127+J125+J123</f>
        <v>0</v>
      </c>
      <c r="K198" s="115">
        <f aca="true" t="shared" si="51" ref="K198:Q198">K137+K135+K133+K131+K129+K127+K125+K123</f>
        <v>0</v>
      </c>
      <c r="L198" s="115">
        <f t="shared" si="51"/>
        <v>0</v>
      </c>
      <c r="M198" s="115">
        <f t="shared" si="51"/>
        <v>0</v>
      </c>
      <c r="N198" s="115">
        <f t="shared" si="51"/>
        <v>0</v>
      </c>
      <c r="O198" s="115">
        <f t="shared" si="51"/>
        <v>0</v>
      </c>
      <c r="P198" s="74">
        <f t="shared" si="51"/>
        <v>675779.2</v>
      </c>
      <c r="Q198" s="115">
        <f t="shared" si="51"/>
        <v>0</v>
      </c>
      <c r="R198" s="73"/>
    </row>
    <row r="199" spans="1:18" ht="21.75" customHeight="1">
      <c r="A199" s="101"/>
      <c r="B199" s="110"/>
      <c r="C199" s="111"/>
      <c r="D199" s="111"/>
      <c r="E199" s="111"/>
      <c r="F199" s="112"/>
      <c r="G199" s="85">
        <v>2025</v>
      </c>
      <c r="H199" s="74">
        <f t="shared" si="48"/>
        <v>519541.3</v>
      </c>
      <c r="I199" s="74">
        <f t="shared" si="48"/>
        <v>0</v>
      </c>
      <c r="J199" s="115">
        <f>J161+J159+J157+J155+J153+J151+J149+J147+J145+J143+J141+J139</f>
        <v>0</v>
      </c>
      <c r="K199" s="115">
        <f aca="true" t="shared" si="52" ref="K199:Q199">K161+K159+K157+K155+K153+K151+K149+K147+K145+K143+K141+K139</f>
        <v>0</v>
      </c>
      <c r="L199" s="115">
        <f t="shared" si="52"/>
        <v>0</v>
      </c>
      <c r="M199" s="115">
        <f t="shared" si="52"/>
        <v>0</v>
      </c>
      <c r="N199" s="115">
        <f t="shared" si="52"/>
        <v>0</v>
      </c>
      <c r="O199" s="115">
        <f t="shared" si="52"/>
        <v>0</v>
      </c>
      <c r="P199" s="115">
        <f t="shared" si="52"/>
        <v>519541.3</v>
      </c>
      <c r="Q199" s="115">
        <f t="shared" si="52"/>
        <v>0</v>
      </c>
      <c r="R199" s="73"/>
    </row>
    <row r="200" spans="1:18" ht="17.25" customHeight="1">
      <c r="A200" s="101"/>
      <c r="B200" s="102" t="s">
        <v>123</v>
      </c>
      <c r="C200" s="103"/>
      <c r="D200" s="103"/>
      <c r="E200" s="103"/>
      <c r="F200" s="104"/>
      <c r="G200" s="105" t="s">
        <v>35</v>
      </c>
      <c r="H200" s="106">
        <f>J200+L200+N200+P200</f>
        <v>178.4</v>
      </c>
      <c r="I200" s="106">
        <f aca="true" t="shared" si="53" ref="H200:I204">K200+M200+O200+Q200</f>
        <v>178.4</v>
      </c>
      <c r="J200" s="106">
        <f>J201+J202+J203+J204+J205+J206+J207+J208+J209+J210+J211</f>
        <v>178.4</v>
      </c>
      <c r="K200" s="106">
        <f aca="true" t="shared" si="54" ref="K200:Q200">K201+K202+K203+K204+K205+K206+K207+K208+K209+K210+K211</f>
        <v>178.4</v>
      </c>
      <c r="L200" s="106">
        <f t="shared" si="54"/>
        <v>0</v>
      </c>
      <c r="M200" s="106">
        <f t="shared" si="54"/>
        <v>0</v>
      </c>
      <c r="N200" s="106">
        <f t="shared" si="54"/>
        <v>0</v>
      </c>
      <c r="O200" s="106">
        <f t="shared" si="54"/>
        <v>0</v>
      </c>
      <c r="P200" s="106">
        <f t="shared" si="54"/>
        <v>0</v>
      </c>
      <c r="Q200" s="106">
        <f t="shared" si="54"/>
        <v>0</v>
      </c>
      <c r="R200" s="73"/>
    </row>
    <row r="201" spans="1:18" ht="17.25" customHeight="1">
      <c r="A201" s="101"/>
      <c r="B201" s="107"/>
      <c r="C201" s="108"/>
      <c r="D201" s="108"/>
      <c r="E201" s="108"/>
      <c r="F201" s="109"/>
      <c r="G201" s="85">
        <v>2015</v>
      </c>
      <c r="H201" s="74">
        <f t="shared" si="53"/>
        <v>111.4</v>
      </c>
      <c r="I201" s="74">
        <f t="shared" si="53"/>
        <v>111.4</v>
      </c>
      <c r="J201" s="74">
        <f aca="true" t="shared" si="55" ref="J201:Q201">J27+J29+J31+J80+J81+J82+J79</f>
        <v>111.4</v>
      </c>
      <c r="K201" s="74">
        <f t="shared" si="55"/>
        <v>111.4</v>
      </c>
      <c r="L201" s="74">
        <f t="shared" si="55"/>
        <v>0</v>
      </c>
      <c r="M201" s="74">
        <f t="shared" si="55"/>
        <v>0</v>
      </c>
      <c r="N201" s="74">
        <f t="shared" si="55"/>
        <v>0</v>
      </c>
      <c r="O201" s="74">
        <f t="shared" si="55"/>
        <v>0</v>
      </c>
      <c r="P201" s="74">
        <f t="shared" si="55"/>
        <v>0</v>
      </c>
      <c r="Q201" s="74">
        <f t="shared" si="55"/>
        <v>0</v>
      </c>
      <c r="R201" s="73"/>
    </row>
    <row r="202" spans="1:18" ht="17.25" customHeight="1">
      <c r="A202" s="101"/>
      <c r="B202" s="107"/>
      <c r="C202" s="108"/>
      <c r="D202" s="108"/>
      <c r="E202" s="108"/>
      <c r="F202" s="109"/>
      <c r="G202" s="85">
        <v>2016</v>
      </c>
      <c r="H202" s="74">
        <f t="shared" si="53"/>
        <v>67</v>
      </c>
      <c r="I202" s="74">
        <f t="shared" si="53"/>
        <v>67</v>
      </c>
      <c r="J202" s="74">
        <f aca="true" t="shared" si="56" ref="J202:Q202">J70+J35+J65+J54</f>
        <v>67</v>
      </c>
      <c r="K202" s="74">
        <f t="shared" si="56"/>
        <v>67</v>
      </c>
      <c r="L202" s="74">
        <f t="shared" si="56"/>
        <v>0</v>
      </c>
      <c r="M202" s="74">
        <f t="shared" si="56"/>
        <v>0</v>
      </c>
      <c r="N202" s="74">
        <f t="shared" si="56"/>
        <v>0</v>
      </c>
      <c r="O202" s="74">
        <f t="shared" si="56"/>
        <v>0</v>
      </c>
      <c r="P202" s="74">
        <f t="shared" si="56"/>
        <v>0</v>
      </c>
      <c r="Q202" s="74">
        <f t="shared" si="56"/>
        <v>0</v>
      </c>
      <c r="R202" s="73"/>
    </row>
    <row r="203" spans="1:18" ht="17.25" customHeight="1">
      <c r="A203" s="101"/>
      <c r="B203" s="107"/>
      <c r="C203" s="108"/>
      <c r="D203" s="108"/>
      <c r="E203" s="108"/>
      <c r="F203" s="109"/>
      <c r="G203" s="85">
        <v>2017</v>
      </c>
      <c r="H203" s="74">
        <f t="shared" si="53"/>
        <v>0</v>
      </c>
      <c r="I203" s="74">
        <f t="shared" si="53"/>
        <v>0</v>
      </c>
      <c r="J203" s="74">
        <v>0</v>
      </c>
      <c r="K203" s="74">
        <v>0</v>
      </c>
      <c r="L203" s="74">
        <v>0</v>
      </c>
      <c r="M203" s="74">
        <v>0</v>
      </c>
      <c r="N203" s="74">
        <v>0</v>
      </c>
      <c r="O203" s="74">
        <v>0</v>
      </c>
      <c r="P203" s="74">
        <v>0</v>
      </c>
      <c r="Q203" s="74">
        <v>0</v>
      </c>
      <c r="R203" s="73"/>
    </row>
    <row r="204" spans="1:18" ht="17.25" customHeight="1">
      <c r="A204" s="101"/>
      <c r="B204" s="107"/>
      <c r="C204" s="108"/>
      <c r="D204" s="108"/>
      <c r="E204" s="108"/>
      <c r="F204" s="109"/>
      <c r="G204" s="85">
        <v>2018</v>
      </c>
      <c r="H204" s="74">
        <f t="shared" si="53"/>
        <v>0</v>
      </c>
      <c r="I204" s="74">
        <f t="shared" si="53"/>
        <v>0</v>
      </c>
      <c r="J204" s="74">
        <v>0</v>
      </c>
      <c r="K204" s="74">
        <v>0</v>
      </c>
      <c r="L204" s="74">
        <v>0</v>
      </c>
      <c r="M204" s="74">
        <v>0</v>
      </c>
      <c r="N204" s="74">
        <v>0</v>
      </c>
      <c r="O204" s="74">
        <v>0</v>
      </c>
      <c r="P204" s="74">
        <v>0</v>
      </c>
      <c r="Q204" s="74">
        <v>0</v>
      </c>
      <c r="R204" s="73"/>
    </row>
    <row r="205" spans="1:18" ht="17.25" customHeight="1">
      <c r="A205" s="101"/>
      <c r="B205" s="107"/>
      <c r="C205" s="108"/>
      <c r="D205" s="108"/>
      <c r="E205" s="108"/>
      <c r="F205" s="109"/>
      <c r="G205" s="85">
        <v>2019</v>
      </c>
      <c r="H205" s="74">
        <f>J205+L205+N205+P205</f>
        <v>0</v>
      </c>
      <c r="I205" s="74">
        <f aca="true" t="shared" si="57" ref="I205:I217">K205+M205+O205+Q205</f>
        <v>0</v>
      </c>
      <c r="J205" s="74">
        <v>0</v>
      </c>
      <c r="K205" s="74">
        <v>0</v>
      </c>
      <c r="L205" s="74">
        <v>0</v>
      </c>
      <c r="M205" s="74">
        <v>0</v>
      </c>
      <c r="N205" s="74">
        <v>0</v>
      </c>
      <c r="O205" s="74">
        <v>0</v>
      </c>
      <c r="P205" s="74">
        <v>0</v>
      </c>
      <c r="Q205" s="74">
        <v>0</v>
      </c>
      <c r="R205" s="73"/>
    </row>
    <row r="206" spans="1:18" ht="17.25" customHeight="1">
      <c r="A206" s="101"/>
      <c r="B206" s="107"/>
      <c r="C206" s="108"/>
      <c r="D206" s="108"/>
      <c r="E206" s="108"/>
      <c r="F206" s="109"/>
      <c r="G206" s="85">
        <v>2020</v>
      </c>
      <c r="H206" s="74">
        <f aca="true" t="shared" si="58" ref="H206:I211">J206+L206+N206+P206</f>
        <v>0</v>
      </c>
      <c r="I206" s="74">
        <f t="shared" si="58"/>
        <v>0</v>
      </c>
      <c r="J206" s="74">
        <v>0</v>
      </c>
      <c r="K206" s="74">
        <v>0</v>
      </c>
      <c r="L206" s="74">
        <v>0</v>
      </c>
      <c r="M206" s="74">
        <v>0</v>
      </c>
      <c r="N206" s="74">
        <v>0</v>
      </c>
      <c r="O206" s="74">
        <v>0</v>
      </c>
      <c r="P206" s="74">
        <v>0</v>
      </c>
      <c r="Q206" s="74">
        <v>0</v>
      </c>
      <c r="R206" s="73"/>
    </row>
    <row r="207" spans="1:18" ht="21.75" customHeight="1">
      <c r="A207" s="101"/>
      <c r="B207" s="107"/>
      <c r="C207" s="108"/>
      <c r="D207" s="108"/>
      <c r="E207" s="108"/>
      <c r="F207" s="109"/>
      <c r="G207" s="85">
        <v>2021</v>
      </c>
      <c r="H207" s="74">
        <f t="shared" si="58"/>
        <v>0</v>
      </c>
      <c r="I207" s="74">
        <f t="shared" si="58"/>
        <v>0</v>
      </c>
      <c r="J207" s="115">
        <v>0</v>
      </c>
      <c r="K207" s="115">
        <v>0</v>
      </c>
      <c r="L207" s="115">
        <v>0</v>
      </c>
      <c r="M207" s="115">
        <v>0</v>
      </c>
      <c r="N207" s="115">
        <v>0</v>
      </c>
      <c r="O207" s="115">
        <v>0</v>
      </c>
      <c r="P207" s="115">
        <v>0</v>
      </c>
      <c r="Q207" s="115">
        <v>0</v>
      </c>
      <c r="R207" s="73"/>
    </row>
    <row r="208" spans="1:18" ht="21.75" customHeight="1">
      <c r="A208" s="101"/>
      <c r="B208" s="107"/>
      <c r="C208" s="108"/>
      <c r="D208" s="108"/>
      <c r="E208" s="108"/>
      <c r="F208" s="109"/>
      <c r="G208" s="85">
        <v>2022</v>
      </c>
      <c r="H208" s="74">
        <f t="shared" si="58"/>
        <v>0</v>
      </c>
      <c r="I208" s="74">
        <f t="shared" si="58"/>
        <v>0</v>
      </c>
      <c r="J208" s="115">
        <v>0</v>
      </c>
      <c r="K208" s="115">
        <v>0</v>
      </c>
      <c r="L208" s="115">
        <v>0</v>
      </c>
      <c r="M208" s="115">
        <v>0</v>
      </c>
      <c r="N208" s="115">
        <v>0</v>
      </c>
      <c r="O208" s="115">
        <v>0</v>
      </c>
      <c r="P208" s="115">
        <v>0</v>
      </c>
      <c r="Q208" s="115">
        <v>0</v>
      </c>
      <c r="R208" s="73"/>
    </row>
    <row r="209" spans="1:18" ht="21.75" customHeight="1">
      <c r="A209" s="101"/>
      <c r="B209" s="107"/>
      <c r="C209" s="108"/>
      <c r="D209" s="108"/>
      <c r="E209" s="108"/>
      <c r="F209" s="109"/>
      <c r="G209" s="85">
        <v>2023</v>
      </c>
      <c r="H209" s="74">
        <f t="shared" si="58"/>
        <v>0</v>
      </c>
      <c r="I209" s="74">
        <f t="shared" si="58"/>
        <v>0</v>
      </c>
      <c r="J209" s="115">
        <v>0</v>
      </c>
      <c r="K209" s="115">
        <v>0</v>
      </c>
      <c r="L209" s="115">
        <v>0</v>
      </c>
      <c r="M209" s="115">
        <v>0</v>
      </c>
      <c r="N209" s="115">
        <v>0</v>
      </c>
      <c r="O209" s="115">
        <v>0</v>
      </c>
      <c r="P209" s="115">
        <v>0</v>
      </c>
      <c r="Q209" s="115">
        <v>0</v>
      </c>
      <c r="R209" s="73"/>
    </row>
    <row r="210" spans="1:18" ht="21.75" customHeight="1">
      <c r="A210" s="101"/>
      <c r="B210" s="107"/>
      <c r="C210" s="108"/>
      <c r="D210" s="108"/>
      <c r="E210" s="108"/>
      <c r="F210" s="109"/>
      <c r="G210" s="85">
        <v>2024</v>
      </c>
      <c r="H210" s="74">
        <f t="shared" si="58"/>
        <v>0</v>
      </c>
      <c r="I210" s="74">
        <f t="shared" si="58"/>
        <v>0</v>
      </c>
      <c r="J210" s="115">
        <v>0</v>
      </c>
      <c r="K210" s="115">
        <v>0</v>
      </c>
      <c r="L210" s="115">
        <v>0</v>
      </c>
      <c r="M210" s="115">
        <v>0</v>
      </c>
      <c r="N210" s="115">
        <v>0</v>
      </c>
      <c r="O210" s="115">
        <v>0</v>
      </c>
      <c r="P210" s="115">
        <v>0</v>
      </c>
      <c r="Q210" s="115">
        <v>0</v>
      </c>
      <c r="R210" s="73"/>
    </row>
    <row r="211" spans="1:18" ht="21.75" customHeight="1">
      <c r="A211" s="101"/>
      <c r="B211" s="110"/>
      <c r="C211" s="111"/>
      <c r="D211" s="111"/>
      <c r="E211" s="111"/>
      <c r="F211" s="112"/>
      <c r="G211" s="85">
        <v>2025</v>
      </c>
      <c r="H211" s="74">
        <f t="shared" si="58"/>
        <v>0</v>
      </c>
      <c r="I211" s="74">
        <f t="shared" si="58"/>
        <v>0</v>
      </c>
      <c r="J211" s="115">
        <v>0</v>
      </c>
      <c r="K211" s="115">
        <v>0</v>
      </c>
      <c r="L211" s="115">
        <v>0</v>
      </c>
      <c r="M211" s="115">
        <v>0</v>
      </c>
      <c r="N211" s="115">
        <v>0</v>
      </c>
      <c r="O211" s="115">
        <v>0</v>
      </c>
      <c r="P211" s="115">
        <v>0</v>
      </c>
      <c r="Q211" s="115">
        <v>0</v>
      </c>
      <c r="R211" s="73"/>
    </row>
    <row r="212" spans="1:18" ht="18" customHeight="1">
      <c r="A212" s="101"/>
      <c r="B212" s="103" t="s">
        <v>121</v>
      </c>
      <c r="C212" s="103"/>
      <c r="D212" s="103"/>
      <c r="E212" s="103"/>
      <c r="F212" s="104"/>
      <c r="G212" s="105" t="s">
        <v>35</v>
      </c>
      <c r="H212" s="106">
        <f aca="true" t="shared" si="59" ref="H212:H218">J212+L212+N212+P212</f>
        <v>6127</v>
      </c>
      <c r="I212" s="106">
        <f t="shared" si="57"/>
        <v>0</v>
      </c>
      <c r="J212" s="106">
        <f>J213+J214+J215+J216+J217+J218+J219+J220+J221+J222+J223</f>
        <v>1531.8</v>
      </c>
      <c r="K212" s="106">
        <f aca="true" t="shared" si="60" ref="K212:Q212">K213+K214+K215+K216+K217+K218+K219+K220+K221+K222+K223</f>
        <v>0</v>
      </c>
      <c r="L212" s="106">
        <f t="shared" si="60"/>
        <v>0</v>
      </c>
      <c r="M212" s="106">
        <f t="shared" si="60"/>
        <v>0</v>
      </c>
      <c r="N212" s="106">
        <f t="shared" si="60"/>
        <v>4595.2</v>
      </c>
      <c r="O212" s="106">
        <f t="shared" si="60"/>
        <v>0</v>
      </c>
      <c r="P212" s="106">
        <f t="shared" si="60"/>
        <v>0</v>
      </c>
      <c r="Q212" s="106">
        <f t="shared" si="60"/>
        <v>0</v>
      </c>
      <c r="R212" s="73"/>
    </row>
    <row r="213" spans="1:18" ht="21.75" customHeight="1">
      <c r="A213" s="101"/>
      <c r="B213" s="108"/>
      <c r="C213" s="108"/>
      <c r="D213" s="108"/>
      <c r="E213" s="108"/>
      <c r="F213" s="109"/>
      <c r="G213" s="85">
        <v>2015</v>
      </c>
      <c r="H213" s="74">
        <f t="shared" si="59"/>
        <v>0</v>
      </c>
      <c r="I213" s="74">
        <f t="shared" si="57"/>
        <v>0</v>
      </c>
      <c r="J213" s="74">
        <v>0</v>
      </c>
      <c r="K213" s="74">
        <v>0</v>
      </c>
      <c r="L213" s="74">
        <v>0</v>
      </c>
      <c r="M213" s="74">
        <v>0</v>
      </c>
      <c r="N213" s="74">
        <v>0</v>
      </c>
      <c r="O213" s="74">
        <v>0</v>
      </c>
      <c r="P213" s="74">
        <v>0</v>
      </c>
      <c r="Q213" s="74">
        <v>0</v>
      </c>
      <c r="R213" s="73"/>
    </row>
    <row r="214" spans="1:18" ht="19.5" customHeight="1">
      <c r="A214" s="101"/>
      <c r="B214" s="108"/>
      <c r="C214" s="108"/>
      <c r="D214" s="108"/>
      <c r="E214" s="108"/>
      <c r="F214" s="109"/>
      <c r="G214" s="85">
        <v>2016</v>
      </c>
      <c r="H214" s="74">
        <f t="shared" si="59"/>
        <v>0</v>
      </c>
      <c r="I214" s="74">
        <f t="shared" si="57"/>
        <v>0</v>
      </c>
      <c r="J214" s="74">
        <v>0</v>
      </c>
      <c r="K214" s="74">
        <v>0</v>
      </c>
      <c r="L214" s="74">
        <v>0</v>
      </c>
      <c r="M214" s="74">
        <v>0</v>
      </c>
      <c r="N214" s="74">
        <v>0</v>
      </c>
      <c r="O214" s="74">
        <v>0</v>
      </c>
      <c r="P214" s="74">
        <v>0</v>
      </c>
      <c r="Q214" s="74">
        <v>0</v>
      </c>
      <c r="R214" s="73"/>
    </row>
    <row r="215" spans="1:18" ht="18.75" customHeight="1">
      <c r="A215" s="101"/>
      <c r="B215" s="108"/>
      <c r="C215" s="108"/>
      <c r="D215" s="108"/>
      <c r="E215" s="108"/>
      <c r="F215" s="109"/>
      <c r="G215" s="85">
        <v>2017</v>
      </c>
      <c r="H215" s="74">
        <f t="shared" si="59"/>
        <v>0</v>
      </c>
      <c r="I215" s="74">
        <f t="shared" si="57"/>
        <v>0</v>
      </c>
      <c r="J215" s="74">
        <v>0</v>
      </c>
      <c r="K215" s="74">
        <f aca="true" t="shared" si="61" ref="K215:Q215">K163</f>
        <v>0</v>
      </c>
      <c r="L215" s="74">
        <f t="shared" si="61"/>
        <v>0</v>
      </c>
      <c r="M215" s="74">
        <f t="shared" si="61"/>
        <v>0</v>
      </c>
      <c r="N215" s="74">
        <v>0</v>
      </c>
      <c r="O215" s="74">
        <f t="shared" si="61"/>
        <v>0</v>
      </c>
      <c r="P215" s="74">
        <f t="shared" si="61"/>
        <v>0</v>
      </c>
      <c r="Q215" s="74">
        <f t="shared" si="61"/>
        <v>0</v>
      </c>
      <c r="R215" s="73"/>
    </row>
    <row r="216" spans="1:18" ht="17.25" customHeight="1">
      <c r="A216" s="101"/>
      <c r="B216" s="108"/>
      <c r="C216" s="108"/>
      <c r="D216" s="108"/>
      <c r="E216" s="108"/>
      <c r="F216" s="109"/>
      <c r="G216" s="85">
        <v>2018</v>
      </c>
      <c r="H216" s="74">
        <f t="shared" si="59"/>
        <v>0</v>
      </c>
      <c r="I216" s="74">
        <f t="shared" si="57"/>
        <v>0</v>
      </c>
      <c r="J216" s="74">
        <v>0</v>
      </c>
      <c r="K216" s="74">
        <f aca="true" t="shared" si="62" ref="K216:Q216">K163</f>
        <v>0</v>
      </c>
      <c r="L216" s="74">
        <f t="shared" si="62"/>
        <v>0</v>
      </c>
      <c r="M216" s="74">
        <f t="shared" si="62"/>
        <v>0</v>
      </c>
      <c r="N216" s="74">
        <v>0</v>
      </c>
      <c r="O216" s="74">
        <f t="shared" si="62"/>
        <v>0</v>
      </c>
      <c r="P216" s="74">
        <f t="shared" si="62"/>
        <v>0</v>
      </c>
      <c r="Q216" s="74">
        <f t="shared" si="62"/>
        <v>0</v>
      </c>
      <c r="R216" s="73"/>
    </row>
    <row r="217" spans="1:18" ht="17.25" customHeight="1">
      <c r="A217" s="101"/>
      <c r="B217" s="108"/>
      <c r="C217" s="108"/>
      <c r="D217" s="108"/>
      <c r="E217" s="108"/>
      <c r="F217" s="109"/>
      <c r="G217" s="85">
        <v>2019</v>
      </c>
      <c r="H217" s="74">
        <f t="shared" si="59"/>
        <v>0</v>
      </c>
      <c r="I217" s="74">
        <f t="shared" si="57"/>
        <v>0</v>
      </c>
      <c r="J217" s="74">
        <v>0</v>
      </c>
      <c r="K217" s="74">
        <f aca="true" t="shared" si="63" ref="K217:Q217">K163</f>
        <v>0</v>
      </c>
      <c r="L217" s="74">
        <f t="shared" si="63"/>
        <v>0</v>
      </c>
      <c r="M217" s="74">
        <f t="shared" si="63"/>
        <v>0</v>
      </c>
      <c r="N217" s="74">
        <v>0</v>
      </c>
      <c r="O217" s="74">
        <f t="shared" si="63"/>
        <v>0</v>
      </c>
      <c r="P217" s="74">
        <f t="shared" si="63"/>
        <v>0</v>
      </c>
      <c r="Q217" s="74">
        <f t="shared" si="63"/>
        <v>0</v>
      </c>
      <c r="R217" s="73"/>
    </row>
    <row r="218" spans="1:18" ht="17.25" customHeight="1">
      <c r="A218" s="101"/>
      <c r="B218" s="108"/>
      <c r="C218" s="108"/>
      <c r="D218" s="108"/>
      <c r="E218" s="108"/>
      <c r="F218" s="109"/>
      <c r="G218" s="85">
        <v>2020</v>
      </c>
      <c r="H218" s="74">
        <f t="shared" si="59"/>
        <v>6127</v>
      </c>
      <c r="I218" s="74">
        <f aca="true" t="shared" si="64" ref="H218:I223">K218+M218+O218+Q218</f>
        <v>0</v>
      </c>
      <c r="J218" s="74">
        <f>J163</f>
        <v>1531.8</v>
      </c>
      <c r="K218" s="74">
        <f aca="true" t="shared" si="65" ref="K218:Q218">K163</f>
        <v>0</v>
      </c>
      <c r="L218" s="74">
        <f t="shared" si="65"/>
        <v>0</v>
      </c>
      <c r="M218" s="74">
        <f t="shared" si="65"/>
        <v>0</v>
      </c>
      <c r="N218" s="74">
        <f t="shared" si="65"/>
        <v>4595.2</v>
      </c>
      <c r="O218" s="74">
        <f t="shared" si="65"/>
        <v>0</v>
      </c>
      <c r="P218" s="74">
        <f t="shared" si="65"/>
        <v>0</v>
      </c>
      <c r="Q218" s="74">
        <f t="shared" si="65"/>
        <v>0</v>
      </c>
      <c r="R218" s="73"/>
    </row>
    <row r="219" spans="1:18" ht="21.75" customHeight="1">
      <c r="A219" s="101"/>
      <c r="B219" s="108"/>
      <c r="C219" s="108"/>
      <c r="D219" s="108"/>
      <c r="E219" s="108"/>
      <c r="F219" s="109"/>
      <c r="G219" s="85">
        <v>2021</v>
      </c>
      <c r="H219" s="74">
        <f t="shared" si="64"/>
        <v>0</v>
      </c>
      <c r="I219" s="74">
        <f t="shared" si="64"/>
        <v>0</v>
      </c>
      <c r="J219" s="115">
        <v>0</v>
      </c>
      <c r="K219" s="115">
        <v>0</v>
      </c>
      <c r="L219" s="115">
        <v>0</v>
      </c>
      <c r="M219" s="115">
        <v>0</v>
      </c>
      <c r="N219" s="115">
        <v>0</v>
      </c>
      <c r="O219" s="115">
        <v>0</v>
      </c>
      <c r="P219" s="115">
        <v>0</v>
      </c>
      <c r="Q219" s="115">
        <v>0</v>
      </c>
      <c r="R219" s="73"/>
    </row>
    <row r="220" spans="1:19" ht="21.75" customHeight="1">
      <c r="A220" s="101"/>
      <c r="B220" s="108"/>
      <c r="C220" s="108"/>
      <c r="D220" s="108"/>
      <c r="E220" s="108"/>
      <c r="F220" s="109"/>
      <c r="G220" s="85">
        <v>2022</v>
      </c>
      <c r="H220" s="74">
        <f t="shared" si="64"/>
        <v>0</v>
      </c>
      <c r="I220" s="74">
        <f t="shared" si="64"/>
        <v>0</v>
      </c>
      <c r="J220" s="115">
        <v>0</v>
      </c>
      <c r="K220" s="115">
        <v>0</v>
      </c>
      <c r="L220" s="115">
        <v>0</v>
      </c>
      <c r="M220" s="115">
        <v>0</v>
      </c>
      <c r="N220" s="115">
        <v>0</v>
      </c>
      <c r="O220" s="115">
        <v>0</v>
      </c>
      <c r="P220" s="115">
        <v>0</v>
      </c>
      <c r="Q220" s="115">
        <v>0</v>
      </c>
      <c r="R220" s="117"/>
      <c r="S220" s="26"/>
    </row>
    <row r="221" spans="1:19" ht="21.75" customHeight="1">
      <c r="A221" s="101"/>
      <c r="B221" s="108"/>
      <c r="C221" s="108"/>
      <c r="D221" s="108"/>
      <c r="E221" s="108"/>
      <c r="F221" s="109"/>
      <c r="G221" s="85">
        <v>2023</v>
      </c>
      <c r="H221" s="74">
        <f t="shared" si="64"/>
        <v>0</v>
      </c>
      <c r="I221" s="74">
        <f t="shared" si="64"/>
        <v>0</v>
      </c>
      <c r="J221" s="115">
        <v>0</v>
      </c>
      <c r="K221" s="115">
        <v>0</v>
      </c>
      <c r="L221" s="115">
        <v>0</v>
      </c>
      <c r="M221" s="115">
        <v>0</v>
      </c>
      <c r="N221" s="115">
        <v>0</v>
      </c>
      <c r="O221" s="115">
        <v>0</v>
      </c>
      <c r="P221" s="115">
        <v>0</v>
      </c>
      <c r="Q221" s="115">
        <v>0</v>
      </c>
      <c r="R221" s="117"/>
      <c r="S221" s="26"/>
    </row>
    <row r="222" spans="1:19" ht="21.75" customHeight="1">
      <c r="A222" s="101"/>
      <c r="B222" s="108"/>
      <c r="C222" s="108"/>
      <c r="D222" s="108"/>
      <c r="E222" s="108"/>
      <c r="F222" s="109"/>
      <c r="G222" s="85">
        <v>2024</v>
      </c>
      <c r="H222" s="74">
        <f t="shared" si="64"/>
        <v>0</v>
      </c>
      <c r="I222" s="74">
        <f t="shared" si="64"/>
        <v>0</v>
      </c>
      <c r="J222" s="115">
        <v>0</v>
      </c>
      <c r="K222" s="115">
        <v>0</v>
      </c>
      <c r="L222" s="115">
        <v>0</v>
      </c>
      <c r="M222" s="115">
        <v>0</v>
      </c>
      <c r="N222" s="115">
        <v>0</v>
      </c>
      <c r="O222" s="115">
        <v>0</v>
      </c>
      <c r="P222" s="115">
        <v>0</v>
      </c>
      <c r="Q222" s="115">
        <v>0</v>
      </c>
      <c r="R222" s="117"/>
      <c r="S222" s="26"/>
    </row>
    <row r="223" spans="1:19" ht="21.75" customHeight="1">
      <c r="A223" s="101"/>
      <c r="B223" s="111"/>
      <c r="C223" s="111"/>
      <c r="D223" s="111"/>
      <c r="E223" s="111"/>
      <c r="F223" s="112"/>
      <c r="G223" s="85">
        <v>2025</v>
      </c>
      <c r="H223" s="74">
        <f t="shared" si="64"/>
        <v>0</v>
      </c>
      <c r="I223" s="74">
        <f t="shared" si="64"/>
        <v>0</v>
      </c>
      <c r="J223" s="115">
        <v>0</v>
      </c>
      <c r="K223" s="115">
        <v>0</v>
      </c>
      <c r="L223" s="115">
        <v>0</v>
      </c>
      <c r="M223" s="115">
        <v>0</v>
      </c>
      <c r="N223" s="115">
        <v>0</v>
      </c>
      <c r="O223" s="115">
        <v>0</v>
      </c>
      <c r="P223" s="115">
        <v>0</v>
      </c>
      <c r="Q223" s="115">
        <v>0</v>
      </c>
      <c r="R223" s="117"/>
      <c r="S223" s="26"/>
    </row>
    <row r="224" spans="1:19" ht="32.25" customHeight="1">
      <c r="A224" s="118" t="s">
        <v>105</v>
      </c>
      <c r="B224" s="118"/>
      <c r="C224" s="118"/>
      <c r="D224" s="118"/>
      <c r="E224" s="118"/>
      <c r="F224" s="118"/>
      <c r="G224" s="118"/>
      <c r="H224" s="118"/>
      <c r="I224" s="118"/>
      <c r="J224" s="118"/>
      <c r="K224" s="118"/>
      <c r="L224" s="118"/>
      <c r="M224" s="118"/>
      <c r="N224" s="118"/>
      <c r="O224" s="118"/>
      <c r="P224" s="118"/>
      <c r="Q224" s="118"/>
      <c r="R224" s="118"/>
      <c r="S224" s="14"/>
    </row>
    <row r="225" spans="1:19" ht="15.75">
      <c r="A225" s="119"/>
      <c r="B225" s="77"/>
      <c r="C225" s="77"/>
      <c r="D225" s="77"/>
      <c r="E225" s="77"/>
      <c r="F225" s="77"/>
      <c r="G225" s="77"/>
      <c r="H225" s="77"/>
      <c r="I225" s="77"/>
      <c r="J225" s="120"/>
      <c r="K225" s="120"/>
      <c r="L225" s="77"/>
      <c r="M225" s="77"/>
      <c r="N225" s="77"/>
      <c r="O225" s="77"/>
      <c r="P225" s="77"/>
      <c r="Q225" s="77"/>
      <c r="R225" s="77"/>
      <c r="S225" s="26"/>
    </row>
    <row r="226" spans="1:19" ht="32.25" customHeight="1">
      <c r="A226" s="121" t="s">
        <v>173</v>
      </c>
      <c r="B226" s="121"/>
      <c r="C226" s="121"/>
      <c r="D226" s="121"/>
      <c r="E226" s="121"/>
      <c r="F226" s="121"/>
      <c r="G226" s="121"/>
      <c r="H226" s="121"/>
      <c r="I226" s="121"/>
      <c r="J226" s="121"/>
      <c r="K226" s="121"/>
      <c r="L226" s="121"/>
      <c r="M226" s="121"/>
      <c r="N226" s="121"/>
      <c r="O226" s="121"/>
      <c r="P226" s="121"/>
      <c r="Q226" s="121"/>
      <c r="R226" s="121"/>
      <c r="S226" s="14"/>
    </row>
    <row r="227" spans="1:19" ht="15.75">
      <c r="A227" s="119"/>
      <c r="B227" s="77"/>
      <c r="C227" s="77"/>
      <c r="D227" s="77"/>
      <c r="E227" s="77"/>
      <c r="F227" s="77"/>
      <c r="G227" s="77"/>
      <c r="H227" s="77"/>
      <c r="I227" s="77"/>
      <c r="J227" s="120"/>
      <c r="K227" s="120"/>
      <c r="L227" s="77"/>
      <c r="M227" s="77"/>
      <c r="N227" s="77"/>
      <c r="O227" s="77"/>
      <c r="P227" s="77"/>
      <c r="Q227" s="77"/>
      <c r="R227" s="77"/>
      <c r="S227" s="26"/>
    </row>
    <row r="228" spans="1:19" ht="33.75" customHeight="1">
      <c r="A228" s="121"/>
      <c r="B228" s="121"/>
      <c r="C228" s="121"/>
      <c r="D228" s="121"/>
      <c r="E228" s="121"/>
      <c r="F228" s="121"/>
      <c r="G228" s="121"/>
      <c r="H228" s="121"/>
      <c r="I228" s="121"/>
      <c r="J228" s="121"/>
      <c r="K228" s="121"/>
      <c r="L228" s="121"/>
      <c r="M228" s="121"/>
      <c r="N228" s="121"/>
      <c r="O228" s="121"/>
      <c r="P228" s="121"/>
      <c r="Q228" s="121"/>
      <c r="R228" s="121"/>
      <c r="S228" s="26"/>
    </row>
    <row r="229" spans="1:19" ht="15.75">
      <c r="A229" s="119"/>
      <c r="B229" s="77"/>
      <c r="C229" s="77"/>
      <c r="D229" s="77"/>
      <c r="E229" s="77"/>
      <c r="F229" s="77"/>
      <c r="G229" s="77"/>
      <c r="H229" s="77"/>
      <c r="I229" s="77"/>
      <c r="J229" s="120"/>
      <c r="K229" s="120"/>
      <c r="L229" s="77"/>
      <c r="M229" s="77"/>
      <c r="N229" s="77"/>
      <c r="O229" s="77"/>
      <c r="P229" s="77"/>
      <c r="Q229" s="77"/>
      <c r="R229" s="77"/>
      <c r="S229" s="26"/>
    </row>
    <row r="230" spans="1:18" ht="15.75">
      <c r="A230" s="119"/>
      <c r="B230" s="77"/>
      <c r="C230" s="77"/>
      <c r="D230" s="77"/>
      <c r="E230" s="77"/>
      <c r="F230" s="77"/>
      <c r="G230" s="77"/>
      <c r="H230" s="122"/>
      <c r="I230" s="77"/>
      <c r="J230" s="120"/>
      <c r="K230" s="120"/>
      <c r="L230" s="77"/>
      <c r="M230" s="77"/>
      <c r="N230" s="77"/>
      <c r="O230" s="77"/>
      <c r="P230" s="77"/>
      <c r="Q230" s="77"/>
      <c r="R230" s="77"/>
    </row>
    <row r="231" spans="1:18" ht="15.75">
      <c r="A231" s="119"/>
      <c r="B231" s="77"/>
      <c r="C231" s="77"/>
      <c r="D231" s="77"/>
      <c r="E231" s="77"/>
      <c r="F231" s="77"/>
      <c r="G231" s="77"/>
      <c r="H231" s="122"/>
      <c r="I231" s="77"/>
      <c r="J231" s="77"/>
      <c r="K231" s="77"/>
      <c r="L231" s="77"/>
      <c r="M231" s="77"/>
      <c r="N231" s="77"/>
      <c r="O231" s="77"/>
      <c r="P231" s="77"/>
      <c r="Q231" s="77"/>
      <c r="R231" s="77"/>
    </row>
    <row r="232" spans="1:18" ht="15.75">
      <c r="A232" s="119"/>
      <c r="B232" s="77"/>
      <c r="C232" s="77"/>
      <c r="D232" s="77"/>
      <c r="E232" s="123"/>
      <c r="F232" s="124"/>
      <c r="G232" s="77"/>
      <c r="H232" s="77"/>
      <c r="I232" s="77"/>
      <c r="J232" s="77"/>
      <c r="K232" s="77"/>
      <c r="L232" s="77"/>
      <c r="M232" s="77"/>
      <c r="N232" s="77"/>
      <c r="O232" s="77"/>
      <c r="P232" s="77"/>
      <c r="Q232" s="77"/>
      <c r="R232" s="77"/>
    </row>
    <row r="233" spans="1:18" ht="15.75">
      <c r="A233" s="119"/>
      <c r="B233" s="77"/>
      <c r="C233" s="77"/>
      <c r="D233" s="77"/>
      <c r="E233" s="77"/>
      <c r="F233" s="77"/>
      <c r="G233" s="77"/>
      <c r="H233" s="122"/>
      <c r="I233" s="77"/>
      <c r="J233" s="77"/>
      <c r="K233" s="77"/>
      <c r="L233" s="77"/>
      <c r="M233" s="77"/>
      <c r="N233" s="77"/>
      <c r="O233" s="77"/>
      <c r="P233" s="77"/>
      <c r="Q233" s="77"/>
      <c r="R233" s="77"/>
    </row>
    <row r="234" spans="1:18" ht="15.75">
      <c r="A234" s="119"/>
      <c r="B234" s="77"/>
      <c r="C234" s="77"/>
      <c r="D234" s="77"/>
      <c r="E234" s="77"/>
      <c r="F234" s="77"/>
      <c r="G234" s="77"/>
      <c r="H234" s="123"/>
      <c r="I234" s="77"/>
      <c r="J234" s="77"/>
      <c r="K234" s="77"/>
      <c r="L234" s="77"/>
      <c r="M234" s="77"/>
      <c r="N234" s="77"/>
      <c r="O234" s="77"/>
      <c r="P234" s="77"/>
      <c r="Q234" s="77"/>
      <c r="R234" s="77"/>
    </row>
    <row r="235" spans="1:18" ht="15.75">
      <c r="A235" s="119"/>
      <c r="B235" s="77"/>
      <c r="C235" s="77"/>
      <c r="D235" s="77"/>
      <c r="E235" s="77"/>
      <c r="F235" s="77"/>
      <c r="G235" s="77"/>
      <c r="H235" s="77"/>
      <c r="I235" s="77"/>
      <c r="J235" s="77"/>
      <c r="K235" s="77"/>
      <c r="L235" s="77"/>
      <c r="M235" s="77"/>
      <c r="N235" s="77"/>
      <c r="O235" s="77"/>
      <c r="P235" s="77"/>
      <c r="Q235" s="77"/>
      <c r="R235" s="77"/>
    </row>
    <row r="236" spans="1:18" ht="15.75">
      <c r="A236" s="119"/>
      <c r="B236" s="77"/>
      <c r="C236" s="77"/>
      <c r="D236" s="77"/>
      <c r="E236" s="77"/>
      <c r="F236" s="77"/>
      <c r="G236" s="77"/>
      <c r="H236" s="77"/>
      <c r="I236" s="77"/>
      <c r="J236" s="77"/>
      <c r="K236" s="77"/>
      <c r="L236" s="77"/>
      <c r="M236" s="77"/>
      <c r="N236" s="77"/>
      <c r="O236" s="77"/>
      <c r="P236" s="77"/>
      <c r="Q236" s="77"/>
      <c r="R236" s="77"/>
    </row>
    <row r="237" spans="1:18" ht="15.75">
      <c r="A237" s="119"/>
      <c r="B237" s="77"/>
      <c r="C237" s="77"/>
      <c r="D237" s="77"/>
      <c r="E237" s="77"/>
      <c r="F237" s="77"/>
      <c r="G237" s="77"/>
      <c r="H237" s="77"/>
      <c r="I237" s="77"/>
      <c r="J237" s="77"/>
      <c r="K237" s="77"/>
      <c r="L237" s="77"/>
      <c r="M237" s="77"/>
      <c r="N237" s="77"/>
      <c r="O237" s="77"/>
      <c r="P237" s="77"/>
      <c r="Q237" s="77"/>
      <c r="R237" s="77"/>
    </row>
    <row r="238" spans="1:18" ht="15.75">
      <c r="A238" s="119"/>
      <c r="B238" s="77"/>
      <c r="C238" s="77"/>
      <c r="D238" s="77"/>
      <c r="E238" s="77"/>
      <c r="F238" s="77"/>
      <c r="G238" s="77"/>
      <c r="H238" s="77"/>
      <c r="I238" s="77"/>
      <c r="J238" s="77"/>
      <c r="K238" s="77"/>
      <c r="L238" s="77"/>
      <c r="M238" s="77"/>
      <c r="N238" s="77"/>
      <c r="O238" s="77"/>
      <c r="P238" s="77"/>
      <c r="Q238" s="77"/>
      <c r="R238" s="77"/>
    </row>
    <row r="239" spans="1:18" ht="15.75">
      <c r="A239" s="119"/>
      <c r="B239" s="77"/>
      <c r="C239" s="77"/>
      <c r="D239" s="77"/>
      <c r="E239" s="77"/>
      <c r="F239" s="123"/>
      <c r="G239" s="77"/>
      <c r="H239" s="122"/>
      <c r="I239" s="77"/>
      <c r="J239" s="77"/>
      <c r="K239" s="77"/>
      <c r="L239" s="77"/>
      <c r="M239" s="77"/>
      <c r="N239" s="77"/>
      <c r="O239" s="77"/>
      <c r="P239" s="77"/>
      <c r="Q239" s="77"/>
      <c r="R239" s="77"/>
    </row>
    <row r="240" spans="1:18" ht="15.75">
      <c r="A240" s="119"/>
      <c r="B240" s="77"/>
      <c r="C240" s="77"/>
      <c r="D240" s="77"/>
      <c r="E240" s="77"/>
      <c r="F240" s="77"/>
      <c r="G240" s="77"/>
      <c r="H240" s="77"/>
      <c r="I240" s="77"/>
      <c r="J240" s="77"/>
      <c r="K240" s="77"/>
      <c r="L240" s="77"/>
      <c r="M240" s="77"/>
      <c r="N240" s="77"/>
      <c r="O240" s="77"/>
      <c r="P240" s="77"/>
      <c r="Q240" s="77"/>
      <c r="R240" s="77"/>
    </row>
    <row r="241" spans="1:18" ht="15.75">
      <c r="A241" s="119"/>
      <c r="B241" s="77"/>
      <c r="C241" s="77"/>
      <c r="D241" s="77"/>
      <c r="E241" s="77"/>
      <c r="F241" s="77"/>
      <c r="G241" s="77"/>
      <c r="H241" s="77"/>
      <c r="I241" s="77"/>
      <c r="J241" s="77"/>
      <c r="K241" s="77"/>
      <c r="L241" s="77"/>
      <c r="M241" s="77"/>
      <c r="N241" s="77"/>
      <c r="O241" s="77"/>
      <c r="P241" s="77"/>
      <c r="Q241" s="77"/>
      <c r="R241" s="77"/>
    </row>
    <row r="242" spans="1:18" ht="15.75">
      <c r="A242" s="119"/>
      <c r="B242" s="77"/>
      <c r="C242" s="77"/>
      <c r="D242" s="77"/>
      <c r="E242" s="77"/>
      <c r="F242" s="77"/>
      <c r="G242" s="77"/>
      <c r="H242" s="77"/>
      <c r="I242" s="77"/>
      <c r="J242" s="77"/>
      <c r="K242" s="77"/>
      <c r="L242" s="77"/>
      <c r="M242" s="77"/>
      <c r="N242" s="77"/>
      <c r="O242" s="77"/>
      <c r="P242" s="77"/>
      <c r="Q242" s="77"/>
      <c r="R242" s="77"/>
    </row>
    <row r="243" ht="15.75">
      <c r="A243" s="27"/>
    </row>
    <row r="244" ht="15.75">
      <c r="A244" s="27"/>
    </row>
    <row r="245" ht="15.75">
      <c r="A245" s="27"/>
    </row>
    <row r="246" ht="15.75">
      <c r="A246" s="27"/>
    </row>
    <row r="247" ht="15.75">
      <c r="A247" s="27"/>
    </row>
    <row r="248" ht="15.75">
      <c r="A248" s="27"/>
    </row>
    <row r="249" ht="15.75">
      <c r="A249" s="27"/>
    </row>
    <row r="250" ht="15.75">
      <c r="A250" s="27"/>
    </row>
    <row r="251" ht="15.75">
      <c r="A251" s="27"/>
    </row>
    <row r="252" ht="15.75">
      <c r="A252" s="27"/>
    </row>
    <row r="253" ht="15.75">
      <c r="A253" s="27"/>
    </row>
    <row r="254" ht="15.75">
      <c r="A254" s="27"/>
    </row>
    <row r="255" ht="15.75">
      <c r="A255" s="27"/>
    </row>
    <row r="256" ht="15.75">
      <c r="A256" s="27"/>
    </row>
    <row r="257" ht="15.75">
      <c r="A257" s="27"/>
    </row>
    <row r="258" ht="15.75">
      <c r="A258" s="27"/>
    </row>
    <row r="259" ht="15.75">
      <c r="A259" s="27"/>
    </row>
    <row r="260" ht="15.75">
      <c r="A260" s="27"/>
    </row>
    <row r="261" ht="15.75">
      <c r="A261" s="27"/>
    </row>
    <row r="262" ht="15.75">
      <c r="A262" s="27"/>
    </row>
    <row r="263" ht="15.75">
      <c r="A263" s="27"/>
    </row>
    <row r="264" ht="15.75">
      <c r="A264" s="27"/>
    </row>
    <row r="265" ht="15.75">
      <c r="A265" s="27"/>
    </row>
    <row r="266" ht="15.75">
      <c r="A266" s="27"/>
    </row>
    <row r="267" ht="15.75">
      <c r="A267" s="27"/>
    </row>
    <row r="268" ht="15.75">
      <c r="A268" s="27"/>
    </row>
    <row r="269" ht="15.75">
      <c r="A269" s="27"/>
    </row>
    <row r="270" ht="15.75">
      <c r="A270" s="27"/>
    </row>
    <row r="271" ht="15.75">
      <c r="A271" s="27"/>
    </row>
    <row r="272" ht="15.75">
      <c r="A272" s="27"/>
    </row>
    <row r="273" ht="15.75">
      <c r="A273" s="27"/>
    </row>
    <row r="274" ht="15.75">
      <c r="A274" s="27"/>
    </row>
    <row r="275" ht="15.75">
      <c r="A275" s="27"/>
    </row>
    <row r="276" ht="15.75">
      <c r="A276" s="27"/>
    </row>
    <row r="277" ht="15.75">
      <c r="A277" s="27"/>
    </row>
    <row r="278" ht="15.75">
      <c r="A278" s="27"/>
    </row>
    <row r="279" ht="15.75">
      <c r="A279" s="27"/>
    </row>
    <row r="280" ht="15.75">
      <c r="A280" s="27"/>
    </row>
    <row r="281" ht="15.75">
      <c r="A281" s="27"/>
    </row>
    <row r="282" ht="15.75">
      <c r="A282" s="27"/>
    </row>
    <row r="283" ht="15.75">
      <c r="A283" s="27"/>
    </row>
    <row r="284" ht="15.75">
      <c r="A284" s="27"/>
    </row>
    <row r="285" ht="15.75">
      <c r="A285" s="27"/>
    </row>
    <row r="286" ht="15.75">
      <c r="A286" s="27"/>
    </row>
    <row r="287" ht="15.75">
      <c r="A287" s="27"/>
    </row>
    <row r="288" ht="15.75">
      <c r="A288" s="27"/>
    </row>
    <row r="289" ht="15.75">
      <c r="A289" s="27"/>
    </row>
    <row r="290" ht="15.75">
      <c r="A290" s="27"/>
    </row>
    <row r="291" ht="15.75">
      <c r="A291" s="27"/>
    </row>
    <row r="292" ht="15.75">
      <c r="A292" s="27"/>
    </row>
    <row r="293" ht="15.75">
      <c r="A293" s="27"/>
    </row>
    <row r="294" ht="15.75">
      <c r="A294" s="27"/>
    </row>
    <row r="295" ht="15.75">
      <c r="A295" s="27"/>
    </row>
    <row r="296" ht="15.75">
      <c r="A296" s="27"/>
    </row>
    <row r="297" ht="15.75">
      <c r="A297" s="27"/>
    </row>
    <row r="298" ht="15.75">
      <c r="A298" s="27"/>
    </row>
    <row r="299" ht="15.75">
      <c r="A299" s="27"/>
    </row>
    <row r="300" ht="15.75">
      <c r="A300" s="27"/>
    </row>
    <row r="301" ht="15.75">
      <c r="A301" s="27"/>
    </row>
    <row r="302" ht="15.75">
      <c r="A302" s="27"/>
    </row>
    <row r="303" ht="15.75">
      <c r="A303" s="27"/>
    </row>
    <row r="304" ht="15.75">
      <c r="A304" s="27"/>
    </row>
    <row r="305" ht="15.75">
      <c r="A305" s="27"/>
    </row>
    <row r="306" ht="15.75">
      <c r="A306" s="27"/>
    </row>
    <row r="307" ht="15.75">
      <c r="A307" s="27"/>
    </row>
    <row r="308" ht="15.75">
      <c r="A308" s="27"/>
    </row>
    <row r="309" ht="15.75">
      <c r="A309" s="27"/>
    </row>
    <row r="310" ht="15.75">
      <c r="A310" s="27"/>
    </row>
    <row r="311" ht="15.75">
      <c r="A311" s="27"/>
    </row>
  </sheetData>
  <sheetProtection/>
  <mergeCells count="188">
    <mergeCell ref="A228:R228"/>
    <mergeCell ref="A49:A56"/>
    <mergeCell ref="C49:C54"/>
    <mergeCell ref="B162:C162"/>
    <mergeCell ref="B75:B78"/>
    <mergeCell ref="A102:A103"/>
    <mergeCell ref="B102:B103"/>
    <mergeCell ref="C102:C103"/>
    <mergeCell ref="A96:A97"/>
    <mergeCell ref="C57:C58"/>
    <mergeCell ref="B176:F187"/>
    <mergeCell ref="B164:F175"/>
    <mergeCell ref="A98:A99"/>
    <mergeCell ref="A104:A105"/>
    <mergeCell ref="B104:B105"/>
    <mergeCell ref="C104:C105"/>
    <mergeCell ref="B110:B111"/>
    <mergeCell ref="C110:C111"/>
    <mergeCell ref="C106:C107"/>
    <mergeCell ref="A116:A117"/>
    <mergeCell ref="A224:R224"/>
    <mergeCell ref="A57:A60"/>
    <mergeCell ref="B212:F223"/>
    <mergeCell ref="A30:A31"/>
    <mergeCell ref="C38:C39"/>
    <mergeCell ref="C41:C42"/>
    <mergeCell ref="B96:B97"/>
    <mergeCell ref="A164:A223"/>
    <mergeCell ref="B200:F211"/>
    <mergeCell ref="B188:F199"/>
    <mergeCell ref="A2:R2"/>
    <mergeCell ref="L7:M8"/>
    <mergeCell ref="N7:O8"/>
    <mergeCell ref="P7:Q8"/>
    <mergeCell ref="R5:R9"/>
    <mergeCell ref="A3:R3"/>
    <mergeCell ref="C5:C9"/>
    <mergeCell ref="A226:R226"/>
    <mergeCell ref="G5:G9"/>
    <mergeCell ref="H5:I8"/>
    <mergeCell ref="B24:R24"/>
    <mergeCell ref="B11:R11"/>
    <mergeCell ref="J5:Q6"/>
    <mergeCell ref="J7:K8"/>
    <mergeCell ref="C96:C97"/>
    <mergeCell ref="A5:A9"/>
    <mergeCell ref="B30:B31"/>
    <mergeCell ref="G61:G62"/>
    <mergeCell ref="F5:F9"/>
    <mergeCell ref="A26:A27"/>
    <mergeCell ref="B28:B29"/>
    <mergeCell ref="B5:B9"/>
    <mergeCell ref="B38:B39"/>
    <mergeCell ref="B26:B27"/>
    <mergeCell ref="D33:D35"/>
    <mergeCell ref="D36:D37"/>
    <mergeCell ref="D46:D47"/>
    <mergeCell ref="D30:D31"/>
    <mergeCell ref="A28:A29"/>
    <mergeCell ref="G30:G31"/>
    <mergeCell ref="B46:B48"/>
    <mergeCell ref="D43:D44"/>
    <mergeCell ref="C30:C31"/>
    <mergeCell ref="C36:C37"/>
    <mergeCell ref="C26:C27"/>
    <mergeCell ref="C28:C29"/>
    <mergeCell ref="E5:E9"/>
    <mergeCell ref="B25:O25"/>
    <mergeCell ref="D5:D9"/>
    <mergeCell ref="D26:D27"/>
    <mergeCell ref="D28:D29"/>
    <mergeCell ref="G28:G29"/>
    <mergeCell ref="A38:A40"/>
    <mergeCell ref="A33:A37"/>
    <mergeCell ref="C43:C44"/>
    <mergeCell ref="B33:B37"/>
    <mergeCell ref="A41:A42"/>
    <mergeCell ref="B41:B42"/>
    <mergeCell ref="A43:A45"/>
    <mergeCell ref="B44:B45"/>
    <mergeCell ref="C33:C35"/>
    <mergeCell ref="A46:A48"/>
    <mergeCell ref="A61:A67"/>
    <mergeCell ref="B61:B67"/>
    <mergeCell ref="C61:C67"/>
    <mergeCell ref="C46:C47"/>
    <mergeCell ref="B57:B60"/>
    <mergeCell ref="C55:C56"/>
    <mergeCell ref="B49:B56"/>
    <mergeCell ref="A68:A70"/>
    <mergeCell ref="B68:B70"/>
    <mergeCell ref="C68:C70"/>
    <mergeCell ref="C71:C72"/>
    <mergeCell ref="A71:A73"/>
    <mergeCell ref="B72:B73"/>
    <mergeCell ref="A74:A78"/>
    <mergeCell ref="A112:A113"/>
    <mergeCell ref="B100:B101"/>
    <mergeCell ref="C100:C101"/>
    <mergeCell ref="C98:C99"/>
    <mergeCell ref="B98:B99"/>
    <mergeCell ref="A100:A101"/>
    <mergeCell ref="B112:B113"/>
    <mergeCell ref="C112:C113"/>
    <mergeCell ref="B106:B107"/>
    <mergeCell ref="B116:B117"/>
    <mergeCell ref="C116:C117"/>
    <mergeCell ref="A106:A107"/>
    <mergeCell ref="A108:A109"/>
    <mergeCell ref="B108:B109"/>
    <mergeCell ref="C108:C109"/>
    <mergeCell ref="A114:A115"/>
    <mergeCell ref="B114:B115"/>
    <mergeCell ref="A110:A111"/>
    <mergeCell ref="C114:C115"/>
    <mergeCell ref="A118:A119"/>
    <mergeCell ref="B118:B119"/>
    <mergeCell ref="C118:C119"/>
    <mergeCell ref="A122:A123"/>
    <mergeCell ref="B122:B123"/>
    <mergeCell ref="C122:C123"/>
    <mergeCell ref="A120:A121"/>
    <mergeCell ref="B120:B121"/>
    <mergeCell ref="C120:C121"/>
    <mergeCell ref="A124:A125"/>
    <mergeCell ref="B124:B125"/>
    <mergeCell ref="C124:C125"/>
    <mergeCell ref="C136:C137"/>
    <mergeCell ref="A134:A135"/>
    <mergeCell ref="B134:B135"/>
    <mergeCell ref="A126:A127"/>
    <mergeCell ref="B126:B127"/>
    <mergeCell ref="C126:C127"/>
    <mergeCell ref="A142:A143"/>
    <mergeCell ref="B142:B143"/>
    <mergeCell ref="B146:B147"/>
    <mergeCell ref="C146:C147"/>
    <mergeCell ref="A144:A145"/>
    <mergeCell ref="A146:A147"/>
    <mergeCell ref="B144:B145"/>
    <mergeCell ref="C144:C145"/>
    <mergeCell ref="A158:A159"/>
    <mergeCell ref="B158:B159"/>
    <mergeCell ref="A148:A149"/>
    <mergeCell ref="C156:C157"/>
    <mergeCell ref="C150:C151"/>
    <mergeCell ref="B148:B149"/>
    <mergeCell ref="C148:C149"/>
    <mergeCell ref="C142:C143"/>
    <mergeCell ref="B130:B131"/>
    <mergeCell ref="A160:A161"/>
    <mergeCell ref="B160:B161"/>
    <mergeCell ref="C160:C161"/>
    <mergeCell ref="A156:A157"/>
    <mergeCell ref="B156:B157"/>
    <mergeCell ref="A154:A155"/>
    <mergeCell ref="B154:B155"/>
    <mergeCell ref="C154:C155"/>
    <mergeCell ref="C140:C141"/>
    <mergeCell ref="A138:A139"/>
    <mergeCell ref="B138:B139"/>
    <mergeCell ref="C138:C139"/>
    <mergeCell ref="A140:A141"/>
    <mergeCell ref="B140:B141"/>
    <mergeCell ref="A136:A137"/>
    <mergeCell ref="A128:A129"/>
    <mergeCell ref="A130:A131"/>
    <mergeCell ref="C130:C131"/>
    <mergeCell ref="C128:C129"/>
    <mergeCell ref="B136:B137"/>
    <mergeCell ref="B128:B129"/>
    <mergeCell ref="A132:A133"/>
    <mergeCell ref="B132:B133"/>
    <mergeCell ref="C132:C133"/>
    <mergeCell ref="E83:E84"/>
    <mergeCell ref="A85:A86"/>
    <mergeCell ref="B85:B86"/>
    <mergeCell ref="E85:E86"/>
    <mergeCell ref="A12:A23"/>
    <mergeCell ref="B12:F23"/>
    <mergeCell ref="C158:C159"/>
    <mergeCell ref="A152:A153"/>
    <mergeCell ref="B152:B153"/>
    <mergeCell ref="C152:C153"/>
    <mergeCell ref="A83:A84"/>
    <mergeCell ref="A150:A151"/>
    <mergeCell ref="B150:B151"/>
    <mergeCell ref="B83:B84"/>
  </mergeCells>
  <printOptions/>
  <pageMargins left="0.2" right="0.19" top="0.17" bottom="0.16" header="0.17" footer="0.16"/>
  <pageSetup fitToHeight="23"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2020-06-18T10:42:40Z</cp:lastPrinted>
  <dcterms:created xsi:type="dcterms:W3CDTF">2012-01-12T02:35:56Z</dcterms:created>
  <dcterms:modified xsi:type="dcterms:W3CDTF">2020-06-18T10:42:49Z</dcterms:modified>
  <cp:category/>
  <cp:version/>
  <cp:contentType/>
  <cp:contentStatus/>
</cp:coreProperties>
</file>