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  <sheet name="Лист1" sheetId="2" r:id="rId2"/>
  </sheets>
  <definedNames>
    <definedName name="_xlnm.Print_Titles" localSheetId="0">'IV перечень мероприятий'!$4:$6</definedName>
    <definedName name="_xlnm.Print_Area" localSheetId="0">'IV перечень мероприятий'!$A$1:$P$385</definedName>
  </definedNames>
  <calcPr fullCalcOnLoad="1"/>
</workbook>
</file>

<file path=xl/sharedStrings.xml><?xml version="1.0" encoding="utf-8"?>
<sst xmlns="http://schemas.openxmlformats.org/spreadsheetml/2006/main" count="703" uniqueCount="84">
  <si>
    <t>№ п/п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</si>
  <si>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</si>
  <si>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</si>
  <si>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</si>
  <si>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</si>
  <si>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</si>
  <si>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</si>
  <si>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</si>
  <si>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</si>
  <si>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</si>
  <si>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</si>
  <si>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</si>
  <si>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</si>
  <si>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</si>
  <si>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</si>
  <si>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</si>
  <si>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</si>
  <si>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Разработка проектно-сметной документации</t>
  </si>
  <si>
    <t>Строительно-монтажные работы</t>
  </si>
  <si>
    <t>1.1.1</t>
  </si>
  <si>
    <t>1.2.1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</si>
  <si>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</si>
  <si>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</si>
  <si>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</si>
  <si>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</si>
  <si>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</si>
  <si>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</si>
  <si>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</si>
  <si>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</si>
  <si>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</si>
  <si>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</si>
  <si>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</si>
  <si>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</si>
  <si>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</si>
  <si>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</si>
  <si>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</si>
  <si>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</si>
  <si>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</si>
  <si>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</si>
  <si>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</si>
  <si>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</si>
  <si>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</si>
  <si>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</si>
  <si>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</si>
  <si>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</si>
  <si>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</si>
  <si>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</si>
  <si>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</si>
  <si>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</si>
  <si>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</si>
  <si>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</si>
  <si>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</si>
  <si>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</si>
  <si>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</si>
  <si>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</si>
  <si>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</si>
  <si>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</si>
  <si>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</si>
  <si>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</si>
  <si>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</si>
  <si>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</si>
  <si>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</si>
  <si>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</si>
  <si>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1.1.5</t>
  </si>
  <si>
    <t>Берегоукрепление вдоль ул.  Б. Хмельницкого в г. Томске в составе гидротехнического сооружения Ограждающая дамба г. Томска (пос. Степановка)</t>
  </si>
  <si>
    <t>1.1.9.</t>
  </si>
  <si>
    <t>1.1.10.</t>
  </si>
  <si>
    <t>Департамент городского хозяйства администрации Города Томска</t>
  </si>
  <si>
    <t>план</t>
  </si>
  <si>
    <t>Наименование целей, задач, мероприятий подпрограммы</t>
  </si>
  <si>
    <t>Ответственный исполнитель, соисполнители</t>
  </si>
  <si>
    <t>Основное мероприятие  "Обеспечение защищенности населения и объектов экономики от негативного воздействия поверхностных вод"</t>
  </si>
  <si>
    <t>Мероприятияе 1. Подготовка проектной документации на строительство сооружений инженерной защиты муниципального образования «Город Томск»</t>
  </si>
  <si>
    <t>Задача 1 подпрограммы: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</si>
  <si>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</si>
  <si>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 xml:space="preserve">Задача 2 подпрограммы: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</si>
  <si>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</si>
  <si>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 xml:space="preserve">Приложение 3 к подпрограмме 
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</si>
  <si>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</si>
  <si>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Берегоукрепление правого берега Томи в г. Томске (от коммунального моста до Лагерного сада). 
1 этап. 
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Томи»</t>
  </si>
  <si>
    <t>Создание локальной системы оповещения в районе размещения потенциально опасных объектов: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</si>
  <si>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«Томские набережные» до 2030 года с учетом развития южной и центральной частей города Томска) (остатки прошлых лет)</t>
  </si>
  <si>
    <t>Защита территории г. Томска на правом берегу р. Томи от коммунального моста до устья р.Ушайка от негативного воздействия вод  ПИР (в рамках государственной программы «Воспроизводство и использование природных ресурсов Томской области» (утратила силу с 01.01.2020)</t>
  </si>
  <si>
    <t>Создание локальной системы оповещения в районе размещения потенциально опасных объектов: «Аварийные противооползневые мероприятия на правом берегу р. Томи в г. Томске»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</si>
</sst>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3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182" fontId="1" fillId="24" borderId="0" xfId="0" applyNumberFormat="1" applyFont="1" applyFill="1" applyAlignment="1">
      <alignment/>
    </xf>
    <xf numFmtId="182" fontId="2" fillId="24" borderId="0" xfId="0" applyNumberFormat="1" applyFont="1" applyFill="1" applyAlignment="1">
      <alignment/>
    </xf>
    <xf numFmtId="2" fontId="4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2" fontId="1" fillId="24" borderId="16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17" xfId="0" applyFont="1" applyFill="1" applyBorder="1" applyAlignment="1">
      <alignment/>
    </xf>
    <xf numFmtId="2" fontId="1" fillId="24" borderId="13" xfId="0" applyNumberFormat="1" applyFont="1" applyFill="1" applyBorder="1" applyAlignment="1">
      <alignment horizontal="right"/>
    </xf>
    <xf numFmtId="0" fontId="5" fillId="24" borderId="0" xfId="0" applyFont="1" applyFill="1" applyAlignment="1">
      <alignment/>
    </xf>
    <xf numFmtId="0" fontId="1" fillId="24" borderId="17" xfId="0" applyFont="1" applyFill="1" applyBorder="1" applyAlignment="1">
      <alignment vertical="center"/>
    </xf>
    <xf numFmtId="2" fontId="1" fillId="24" borderId="13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2" fontId="1" fillId="24" borderId="19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vertical="center"/>
    </xf>
    <xf numFmtId="2" fontId="1" fillId="24" borderId="16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top" wrapText="1"/>
    </xf>
    <xf numFmtId="0" fontId="6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left" vertical="top" wrapText="1"/>
    </xf>
    <xf numFmtId="0" fontId="2" fillId="24" borderId="29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right" vertical="center" wrapText="1"/>
    </xf>
    <xf numFmtId="182" fontId="2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182" fontId="2" fillId="0" borderId="35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wrapText="1"/>
    </xf>
    <xf numFmtId="182" fontId="1" fillId="0" borderId="35" xfId="0" applyNumberFormat="1" applyFont="1" applyFill="1" applyBorder="1" applyAlignment="1">
      <alignment horizontal="right" vertical="center" wrapText="1"/>
    </xf>
    <xf numFmtId="182" fontId="1" fillId="0" borderId="14" xfId="0" applyNumberFormat="1" applyFont="1" applyFill="1" applyBorder="1" applyAlignment="1">
      <alignment horizontal="right" wrapText="1"/>
    </xf>
    <xf numFmtId="4" fontId="1" fillId="0" borderId="5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top" wrapText="1"/>
    </xf>
    <xf numFmtId="182" fontId="1" fillId="0" borderId="35" xfId="0" applyNumberFormat="1" applyFont="1" applyFill="1" applyBorder="1" applyAlignment="1">
      <alignment horizontal="right" vertical="top" wrapText="1"/>
    </xf>
    <xf numFmtId="182" fontId="1" fillId="0" borderId="14" xfId="0" applyNumberFormat="1" applyFont="1" applyFill="1" applyBorder="1" applyAlignment="1">
      <alignment horizontal="right" vertical="top" wrapText="1"/>
    </xf>
    <xf numFmtId="182" fontId="2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center" wrapText="1"/>
    </xf>
    <xf numFmtId="182" fontId="1" fillId="0" borderId="14" xfId="0" applyNumberFormat="1" applyFont="1" applyFill="1" applyBorder="1" applyAlignment="1">
      <alignment horizontal="right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top" wrapText="1"/>
    </xf>
    <xf numFmtId="49" fontId="1" fillId="0" borderId="4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49" fontId="1" fillId="0" borderId="5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right" wrapText="1"/>
    </xf>
    <xf numFmtId="2" fontId="1" fillId="0" borderId="49" xfId="0" applyNumberFormat="1" applyFont="1" applyFill="1" applyBorder="1" applyAlignment="1">
      <alignment horizontal="center" vertical="center" wrapText="1"/>
    </xf>
    <xf numFmtId="182" fontId="1" fillId="0" borderId="35" xfId="0" applyNumberFormat="1" applyFont="1" applyFill="1" applyBorder="1" applyAlignment="1">
      <alignment horizontal="right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right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right" vertical="top" wrapText="1"/>
    </xf>
    <xf numFmtId="182" fontId="1" fillId="0" borderId="24" xfId="0" applyNumberFormat="1" applyFont="1" applyFill="1" applyBorder="1" applyAlignment="1">
      <alignment horizontal="right" vertical="center" wrapText="1"/>
    </xf>
    <xf numFmtId="0" fontId="1" fillId="0" borderId="53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top" wrapText="1"/>
    </xf>
    <xf numFmtId="1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wrapText="1"/>
    </xf>
    <xf numFmtId="182" fontId="2" fillId="0" borderId="14" xfId="0" applyNumberFormat="1" applyFont="1" applyFill="1" applyBorder="1" applyAlignment="1">
      <alignment horizontal="righ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2" fontId="2" fillId="0" borderId="5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182" fontId="1" fillId="0" borderId="48" xfId="0" applyNumberFormat="1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right" wrapText="1"/>
    </xf>
    <xf numFmtId="182" fontId="2" fillId="0" borderId="21" xfId="0" applyNumberFormat="1" applyFont="1" applyFill="1" applyBorder="1" applyAlignment="1">
      <alignment horizontal="right" wrapText="1"/>
    </xf>
    <xf numFmtId="182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9"/>
  <sheetViews>
    <sheetView tabSelected="1" view="pageBreakPreview" zoomScale="80" zoomScaleSheetLayoutView="80" zoomScalePageLayoutView="0" workbookViewId="0" topLeftCell="A352">
      <selection activeCell="Q35" sqref="Q35"/>
    </sheetView>
  </sheetViews>
  <sheetFormatPr defaultColWidth="9.140625" defaultRowHeight="15"/>
  <cols>
    <col min="1" max="1" width="10.28125" style="1" bestFit="1" customWidth="1"/>
    <col min="2" max="2" width="20.00390625" style="2" customWidth="1"/>
    <col min="3" max="3" width="11.140625" style="1" hidden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7" width="15.57421875" style="1" customWidth="1"/>
    <col min="18" max="18" width="11.8515625" style="1" customWidth="1"/>
    <col min="19" max="19" width="11.57421875" style="1" bestFit="1" customWidth="1"/>
    <col min="20" max="20" width="10.421875" style="1" bestFit="1" customWidth="1"/>
    <col min="21" max="21" width="11.57421875" style="1" bestFit="1" customWidth="1"/>
    <col min="22" max="22" width="14.00390625" style="1" customWidth="1"/>
    <col min="23" max="23" width="11.57421875" style="1" bestFit="1" customWidth="1"/>
    <col min="24" max="24" width="10.421875" style="1" bestFit="1" customWidth="1"/>
    <col min="25" max="25" width="11.57421875" style="1" bestFit="1" customWidth="1"/>
    <col min="26" max="26" width="10.421875" style="1" bestFit="1" customWidth="1"/>
    <col min="27" max="16384" width="9.140625" style="1" customWidth="1"/>
  </cols>
  <sheetData>
    <row r="1" spans="12:16" ht="36" customHeight="1">
      <c r="L1" s="38" t="s">
        <v>77</v>
      </c>
      <c r="M1" s="38"/>
      <c r="N1" s="38"/>
      <c r="O1" s="38"/>
      <c r="P1" s="38"/>
    </row>
    <row r="2" spans="2:17" ht="39" customHeight="1">
      <c r="B2" s="3" t="s">
        <v>21</v>
      </c>
      <c r="C2" s="4"/>
      <c r="D2" s="4"/>
      <c r="E2" s="39" t="s">
        <v>78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4"/>
      <c r="Q2" s="4"/>
    </row>
    <row r="3" spans="2:15" ht="21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42.75" customHeight="1">
      <c r="A4" s="41" t="s">
        <v>0</v>
      </c>
      <c r="B4" s="33" t="s">
        <v>69</v>
      </c>
      <c r="C4" s="33" t="s">
        <v>46</v>
      </c>
      <c r="D4" s="33" t="s">
        <v>35</v>
      </c>
      <c r="E4" s="36" t="s">
        <v>1</v>
      </c>
      <c r="F4" s="36" t="s">
        <v>2</v>
      </c>
      <c r="G4" s="36"/>
      <c r="H4" s="36" t="s">
        <v>3</v>
      </c>
      <c r="I4" s="36"/>
      <c r="J4" s="36"/>
      <c r="K4" s="36"/>
      <c r="L4" s="36"/>
      <c r="M4" s="36"/>
      <c r="N4" s="36"/>
      <c r="O4" s="36"/>
      <c r="P4" s="30" t="s">
        <v>70</v>
      </c>
    </row>
    <row r="5" spans="1:16" ht="48.75" customHeight="1">
      <c r="A5" s="42"/>
      <c r="B5" s="34"/>
      <c r="C5" s="34"/>
      <c r="D5" s="34"/>
      <c r="E5" s="37"/>
      <c r="F5" s="37"/>
      <c r="G5" s="37"/>
      <c r="H5" s="37" t="s">
        <v>4</v>
      </c>
      <c r="I5" s="37"/>
      <c r="J5" s="37" t="s">
        <v>5</v>
      </c>
      <c r="K5" s="37"/>
      <c r="L5" s="37" t="s">
        <v>34</v>
      </c>
      <c r="M5" s="37"/>
      <c r="N5" s="37" t="s">
        <v>12</v>
      </c>
      <c r="O5" s="37"/>
      <c r="P5" s="31"/>
    </row>
    <row r="6" spans="1:16" ht="87.75" customHeight="1" thickBot="1">
      <c r="A6" s="43"/>
      <c r="B6" s="35"/>
      <c r="C6" s="35"/>
      <c r="D6" s="35"/>
      <c r="E6" s="40"/>
      <c r="F6" s="29" t="s">
        <v>27</v>
      </c>
      <c r="G6" s="29" t="s">
        <v>14</v>
      </c>
      <c r="H6" s="29" t="s">
        <v>13</v>
      </c>
      <c r="I6" s="29" t="s">
        <v>14</v>
      </c>
      <c r="J6" s="29" t="s">
        <v>13</v>
      </c>
      <c r="K6" s="29" t="s">
        <v>14</v>
      </c>
      <c r="L6" s="29" t="s">
        <v>13</v>
      </c>
      <c r="M6" s="29" t="s">
        <v>14</v>
      </c>
      <c r="N6" s="29" t="s">
        <v>13</v>
      </c>
      <c r="O6" s="29" t="s">
        <v>68</v>
      </c>
      <c r="P6" s="32"/>
    </row>
    <row r="7" spans="1:16" s="7" customFormat="1" ht="18" customHeight="1" thickBot="1">
      <c r="A7" s="44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s="7" customFormat="1" ht="28.5" customHeight="1" thickBot="1">
      <c r="A8" s="47" t="s">
        <v>71</v>
      </c>
      <c r="B8" s="48"/>
      <c r="C8" s="48"/>
      <c r="D8" s="49"/>
      <c r="E8" s="50" t="s">
        <v>6</v>
      </c>
      <c r="F8" s="51">
        <f>H8+J8+L8</f>
        <v>1552709.0702758753</v>
      </c>
      <c r="G8" s="51">
        <f>I8+K8+M8+O8</f>
        <v>282210.30000000005</v>
      </c>
      <c r="H8" s="51">
        <f>SUM(H9:H19)</f>
        <v>1300623.4702758752</v>
      </c>
      <c r="I8" s="51">
        <f aca="true" t="shared" si="0" ref="I8:O8">SUM(I9:I19)</f>
        <v>30124.7</v>
      </c>
      <c r="J8" s="51">
        <f t="shared" si="0"/>
        <v>155734.5</v>
      </c>
      <c r="K8" s="51">
        <f t="shared" si="0"/>
        <v>155734.5</v>
      </c>
      <c r="L8" s="51">
        <f t="shared" si="0"/>
        <v>96351.1</v>
      </c>
      <c r="M8" s="51">
        <f t="shared" si="0"/>
        <v>96351.1</v>
      </c>
      <c r="N8" s="51">
        <f t="shared" si="0"/>
        <v>0</v>
      </c>
      <c r="O8" s="51">
        <f t="shared" si="0"/>
        <v>0</v>
      </c>
      <c r="P8" s="52"/>
    </row>
    <row r="9" spans="1:16" s="7" customFormat="1" ht="28.5" customHeight="1" thickBot="1">
      <c r="A9" s="53"/>
      <c r="B9" s="54"/>
      <c r="C9" s="54"/>
      <c r="D9" s="55"/>
      <c r="E9" s="56" t="s">
        <v>7</v>
      </c>
      <c r="F9" s="57">
        <f aca="true" t="shared" si="1" ref="F9:F19">SUM(H9+J9+L9)</f>
        <v>201081.1</v>
      </c>
      <c r="G9" s="57">
        <f aca="true" t="shared" si="2" ref="G9:G14">I9+K9+M9</f>
        <v>201081.1</v>
      </c>
      <c r="H9" s="57">
        <f>H349</f>
        <v>1140.1000000000008</v>
      </c>
      <c r="I9" s="57">
        <f aca="true" t="shared" si="3" ref="I9:O9">I349</f>
        <v>1140.1000000000008</v>
      </c>
      <c r="J9" s="57">
        <f t="shared" si="3"/>
        <v>155734.5</v>
      </c>
      <c r="K9" s="57">
        <f t="shared" si="3"/>
        <v>155734.5</v>
      </c>
      <c r="L9" s="57">
        <f t="shared" si="3"/>
        <v>44206.49999999999</v>
      </c>
      <c r="M9" s="57">
        <f t="shared" si="3"/>
        <v>44206.49999999999</v>
      </c>
      <c r="N9" s="57">
        <f t="shared" si="3"/>
        <v>0</v>
      </c>
      <c r="O9" s="57">
        <f t="shared" si="3"/>
        <v>0</v>
      </c>
      <c r="P9" s="52"/>
    </row>
    <row r="10" spans="1:16" s="7" customFormat="1" ht="28.5" customHeight="1" thickBot="1">
      <c r="A10" s="53"/>
      <c r="B10" s="54"/>
      <c r="C10" s="54"/>
      <c r="D10" s="55"/>
      <c r="E10" s="56" t="s">
        <v>8</v>
      </c>
      <c r="F10" s="57">
        <f t="shared" si="1"/>
        <v>34024</v>
      </c>
      <c r="G10" s="57">
        <f t="shared" si="2"/>
        <v>34024</v>
      </c>
      <c r="H10" s="57">
        <f aca="true" t="shared" si="4" ref="H10:O19">H350</f>
        <v>4364.799999999999</v>
      </c>
      <c r="I10" s="57">
        <f t="shared" si="4"/>
        <v>4364.799999999999</v>
      </c>
      <c r="J10" s="57">
        <f t="shared" si="4"/>
        <v>0</v>
      </c>
      <c r="K10" s="57">
        <f t="shared" si="4"/>
        <v>0</v>
      </c>
      <c r="L10" s="57">
        <f t="shared" si="4"/>
        <v>29659.2</v>
      </c>
      <c r="M10" s="57">
        <f t="shared" si="4"/>
        <v>29659.2</v>
      </c>
      <c r="N10" s="57">
        <f t="shared" si="4"/>
        <v>0</v>
      </c>
      <c r="O10" s="57">
        <f t="shared" si="4"/>
        <v>0</v>
      </c>
      <c r="P10" s="52"/>
    </row>
    <row r="11" spans="1:16" s="7" customFormat="1" ht="28.5" customHeight="1" thickBot="1">
      <c r="A11" s="53"/>
      <c r="B11" s="54"/>
      <c r="C11" s="54"/>
      <c r="D11" s="55"/>
      <c r="E11" s="56" t="s">
        <v>9</v>
      </c>
      <c r="F11" s="57">
        <f t="shared" si="1"/>
        <v>22930.4</v>
      </c>
      <c r="G11" s="57">
        <f t="shared" si="2"/>
        <v>22930.4</v>
      </c>
      <c r="H11" s="57">
        <f t="shared" si="4"/>
        <v>445</v>
      </c>
      <c r="I11" s="57">
        <f t="shared" si="4"/>
        <v>445</v>
      </c>
      <c r="J11" s="57">
        <f t="shared" si="4"/>
        <v>0</v>
      </c>
      <c r="K11" s="57">
        <f t="shared" si="4"/>
        <v>0</v>
      </c>
      <c r="L11" s="57">
        <f t="shared" si="4"/>
        <v>22485.4</v>
      </c>
      <c r="M11" s="57">
        <f t="shared" si="4"/>
        <v>22485.4</v>
      </c>
      <c r="N11" s="57">
        <f t="shared" si="4"/>
        <v>0</v>
      </c>
      <c r="O11" s="57">
        <f t="shared" si="4"/>
        <v>0</v>
      </c>
      <c r="P11" s="52"/>
    </row>
    <row r="12" spans="1:16" s="7" customFormat="1" ht="28.5" customHeight="1" thickBot="1">
      <c r="A12" s="53"/>
      <c r="B12" s="54"/>
      <c r="C12" s="54"/>
      <c r="D12" s="55"/>
      <c r="E12" s="56" t="s">
        <v>10</v>
      </c>
      <c r="F12" s="57">
        <f t="shared" si="1"/>
        <v>199.6</v>
      </c>
      <c r="G12" s="57">
        <f t="shared" si="2"/>
        <v>199.6</v>
      </c>
      <c r="H12" s="57">
        <f t="shared" si="4"/>
        <v>199.6</v>
      </c>
      <c r="I12" s="57">
        <f t="shared" si="4"/>
        <v>199.6</v>
      </c>
      <c r="J12" s="57">
        <f t="shared" si="4"/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52"/>
    </row>
    <row r="13" spans="1:16" s="7" customFormat="1" ht="28.5" customHeight="1" thickBot="1">
      <c r="A13" s="53"/>
      <c r="B13" s="54"/>
      <c r="C13" s="54"/>
      <c r="D13" s="55"/>
      <c r="E13" s="56" t="s">
        <v>11</v>
      </c>
      <c r="F13" s="57">
        <f t="shared" si="1"/>
        <v>21991.2</v>
      </c>
      <c r="G13" s="57">
        <f t="shared" si="2"/>
        <v>21991.2</v>
      </c>
      <c r="H13" s="57">
        <f t="shared" si="4"/>
        <v>21991.2</v>
      </c>
      <c r="I13" s="57">
        <f t="shared" si="4"/>
        <v>21991.2</v>
      </c>
      <c r="J13" s="57">
        <f t="shared" si="4"/>
        <v>0</v>
      </c>
      <c r="K13" s="57">
        <f t="shared" si="4"/>
        <v>0</v>
      </c>
      <c r="L13" s="57">
        <f t="shared" si="4"/>
        <v>0</v>
      </c>
      <c r="M13" s="57">
        <f t="shared" si="4"/>
        <v>0</v>
      </c>
      <c r="N13" s="57">
        <f t="shared" si="4"/>
        <v>0</v>
      </c>
      <c r="O13" s="57">
        <f t="shared" si="4"/>
        <v>0</v>
      </c>
      <c r="P13" s="52"/>
    </row>
    <row r="14" spans="1:16" s="7" customFormat="1" ht="28.5" customHeight="1" thickBot="1">
      <c r="A14" s="53"/>
      <c r="B14" s="54"/>
      <c r="C14" s="54"/>
      <c r="D14" s="55"/>
      <c r="E14" s="56" t="s">
        <v>51</v>
      </c>
      <c r="F14" s="57">
        <f t="shared" si="1"/>
        <v>183199.1</v>
      </c>
      <c r="G14" s="57">
        <f t="shared" si="2"/>
        <v>1984</v>
      </c>
      <c r="H14" s="57">
        <f t="shared" si="4"/>
        <v>183199.1</v>
      </c>
      <c r="I14" s="57">
        <f t="shared" si="4"/>
        <v>1984</v>
      </c>
      <c r="J14" s="57">
        <f t="shared" si="4"/>
        <v>0</v>
      </c>
      <c r="K14" s="57">
        <f t="shared" si="4"/>
        <v>0</v>
      </c>
      <c r="L14" s="57">
        <f t="shared" si="4"/>
        <v>0</v>
      </c>
      <c r="M14" s="57">
        <f t="shared" si="4"/>
        <v>0</v>
      </c>
      <c r="N14" s="57">
        <f t="shared" si="4"/>
        <v>0</v>
      </c>
      <c r="O14" s="57">
        <f t="shared" si="4"/>
        <v>0</v>
      </c>
      <c r="P14" s="52"/>
    </row>
    <row r="15" spans="1:16" s="7" customFormat="1" ht="28.5" customHeight="1" thickBot="1">
      <c r="A15" s="53"/>
      <c r="B15" s="54"/>
      <c r="C15" s="54"/>
      <c r="D15" s="55"/>
      <c r="E15" s="56" t="s">
        <v>58</v>
      </c>
      <c r="F15" s="57">
        <f t="shared" si="1"/>
        <v>152165</v>
      </c>
      <c r="G15" s="57">
        <f>I15+K15+M15</f>
        <v>0</v>
      </c>
      <c r="H15" s="57">
        <f t="shared" si="4"/>
        <v>152165</v>
      </c>
      <c r="I15" s="57">
        <f t="shared" si="4"/>
        <v>0</v>
      </c>
      <c r="J15" s="57">
        <f t="shared" si="4"/>
        <v>0</v>
      </c>
      <c r="K15" s="57">
        <f t="shared" si="4"/>
        <v>0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2"/>
    </row>
    <row r="16" spans="1:16" s="7" customFormat="1" ht="28.5" customHeight="1" thickBot="1">
      <c r="A16" s="53"/>
      <c r="B16" s="54"/>
      <c r="C16" s="54"/>
      <c r="D16" s="55"/>
      <c r="E16" s="56" t="s">
        <v>59</v>
      </c>
      <c r="F16" s="57">
        <f t="shared" si="1"/>
        <v>76320.1</v>
      </c>
      <c r="G16" s="57">
        <f>I16+K16+M16</f>
        <v>0</v>
      </c>
      <c r="H16" s="57">
        <f t="shared" si="4"/>
        <v>76320.1</v>
      </c>
      <c r="I16" s="57">
        <f t="shared" si="4"/>
        <v>0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7">
        <f t="shared" si="4"/>
        <v>0</v>
      </c>
      <c r="N16" s="57">
        <f t="shared" si="4"/>
        <v>0</v>
      </c>
      <c r="O16" s="57">
        <f t="shared" si="4"/>
        <v>0</v>
      </c>
      <c r="P16" s="52"/>
    </row>
    <row r="17" spans="1:16" s="7" customFormat="1" ht="28.5" customHeight="1" thickBot="1">
      <c r="A17" s="53"/>
      <c r="B17" s="54"/>
      <c r="C17" s="54"/>
      <c r="D17" s="55"/>
      <c r="E17" s="56" t="s">
        <v>60</v>
      </c>
      <c r="F17" s="57">
        <f t="shared" si="1"/>
        <v>307029.1702758753</v>
      </c>
      <c r="G17" s="57">
        <f>I17+K17+M17</f>
        <v>0</v>
      </c>
      <c r="H17" s="57">
        <f t="shared" si="4"/>
        <v>307029.1702758753</v>
      </c>
      <c r="I17" s="57">
        <f t="shared" si="4"/>
        <v>0</v>
      </c>
      <c r="J17" s="57">
        <f t="shared" si="4"/>
        <v>0</v>
      </c>
      <c r="K17" s="57">
        <f t="shared" si="4"/>
        <v>0</v>
      </c>
      <c r="L17" s="57">
        <f t="shared" si="4"/>
        <v>0</v>
      </c>
      <c r="M17" s="57">
        <f t="shared" si="4"/>
        <v>0</v>
      </c>
      <c r="N17" s="57">
        <f t="shared" si="4"/>
        <v>0</v>
      </c>
      <c r="O17" s="57">
        <f t="shared" si="4"/>
        <v>0</v>
      </c>
      <c r="P17" s="52"/>
    </row>
    <row r="18" spans="1:16" s="7" customFormat="1" ht="28.5" customHeight="1" thickBot="1">
      <c r="A18" s="53"/>
      <c r="B18" s="54"/>
      <c r="C18" s="54"/>
      <c r="D18" s="55"/>
      <c r="E18" s="56" t="s">
        <v>61</v>
      </c>
      <c r="F18" s="57">
        <f t="shared" si="1"/>
        <v>270000</v>
      </c>
      <c r="G18" s="57">
        <f>I18+K18+M18</f>
        <v>0</v>
      </c>
      <c r="H18" s="57">
        <f t="shared" si="4"/>
        <v>270000</v>
      </c>
      <c r="I18" s="57">
        <f t="shared" si="4"/>
        <v>0</v>
      </c>
      <c r="J18" s="57">
        <f t="shared" si="4"/>
        <v>0</v>
      </c>
      <c r="K18" s="57">
        <f t="shared" si="4"/>
        <v>0</v>
      </c>
      <c r="L18" s="57">
        <f t="shared" si="4"/>
        <v>0</v>
      </c>
      <c r="M18" s="57">
        <f t="shared" si="4"/>
        <v>0</v>
      </c>
      <c r="N18" s="57">
        <f t="shared" si="4"/>
        <v>0</v>
      </c>
      <c r="O18" s="57">
        <f t="shared" si="4"/>
        <v>0</v>
      </c>
      <c r="P18" s="52"/>
    </row>
    <row r="19" spans="1:16" s="7" customFormat="1" ht="28.5" customHeight="1" thickBot="1">
      <c r="A19" s="58"/>
      <c r="B19" s="59"/>
      <c r="C19" s="59"/>
      <c r="D19" s="60"/>
      <c r="E19" s="56" t="s">
        <v>62</v>
      </c>
      <c r="F19" s="57">
        <f t="shared" si="1"/>
        <v>283769.4</v>
      </c>
      <c r="G19" s="57">
        <f>I19+K19+M19</f>
        <v>0</v>
      </c>
      <c r="H19" s="57">
        <f t="shared" si="4"/>
        <v>283769.4</v>
      </c>
      <c r="I19" s="57">
        <f t="shared" si="4"/>
        <v>0</v>
      </c>
      <c r="J19" s="57">
        <f t="shared" si="4"/>
        <v>0</v>
      </c>
      <c r="K19" s="57">
        <f t="shared" si="4"/>
        <v>0</v>
      </c>
      <c r="L19" s="57">
        <f t="shared" si="4"/>
        <v>0</v>
      </c>
      <c r="M19" s="57">
        <f t="shared" si="4"/>
        <v>0</v>
      </c>
      <c r="N19" s="57">
        <f t="shared" si="4"/>
        <v>0</v>
      </c>
      <c r="O19" s="57">
        <f t="shared" si="4"/>
        <v>0</v>
      </c>
      <c r="P19" s="52"/>
    </row>
    <row r="20" spans="1:16" s="7" customFormat="1" ht="21.75" customHeight="1">
      <c r="A20" s="61" t="s">
        <v>73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</row>
    <row r="21" spans="1:16" s="7" customFormat="1" ht="21.75" customHeight="1">
      <c r="A21" s="64" t="s">
        <v>72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1:16" ht="15" customHeight="1">
      <c r="A22" s="67" t="s">
        <v>19</v>
      </c>
      <c r="B22" s="68" t="s">
        <v>82</v>
      </c>
      <c r="C22" s="69">
        <v>3.7</v>
      </c>
      <c r="D22" s="70"/>
      <c r="E22" s="71" t="s">
        <v>16</v>
      </c>
      <c r="F22" s="51">
        <f>H22+J22+L22</f>
        <v>0</v>
      </c>
      <c r="G22" s="51">
        <f>I22+K22+M22+O22</f>
        <v>0</v>
      </c>
      <c r="H22" s="51">
        <f>SUM(H23:H33)</f>
        <v>0</v>
      </c>
      <c r="I22" s="51">
        <f aca="true" t="shared" si="5" ref="I22:O22">SUM(I23:I33)</f>
        <v>0</v>
      </c>
      <c r="J22" s="51">
        <f t="shared" si="5"/>
        <v>0</v>
      </c>
      <c r="K22" s="51">
        <f t="shared" si="5"/>
        <v>0</v>
      </c>
      <c r="L22" s="51">
        <f t="shared" si="5"/>
        <v>0</v>
      </c>
      <c r="M22" s="51">
        <f t="shared" si="5"/>
        <v>0</v>
      </c>
      <c r="N22" s="51">
        <f t="shared" si="5"/>
        <v>0</v>
      </c>
      <c r="O22" s="51">
        <f t="shared" si="5"/>
        <v>0</v>
      </c>
      <c r="P22" s="72" t="s">
        <v>25</v>
      </c>
    </row>
    <row r="23" spans="1:16" ht="15">
      <c r="A23" s="73"/>
      <c r="B23" s="74"/>
      <c r="C23" s="75"/>
      <c r="D23" s="76"/>
      <c r="E23" s="77" t="s">
        <v>7</v>
      </c>
      <c r="F23" s="78">
        <f>H23+J23+L23</f>
        <v>0</v>
      </c>
      <c r="G23" s="78">
        <f aca="true" t="shared" si="6" ref="G23:G39">I23+K23+M23+O23</f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80"/>
    </row>
    <row r="24" spans="1:16" ht="15">
      <c r="A24" s="73"/>
      <c r="B24" s="74"/>
      <c r="C24" s="75"/>
      <c r="D24" s="76"/>
      <c r="E24" s="77" t="s">
        <v>8</v>
      </c>
      <c r="F24" s="78">
        <f aca="true" t="shared" si="7" ref="F24:F39">H24+J24+L24</f>
        <v>0</v>
      </c>
      <c r="G24" s="78">
        <f t="shared" si="6"/>
        <v>0</v>
      </c>
      <c r="H24" s="79">
        <f>1941.2-1941.2</f>
        <v>0</v>
      </c>
      <c r="I24" s="79">
        <f>1941.2-1941.2</f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0"/>
    </row>
    <row r="25" spans="1:16" ht="15">
      <c r="A25" s="73"/>
      <c r="B25" s="74"/>
      <c r="C25" s="75"/>
      <c r="D25" s="76"/>
      <c r="E25" s="77" t="s">
        <v>9</v>
      </c>
      <c r="F25" s="78">
        <f t="shared" si="7"/>
        <v>0</v>
      </c>
      <c r="G25" s="78">
        <f t="shared" si="6"/>
        <v>0</v>
      </c>
      <c r="H25" s="79">
        <v>0</v>
      </c>
      <c r="I25" s="79">
        <f>9596-9596</f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80"/>
    </row>
    <row r="26" spans="1:16" ht="15">
      <c r="A26" s="73"/>
      <c r="B26" s="74"/>
      <c r="C26" s="75"/>
      <c r="D26" s="76"/>
      <c r="E26" s="77" t="s">
        <v>10</v>
      </c>
      <c r="F26" s="78">
        <f t="shared" si="7"/>
        <v>0</v>
      </c>
      <c r="G26" s="78">
        <f t="shared" si="6"/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80"/>
    </row>
    <row r="27" spans="1:17" ht="15">
      <c r="A27" s="73"/>
      <c r="B27" s="74"/>
      <c r="C27" s="75"/>
      <c r="D27" s="76"/>
      <c r="E27" s="81" t="s">
        <v>11</v>
      </c>
      <c r="F27" s="82">
        <f t="shared" si="7"/>
        <v>0</v>
      </c>
      <c r="G27" s="82">
        <f t="shared" si="6"/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83">
        <v>0</v>
      </c>
      <c r="N27" s="83">
        <v>0</v>
      </c>
      <c r="O27" s="83">
        <v>0</v>
      </c>
      <c r="P27" s="80"/>
      <c r="Q27" s="8"/>
    </row>
    <row r="28" spans="1:16" ht="15">
      <c r="A28" s="73"/>
      <c r="B28" s="74"/>
      <c r="C28" s="75"/>
      <c r="D28" s="76"/>
      <c r="E28" s="81" t="s">
        <v>51</v>
      </c>
      <c r="F28" s="82">
        <f aca="true" t="shared" si="8" ref="F28:F34">H28+J28+L28</f>
        <v>0</v>
      </c>
      <c r="G28" s="82">
        <f aca="true" t="shared" si="9" ref="G28:G34">I28+K28+M28+O28</f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3">
        <v>0</v>
      </c>
      <c r="N28" s="83">
        <v>0</v>
      </c>
      <c r="O28" s="83">
        <v>0</v>
      </c>
      <c r="P28" s="80"/>
    </row>
    <row r="29" spans="1:16" ht="15">
      <c r="A29" s="73"/>
      <c r="B29" s="74"/>
      <c r="C29" s="75"/>
      <c r="D29" s="76"/>
      <c r="E29" s="81" t="s">
        <v>58</v>
      </c>
      <c r="F29" s="82">
        <f t="shared" si="8"/>
        <v>0</v>
      </c>
      <c r="G29" s="82">
        <f t="shared" si="9"/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83">
        <v>0</v>
      </c>
      <c r="N29" s="83">
        <v>0</v>
      </c>
      <c r="O29" s="83">
        <v>0</v>
      </c>
      <c r="P29" s="80"/>
    </row>
    <row r="30" spans="1:16" ht="15">
      <c r="A30" s="73"/>
      <c r="B30" s="74"/>
      <c r="C30" s="75"/>
      <c r="D30" s="76"/>
      <c r="E30" s="81" t="s">
        <v>59</v>
      </c>
      <c r="F30" s="82">
        <f t="shared" si="8"/>
        <v>0</v>
      </c>
      <c r="G30" s="82">
        <f t="shared" si="9"/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83">
        <v>0</v>
      </c>
      <c r="N30" s="83">
        <v>0</v>
      </c>
      <c r="O30" s="83">
        <v>0</v>
      </c>
      <c r="P30" s="80"/>
    </row>
    <row r="31" spans="1:16" ht="15">
      <c r="A31" s="73"/>
      <c r="B31" s="74"/>
      <c r="C31" s="75"/>
      <c r="D31" s="76"/>
      <c r="E31" s="81" t="s">
        <v>60</v>
      </c>
      <c r="F31" s="82">
        <f t="shared" si="8"/>
        <v>0</v>
      </c>
      <c r="G31" s="82">
        <f t="shared" si="9"/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83">
        <v>0</v>
      </c>
      <c r="N31" s="83">
        <v>0</v>
      </c>
      <c r="O31" s="83">
        <v>0</v>
      </c>
      <c r="P31" s="80"/>
    </row>
    <row r="32" spans="1:16" ht="15">
      <c r="A32" s="73"/>
      <c r="B32" s="74"/>
      <c r="C32" s="75"/>
      <c r="D32" s="76"/>
      <c r="E32" s="81" t="s">
        <v>61</v>
      </c>
      <c r="F32" s="82">
        <f t="shared" si="8"/>
        <v>0</v>
      </c>
      <c r="G32" s="82">
        <f t="shared" si="9"/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83">
        <v>0</v>
      </c>
      <c r="N32" s="83">
        <v>0</v>
      </c>
      <c r="O32" s="83">
        <v>0</v>
      </c>
      <c r="P32" s="80"/>
    </row>
    <row r="33" spans="1:16" ht="15">
      <c r="A33" s="73"/>
      <c r="B33" s="74"/>
      <c r="C33" s="75"/>
      <c r="D33" s="76"/>
      <c r="E33" s="81" t="s">
        <v>62</v>
      </c>
      <c r="F33" s="82">
        <f t="shared" si="8"/>
        <v>0</v>
      </c>
      <c r="G33" s="82">
        <f t="shared" si="9"/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83">
        <v>0</v>
      </c>
      <c r="N33" s="83">
        <v>0</v>
      </c>
      <c r="O33" s="83">
        <v>0</v>
      </c>
      <c r="P33" s="80"/>
    </row>
    <row r="34" spans="1:16" ht="15">
      <c r="A34" s="73"/>
      <c r="B34" s="74"/>
      <c r="C34" s="75"/>
      <c r="D34" s="76"/>
      <c r="E34" s="71" t="s">
        <v>15</v>
      </c>
      <c r="F34" s="51">
        <f t="shared" si="8"/>
        <v>94950</v>
      </c>
      <c r="G34" s="51">
        <f t="shared" si="9"/>
        <v>94950</v>
      </c>
      <c r="H34" s="84">
        <f>SUM(H35:H45)</f>
        <v>2.5</v>
      </c>
      <c r="I34" s="84">
        <f aca="true" t="shared" si="10" ref="I34:O34">SUM(I35:I45)</f>
        <v>2.5</v>
      </c>
      <c r="J34" s="84">
        <f t="shared" si="10"/>
        <v>0</v>
      </c>
      <c r="K34" s="84">
        <f t="shared" si="10"/>
        <v>0</v>
      </c>
      <c r="L34" s="84">
        <f t="shared" si="10"/>
        <v>94947.5</v>
      </c>
      <c r="M34" s="84">
        <f t="shared" si="10"/>
        <v>94947.5</v>
      </c>
      <c r="N34" s="84">
        <f t="shared" si="10"/>
        <v>0</v>
      </c>
      <c r="O34" s="84">
        <f t="shared" si="10"/>
        <v>0</v>
      </c>
      <c r="P34" s="80"/>
    </row>
    <row r="35" spans="1:16" ht="15">
      <c r="A35" s="73"/>
      <c r="B35" s="74"/>
      <c r="C35" s="75"/>
      <c r="D35" s="76"/>
      <c r="E35" s="77" t="s">
        <v>7</v>
      </c>
      <c r="F35" s="78">
        <f t="shared" si="7"/>
        <v>42803.899999999994</v>
      </c>
      <c r="G35" s="78">
        <f t="shared" si="6"/>
        <v>42803.899999999994</v>
      </c>
      <c r="H35" s="79">
        <v>1</v>
      </c>
      <c r="I35" s="79">
        <v>1</v>
      </c>
      <c r="J35" s="79">
        <v>0</v>
      </c>
      <c r="K35" s="79">
        <v>0</v>
      </c>
      <c r="L35" s="79">
        <f>27741.1+15061.8</f>
        <v>42802.899999999994</v>
      </c>
      <c r="M35" s="79">
        <f>27741.1+15061.8</f>
        <v>42802.899999999994</v>
      </c>
      <c r="N35" s="79">
        <v>0</v>
      </c>
      <c r="O35" s="79">
        <v>0</v>
      </c>
      <c r="P35" s="80"/>
    </row>
    <row r="36" spans="1:16" ht="16.5" customHeight="1">
      <c r="A36" s="73"/>
      <c r="B36" s="74"/>
      <c r="C36" s="75"/>
      <c r="D36" s="85" t="s">
        <v>37</v>
      </c>
      <c r="E36" s="86" t="s">
        <v>8</v>
      </c>
      <c r="F36" s="78">
        <f t="shared" si="7"/>
        <v>29660.2</v>
      </c>
      <c r="G36" s="78">
        <f t="shared" si="6"/>
        <v>29660.2</v>
      </c>
      <c r="H36" s="87">
        <v>1</v>
      </c>
      <c r="I36" s="87">
        <v>1</v>
      </c>
      <c r="J36" s="87">
        <v>0</v>
      </c>
      <c r="K36" s="87">
        <v>0</v>
      </c>
      <c r="L36" s="87">
        <v>29659.2</v>
      </c>
      <c r="M36" s="87">
        <v>29659.2</v>
      </c>
      <c r="N36" s="87">
        <v>0</v>
      </c>
      <c r="O36" s="87">
        <v>0</v>
      </c>
      <c r="P36" s="80"/>
    </row>
    <row r="37" spans="1:16" ht="15">
      <c r="A37" s="73"/>
      <c r="B37" s="74"/>
      <c r="C37" s="75"/>
      <c r="D37" s="76"/>
      <c r="E37" s="77" t="s">
        <v>9</v>
      </c>
      <c r="F37" s="78">
        <f t="shared" si="7"/>
        <v>22485.9</v>
      </c>
      <c r="G37" s="78">
        <f t="shared" si="6"/>
        <v>22485.9</v>
      </c>
      <c r="H37" s="79">
        <v>0.5</v>
      </c>
      <c r="I37" s="79">
        <v>0.5</v>
      </c>
      <c r="J37" s="79">
        <v>0</v>
      </c>
      <c r="K37" s="79">
        <v>0</v>
      </c>
      <c r="L37" s="79">
        <v>22485.4</v>
      </c>
      <c r="M37" s="79">
        <v>22485.4</v>
      </c>
      <c r="N37" s="79">
        <v>0</v>
      </c>
      <c r="O37" s="79">
        <v>0</v>
      </c>
      <c r="P37" s="80"/>
    </row>
    <row r="38" spans="1:16" ht="15">
      <c r="A38" s="73"/>
      <c r="B38" s="74"/>
      <c r="C38" s="75"/>
      <c r="D38" s="76"/>
      <c r="E38" s="77" t="s">
        <v>10</v>
      </c>
      <c r="F38" s="78">
        <f t="shared" si="7"/>
        <v>0</v>
      </c>
      <c r="G38" s="78">
        <f t="shared" si="6"/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80"/>
    </row>
    <row r="39" spans="1:16" ht="15">
      <c r="A39" s="73"/>
      <c r="B39" s="74"/>
      <c r="C39" s="75"/>
      <c r="D39" s="76"/>
      <c r="E39" s="81" t="s">
        <v>11</v>
      </c>
      <c r="F39" s="82">
        <f t="shared" si="7"/>
        <v>0</v>
      </c>
      <c r="G39" s="82">
        <f t="shared" si="6"/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0"/>
    </row>
    <row r="40" spans="1:16" ht="15">
      <c r="A40" s="73"/>
      <c r="B40" s="76"/>
      <c r="C40" s="75"/>
      <c r="D40" s="76"/>
      <c r="E40" s="81" t="s">
        <v>51</v>
      </c>
      <c r="F40" s="82">
        <f aca="true" t="shared" si="11" ref="F40:F45">H40+J40+L40</f>
        <v>0</v>
      </c>
      <c r="G40" s="82">
        <f aca="true" t="shared" si="12" ref="G40:G45">I40+K40+M40+O40</f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8"/>
    </row>
    <row r="41" spans="1:16" ht="15">
      <c r="A41" s="73"/>
      <c r="B41" s="76"/>
      <c r="C41" s="75"/>
      <c r="D41" s="76"/>
      <c r="E41" s="81" t="s">
        <v>58</v>
      </c>
      <c r="F41" s="82">
        <f t="shared" si="11"/>
        <v>0</v>
      </c>
      <c r="G41" s="82">
        <f t="shared" si="12"/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8"/>
    </row>
    <row r="42" spans="1:16" ht="15">
      <c r="A42" s="73"/>
      <c r="B42" s="76"/>
      <c r="C42" s="75"/>
      <c r="D42" s="76"/>
      <c r="E42" s="81" t="s">
        <v>59</v>
      </c>
      <c r="F42" s="82">
        <f t="shared" si="11"/>
        <v>0</v>
      </c>
      <c r="G42" s="82">
        <f t="shared" si="12"/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8"/>
    </row>
    <row r="43" spans="1:16" ht="15">
      <c r="A43" s="73"/>
      <c r="B43" s="76"/>
      <c r="C43" s="75"/>
      <c r="D43" s="76"/>
      <c r="E43" s="81" t="s">
        <v>60</v>
      </c>
      <c r="F43" s="82">
        <f t="shared" si="11"/>
        <v>0</v>
      </c>
      <c r="G43" s="82">
        <f t="shared" si="12"/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8"/>
    </row>
    <row r="44" spans="1:16" ht="15">
      <c r="A44" s="73"/>
      <c r="B44" s="76"/>
      <c r="C44" s="75"/>
      <c r="D44" s="76"/>
      <c r="E44" s="81" t="s">
        <v>61</v>
      </c>
      <c r="F44" s="82">
        <f t="shared" si="11"/>
        <v>0</v>
      </c>
      <c r="G44" s="82">
        <f t="shared" si="12"/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8"/>
    </row>
    <row r="45" spans="1:16" ht="15">
      <c r="A45" s="89"/>
      <c r="B45" s="76"/>
      <c r="C45" s="90"/>
      <c r="D45" s="91"/>
      <c r="E45" s="81" t="s">
        <v>62</v>
      </c>
      <c r="F45" s="82">
        <f t="shared" si="11"/>
        <v>0</v>
      </c>
      <c r="G45" s="82">
        <f t="shared" si="12"/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8"/>
    </row>
    <row r="46" spans="1:16" ht="15" customHeight="1">
      <c r="A46" s="92" t="s">
        <v>39</v>
      </c>
      <c r="B46" s="68" t="s">
        <v>64</v>
      </c>
      <c r="C46" s="69">
        <v>0.58</v>
      </c>
      <c r="D46" s="91"/>
      <c r="E46" s="93" t="s">
        <v>15</v>
      </c>
      <c r="F46" s="51">
        <f>H46+J46+L46</f>
        <v>0</v>
      </c>
      <c r="G46" s="51">
        <f aca="true" t="shared" si="13" ref="G46:G51">I46+K46+M46+O46</f>
        <v>0</v>
      </c>
      <c r="H46" s="84">
        <f>SUM(H47:H57)</f>
        <v>0</v>
      </c>
      <c r="I46" s="84">
        <f aca="true" t="shared" si="14" ref="I46:O46">SUM(I47:I57)</f>
        <v>0</v>
      </c>
      <c r="J46" s="84">
        <f t="shared" si="14"/>
        <v>0</v>
      </c>
      <c r="K46" s="84">
        <f t="shared" si="14"/>
        <v>0</v>
      </c>
      <c r="L46" s="84">
        <f t="shared" si="14"/>
        <v>0</v>
      </c>
      <c r="M46" s="84">
        <f t="shared" si="14"/>
        <v>0</v>
      </c>
      <c r="N46" s="84">
        <f t="shared" si="14"/>
        <v>0</v>
      </c>
      <c r="O46" s="84">
        <f t="shared" si="14"/>
        <v>0</v>
      </c>
      <c r="P46" s="80" t="s">
        <v>25</v>
      </c>
    </row>
    <row r="47" spans="1:16" ht="15">
      <c r="A47" s="94"/>
      <c r="B47" s="74"/>
      <c r="C47" s="75"/>
      <c r="D47" s="95"/>
      <c r="E47" s="96" t="s">
        <v>7</v>
      </c>
      <c r="F47" s="78">
        <f aca="true" t="shared" si="15" ref="F47:F52">H47+J47+L47</f>
        <v>0</v>
      </c>
      <c r="G47" s="78">
        <f t="shared" si="13"/>
        <v>0</v>
      </c>
      <c r="H47" s="79">
        <v>0</v>
      </c>
      <c r="I47" s="79">
        <v>0</v>
      </c>
      <c r="J47" s="79">
        <v>0</v>
      </c>
      <c r="K47" s="79">
        <v>0</v>
      </c>
      <c r="L47" s="87">
        <v>0</v>
      </c>
      <c r="M47" s="79">
        <v>0</v>
      </c>
      <c r="N47" s="79">
        <v>0</v>
      </c>
      <c r="O47" s="79">
        <v>0</v>
      </c>
      <c r="P47" s="80"/>
    </row>
    <row r="48" spans="1:16" ht="15">
      <c r="A48" s="94"/>
      <c r="B48" s="74"/>
      <c r="C48" s="75"/>
      <c r="D48" s="95"/>
      <c r="E48" s="96" t="s">
        <v>8</v>
      </c>
      <c r="F48" s="78">
        <f t="shared" si="15"/>
        <v>0</v>
      </c>
      <c r="G48" s="78">
        <f t="shared" si="13"/>
        <v>0</v>
      </c>
      <c r="H48" s="79">
        <v>0</v>
      </c>
      <c r="I48" s="79">
        <v>0</v>
      </c>
      <c r="J48" s="79">
        <v>0</v>
      </c>
      <c r="K48" s="79">
        <v>0</v>
      </c>
      <c r="L48" s="87">
        <v>0</v>
      </c>
      <c r="M48" s="79">
        <f>6637.4-6637.4</f>
        <v>0</v>
      </c>
      <c r="N48" s="79">
        <v>0</v>
      </c>
      <c r="O48" s="79">
        <v>0</v>
      </c>
      <c r="P48" s="80"/>
    </row>
    <row r="49" spans="1:16" ht="30">
      <c r="A49" s="94"/>
      <c r="B49" s="74"/>
      <c r="C49" s="75"/>
      <c r="D49" s="97" t="s">
        <v>36</v>
      </c>
      <c r="E49" s="98" t="s">
        <v>9</v>
      </c>
      <c r="F49" s="78">
        <f t="shared" si="15"/>
        <v>0</v>
      </c>
      <c r="G49" s="78">
        <f t="shared" si="13"/>
        <v>0</v>
      </c>
      <c r="H49" s="87">
        <f>2295.1-59.6-955.7-1279.8</f>
        <v>0</v>
      </c>
      <c r="I49" s="87">
        <f>2295.1-59.6-955.7-1279.8</f>
        <v>0</v>
      </c>
      <c r="J49" s="87">
        <v>0</v>
      </c>
      <c r="K49" s="87">
        <v>0</v>
      </c>
      <c r="L49" s="87">
        <f>6885.5-6885.5</f>
        <v>0</v>
      </c>
      <c r="M49" s="87">
        <f>6885.5-6885.5</f>
        <v>0</v>
      </c>
      <c r="N49" s="87">
        <v>0</v>
      </c>
      <c r="O49" s="87">
        <v>0</v>
      </c>
      <c r="P49" s="80"/>
    </row>
    <row r="50" spans="1:16" ht="30">
      <c r="A50" s="94"/>
      <c r="B50" s="74"/>
      <c r="C50" s="75"/>
      <c r="D50" s="97" t="s">
        <v>36</v>
      </c>
      <c r="E50" s="96" t="s">
        <v>10</v>
      </c>
      <c r="F50" s="78">
        <f t="shared" si="15"/>
        <v>0</v>
      </c>
      <c r="G50" s="78">
        <f t="shared" si="13"/>
        <v>0</v>
      </c>
      <c r="H50" s="87">
        <v>0</v>
      </c>
      <c r="I50" s="87">
        <f>2329.3-2329.3</f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0"/>
    </row>
    <row r="51" spans="1:16" ht="15">
      <c r="A51" s="94"/>
      <c r="B51" s="74"/>
      <c r="C51" s="75"/>
      <c r="D51" s="95"/>
      <c r="E51" s="96" t="s">
        <v>11</v>
      </c>
      <c r="F51" s="78">
        <f t="shared" si="15"/>
        <v>0</v>
      </c>
      <c r="G51" s="78">
        <f t="shared" si="13"/>
        <v>0</v>
      </c>
      <c r="H51" s="79">
        <v>0</v>
      </c>
      <c r="I51" s="79">
        <v>0</v>
      </c>
      <c r="J51" s="79">
        <v>0</v>
      </c>
      <c r="K51" s="79">
        <v>0</v>
      </c>
      <c r="L51" s="87">
        <v>0</v>
      </c>
      <c r="M51" s="79">
        <v>0</v>
      </c>
      <c r="N51" s="79">
        <v>0</v>
      </c>
      <c r="O51" s="79">
        <v>0</v>
      </c>
      <c r="P51" s="80"/>
    </row>
    <row r="52" spans="1:16" ht="15">
      <c r="A52" s="94"/>
      <c r="B52" s="74"/>
      <c r="C52" s="75"/>
      <c r="D52" s="95"/>
      <c r="E52" s="81" t="s">
        <v>51</v>
      </c>
      <c r="F52" s="78">
        <f t="shared" si="15"/>
        <v>0</v>
      </c>
      <c r="G52" s="78">
        <f aca="true" t="shared" si="16" ref="G52:G63">I52+K52+M52+O52</f>
        <v>0</v>
      </c>
      <c r="H52" s="79">
        <v>0</v>
      </c>
      <c r="I52" s="79">
        <v>0</v>
      </c>
      <c r="J52" s="79">
        <v>0</v>
      </c>
      <c r="K52" s="79">
        <v>0</v>
      </c>
      <c r="L52" s="87">
        <v>0</v>
      </c>
      <c r="M52" s="79">
        <v>0</v>
      </c>
      <c r="N52" s="79">
        <v>0</v>
      </c>
      <c r="O52" s="79">
        <v>0</v>
      </c>
      <c r="P52" s="80"/>
    </row>
    <row r="53" spans="1:16" ht="15">
      <c r="A53" s="94"/>
      <c r="B53" s="74"/>
      <c r="C53" s="75"/>
      <c r="D53" s="95"/>
      <c r="E53" s="81" t="s">
        <v>58</v>
      </c>
      <c r="F53" s="78">
        <f aca="true" t="shared" si="17" ref="F53:F58">H53+J53+L53</f>
        <v>0</v>
      </c>
      <c r="G53" s="78">
        <f t="shared" si="16"/>
        <v>0</v>
      </c>
      <c r="H53" s="79">
        <v>0</v>
      </c>
      <c r="I53" s="79">
        <v>0</v>
      </c>
      <c r="J53" s="79">
        <v>0</v>
      </c>
      <c r="K53" s="79">
        <v>0</v>
      </c>
      <c r="L53" s="87">
        <v>0</v>
      </c>
      <c r="M53" s="79">
        <v>0</v>
      </c>
      <c r="N53" s="79">
        <v>0</v>
      </c>
      <c r="O53" s="79">
        <v>0</v>
      </c>
      <c r="P53" s="80"/>
    </row>
    <row r="54" spans="1:16" ht="15">
      <c r="A54" s="94"/>
      <c r="B54" s="74"/>
      <c r="C54" s="75"/>
      <c r="D54" s="95"/>
      <c r="E54" s="81" t="s">
        <v>59</v>
      </c>
      <c r="F54" s="78">
        <f t="shared" si="17"/>
        <v>0</v>
      </c>
      <c r="G54" s="78">
        <f t="shared" si="16"/>
        <v>0</v>
      </c>
      <c r="H54" s="79">
        <v>0</v>
      </c>
      <c r="I54" s="79">
        <v>0</v>
      </c>
      <c r="J54" s="79">
        <v>0</v>
      </c>
      <c r="K54" s="79">
        <v>0</v>
      </c>
      <c r="L54" s="87">
        <v>0</v>
      </c>
      <c r="M54" s="79">
        <v>0</v>
      </c>
      <c r="N54" s="79">
        <v>0</v>
      </c>
      <c r="O54" s="79">
        <v>0</v>
      </c>
      <c r="P54" s="80"/>
    </row>
    <row r="55" spans="1:16" ht="15">
      <c r="A55" s="94"/>
      <c r="B55" s="74"/>
      <c r="C55" s="75"/>
      <c r="D55" s="95"/>
      <c r="E55" s="81" t="s">
        <v>60</v>
      </c>
      <c r="F55" s="78">
        <f t="shared" si="17"/>
        <v>0</v>
      </c>
      <c r="G55" s="78">
        <f t="shared" si="16"/>
        <v>0</v>
      </c>
      <c r="H55" s="79">
        <v>0</v>
      </c>
      <c r="I55" s="79">
        <v>0</v>
      </c>
      <c r="J55" s="79">
        <v>0</v>
      </c>
      <c r="K55" s="79">
        <v>0</v>
      </c>
      <c r="L55" s="87">
        <v>0</v>
      </c>
      <c r="M55" s="79">
        <v>0</v>
      </c>
      <c r="N55" s="79">
        <v>0</v>
      </c>
      <c r="O55" s="79">
        <v>0</v>
      </c>
      <c r="P55" s="80"/>
    </row>
    <row r="56" spans="1:16" ht="15">
      <c r="A56" s="94"/>
      <c r="B56" s="74"/>
      <c r="C56" s="75"/>
      <c r="D56" s="95"/>
      <c r="E56" s="81" t="s">
        <v>61</v>
      </c>
      <c r="F56" s="78">
        <f t="shared" si="17"/>
        <v>0</v>
      </c>
      <c r="G56" s="78">
        <f t="shared" si="16"/>
        <v>0</v>
      </c>
      <c r="H56" s="79">
        <v>0</v>
      </c>
      <c r="I56" s="79">
        <v>0</v>
      </c>
      <c r="J56" s="79">
        <v>0</v>
      </c>
      <c r="K56" s="79">
        <v>0</v>
      </c>
      <c r="L56" s="87">
        <v>0</v>
      </c>
      <c r="M56" s="79">
        <v>0</v>
      </c>
      <c r="N56" s="79">
        <v>0</v>
      </c>
      <c r="O56" s="79">
        <v>0</v>
      </c>
      <c r="P56" s="80"/>
    </row>
    <row r="57" spans="1:16" ht="15">
      <c r="A57" s="94"/>
      <c r="B57" s="74"/>
      <c r="C57" s="75"/>
      <c r="D57" s="95"/>
      <c r="E57" s="81" t="s">
        <v>62</v>
      </c>
      <c r="F57" s="78">
        <f t="shared" si="17"/>
        <v>0</v>
      </c>
      <c r="G57" s="78">
        <f t="shared" si="16"/>
        <v>0</v>
      </c>
      <c r="H57" s="79">
        <v>0</v>
      </c>
      <c r="I57" s="79">
        <v>0</v>
      </c>
      <c r="J57" s="79">
        <v>0</v>
      </c>
      <c r="K57" s="79">
        <v>0</v>
      </c>
      <c r="L57" s="87">
        <v>0</v>
      </c>
      <c r="M57" s="79">
        <v>0</v>
      </c>
      <c r="N57" s="79">
        <v>0</v>
      </c>
      <c r="O57" s="79">
        <v>0</v>
      </c>
      <c r="P57" s="80"/>
    </row>
    <row r="58" spans="1:16" ht="15" customHeight="1">
      <c r="A58" s="94"/>
      <c r="B58" s="74"/>
      <c r="C58" s="75"/>
      <c r="D58" s="91"/>
      <c r="E58" s="93" t="s">
        <v>16</v>
      </c>
      <c r="F58" s="51">
        <f t="shared" si="17"/>
        <v>78015</v>
      </c>
      <c r="G58" s="51">
        <f t="shared" si="16"/>
        <v>0</v>
      </c>
      <c r="H58" s="84">
        <f>SUM(H59:H69)</f>
        <v>78015</v>
      </c>
      <c r="I58" s="84">
        <f aca="true" t="shared" si="18" ref="I58:O58">SUM(I59:I69)</f>
        <v>0</v>
      </c>
      <c r="J58" s="84">
        <f t="shared" si="18"/>
        <v>0</v>
      </c>
      <c r="K58" s="84">
        <f t="shared" si="18"/>
        <v>0</v>
      </c>
      <c r="L58" s="84">
        <f t="shared" si="18"/>
        <v>0</v>
      </c>
      <c r="M58" s="84">
        <f t="shared" si="18"/>
        <v>0</v>
      </c>
      <c r="N58" s="84">
        <f t="shared" si="18"/>
        <v>0</v>
      </c>
      <c r="O58" s="84">
        <f t="shared" si="18"/>
        <v>0</v>
      </c>
      <c r="P58" s="80"/>
    </row>
    <row r="59" spans="1:16" ht="15">
      <c r="A59" s="94"/>
      <c r="B59" s="74"/>
      <c r="C59" s="75"/>
      <c r="D59" s="95"/>
      <c r="E59" s="96" t="s">
        <v>7</v>
      </c>
      <c r="F59" s="78">
        <f aca="true" t="shared" si="19" ref="F59:F64">H59+J59+L59</f>
        <v>0</v>
      </c>
      <c r="G59" s="78">
        <f t="shared" si="16"/>
        <v>0</v>
      </c>
      <c r="H59" s="79">
        <v>0</v>
      </c>
      <c r="I59" s="79">
        <v>0</v>
      </c>
      <c r="J59" s="79">
        <v>0</v>
      </c>
      <c r="K59" s="79">
        <v>0</v>
      </c>
      <c r="L59" s="87">
        <v>0</v>
      </c>
      <c r="M59" s="79">
        <v>0</v>
      </c>
      <c r="N59" s="79">
        <v>0</v>
      </c>
      <c r="O59" s="79">
        <v>0</v>
      </c>
      <c r="P59" s="80"/>
    </row>
    <row r="60" spans="1:16" ht="15">
      <c r="A60" s="94"/>
      <c r="B60" s="74"/>
      <c r="C60" s="75"/>
      <c r="D60" s="95"/>
      <c r="E60" s="96" t="s">
        <v>8</v>
      </c>
      <c r="F60" s="78">
        <f t="shared" si="19"/>
        <v>0</v>
      </c>
      <c r="G60" s="78">
        <f t="shared" si="16"/>
        <v>0</v>
      </c>
      <c r="H60" s="79">
        <v>0</v>
      </c>
      <c r="I60" s="79">
        <v>0</v>
      </c>
      <c r="J60" s="79">
        <v>0</v>
      </c>
      <c r="K60" s="79">
        <v>0</v>
      </c>
      <c r="L60" s="87">
        <v>0</v>
      </c>
      <c r="M60" s="79">
        <f>6637.4-6637.4</f>
        <v>0</v>
      </c>
      <c r="N60" s="79">
        <v>0</v>
      </c>
      <c r="O60" s="79">
        <v>0</v>
      </c>
      <c r="P60" s="80"/>
    </row>
    <row r="61" spans="1:16" ht="15">
      <c r="A61" s="94"/>
      <c r="B61" s="74"/>
      <c r="C61" s="75"/>
      <c r="D61" s="97"/>
      <c r="E61" s="98" t="s">
        <v>9</v>
      </c>
      <c r="F61" s="78">
        <f t="shared" si="19"/>
        <v>0</v>
      </c>
      <c r="G61" s="78">
        <f t="shared" si="16"/>
        <v>0</v>
      </c>
      <c r="H61" s="87">
        <f>2295.1-59.6-955.7-1279.8</f>
        <v>0</v>
      </c>
      <c r="I61" s="87">
        <f>2295.1-59.6-955.7-1279.8</f>
        <v>0</v>
      </c>
      <c r="J61" s="87">
        <v>0</v>
      </c>
      <c r="K61" s="87">
        <v>0</v>
      </c>
      <c r="L61" s="87">
        <f>6885.5-6885.5</f>
        <v>0</v>
      </c>
      <c r="M61" s="87">
        <f>6885.5-6885.5</f>
        <v>0</v>
      </c>
      <c r="N61" s="87">
        <v>0</v>
      </c>
      <c r="O61" s="87">
        <v>0</v>
      </c>
      <c r="P61" s="80"/>
    </row>
    <row r="62" spans="1:16" ht="15">
      <c r="A62" s="94"/>
      <c r="B62" s="74"/>
      <c r="C62" s="75"/>
      <c r="D62" s="97"/>
      <c r="E62" s="96" t="s">
        <v>10</v>
      </c>
      <c r="F62" s="78">
        <f t="shared" si="19"/>
        <v>0</v>
      </c>
      <c r="G62" s="78">
        <f t="shared" si="16"/>
        <v>0</v>
      </c>
      <c r="H62" s="87">
        <v>0</v>
      </c>
      <c r="I62" s="87">
        <f>2329.3-2329.3</f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0"/>
    </row>
    <row r="63" spans="1:16" ht="15">
      <c r="A63" s="94"/>
      <c r="B63" s="74"/>
      <c r="C63" s="75"/>
      <c r="D63" s="95"/>
      <c r="E63" s="96" t="s">
        <v>11</v>
      </c>
      <c r="F63" s="78">
        <f t="shared" si="19"/>
        <v>0</v>
      </c>
      <c r="G63" s="78">
        <f t="shared" si="16"/>
        <v>0</v>
      </c>
      <c r="H63" s="79">
        <v>0</v>
      </c>
      <c r="I63" s="79">
        <v>0</v>
      </c>
      <c r="J63" s="79">
        <v>0</v>
      </c>
      <c r="K63" s="79">
        <v>0</v>
      </c>
      <c r="L63" s="87">
        <v>0</v>
      </c>
      <c r="M63" s="79">
        <v>0</v>
      </c>
      <c r="N63" s="79">
        <v>0</v>
      </c>
      <c r="O63" s="79">
        <v>0</v>
      </c>
      <c r="P63" s="80"/>
    </row>
    <row r="64" spans="1:16" ht="15">
      <c r="A64" s="94"/>
      <c r="B64" s="74"/>
      <c r="C64" s="75"/>
      <c r="D64" s="95"/>
      <c r="E64" s="81" t="s">
        <v>51</v>
      </c>
      <c r="F64" s="78">
        <f t="shared" si="19"/>
        <v>39007.5</v>
      </c>
      <c r="G64" s="78">
        <f aca="true" t="shared" si="20" ref="G64:G69">I64+K64+M64+O64</f>
        <v>0</v>
      </c>
      <c r="H64" s="79">
        <v>39007.5</v>
      </c>
      <c r="I64" s="79">
        <v>0</v>
      </c>
      <c r="J64" s="79">
        <v>0</v>
      </c>
      <c r="K64" s="79">
        <v>0</v>
      </c>
      <c r="L64" s="87">
        <v>0</v>
      </c>
      <c r="M64" s="79">
        <v>0</v>
      </c>
      <c r="N64" s="79">
        <v>0</v>
      </c>
      <c r="O64" s="79">
        <v>0</v>
      </c>
      <c r="P64" s="80"/>
    </row>
    <row r="65" spans="1:16" ht="15">
      <c r="A65" s="94"/>
      <c r="B65" s="74"/>
      <c r="C65" s="75"/>
      <c r="D65" s="95"/>
      <c r="E65" s="81" t="s">
        <v>58</v>
      </c>
      <c r="F65" s="78">
        <f>H65+J65+L65</f>
        <v>39007.5</v>
      </c>
      <c r="G65" s="78">
        <f t="shared" si="20"/>
        <v>0</v>
      </c>
      <c r="H65" s="79">
        <v>39007.5</v>
      </c>
      <c r="I65" s="79">
        <v>0</v>
      </c>
      <c r="J65" s="79">
        <v>0</v>
      </c>
      <c r="K65" s="79">
        <v>0</v>
      </c>
      <c r="L65" s="87">
        <v>0</v>
      </c>
      <c r="M65" s="79">
        <v>0</v>
      </c>
      <c r="N65" s="79">
        <v>0</v>
      </c>
      <c r="O65" s="79">
        <v>0</v>
      </c>
      <c r="P65" s="80"/>
    </row>
    <row r="66" spans="1:16" ht="15">
      <c r="A66" s="94"/>
      <c r="B66" s="74"/>
      <c r="C66" s="75"/>
      <c r="D66" s="95"/>
      <c r="E66" s="81" t="s">
        <v>59</v>
      </c>
      <c r="F66" s="78">
        <f>H66+J66+L66</f>
        <v>0</v>
      </c>
      <c r="G66" s="78">
        <f t="shared" si="20"/>
        <v>0</v>
      </c>
      <c r="H66" s="79">
        <v>0</v>
      </c>
      <c r="I66" s="79">
        <v>0</v>
      </c>
      <c r="J66" s="79">
        <v>0</v>
      </c>
      <c r="K66" s="79">
        <v>0</v>
      </c>
      <c r="L66" s="87">
        <v>0</v>
      </c>
      <c r="M66" s="79">
        <v>0</v>
      </c>
      <c r="N66" s="79">
        <v>0</v>
      </c>
      <c r="O66" s="79">
        <v>0</v>
      </c>
      <c r="P66" s="80"/>
    </row>
    <row r="67" spans="1:16" ht="15">
      <c r="A67" s="94"/>
      <c r="B67" s="74"/>
      <c r="C67" s="75"/>
      <c r="D67" s="95"/>
      <c r="E67" s="81" t="s">
        <v>60</v>
      </c>
      <c r="F67" s="78">
        <f>H67+J67+L67</f>
        <v>0</v>
      </c>
      <c r="G67" s="78">
        <f t="shared" si="20"/>
        <v>0</v>
      </c>
      <c r="H67" s="79">
        <v>0</v>
      </c>
      <c r="I67" s="79">
        <v>0</v>
      </c>
      <c r="J67" s="79">
        <v>0</v>
      </c>
      <c r="K67" s="79">
        <v>0</v>
      </c>
      <c r="L67" s="87">
        <v>0</v>
      </c>
      <c r="M67" s="79">
        <v>0</v>
      </c>
      <c r="N67" s="79">
        <v>0</v>
      </c>
      <c r="O67" s="79">
        <v>0</v>
      </c>
      <c r="P67" s="80"/>
    </row>
    <row r="68" spans="1:16" ht="15">
      <c r="A68" s="94"/>
      <c r="B68" s="74"/>
      <c r="C68" s="75"/>
      <c r="D68" s="95"/>
      <c r="E68" s="81" t="s">
        <v>61</v>
      </c>
      <c r="F68" s="78">
        <f>H68+J68+L68</f>
        <v>0</v>
      </c>
      <c r="G68" s="78">
        <f t="shared" si="20"/>
        <v>0</v>
      </c>
      <c r="H68" s="79">
        <v>0</v>
      </c>
      <c r="I68" s="79">
        <v>0</v>
      </c>
      <c r="J68" s="79">
        <v>0</v>
      </c>
      <c r="K68" s="79">
        <v>0</v>
      </c>
      <c r="L68" s="87">
        <v>0</v>
      </c>
      <c r="M68" s="79">
        <v>0</v>
      </c>
      <c r="N68" s="79">
        <v>0</v>
      </c>
      <c r="O68" s="79">
        <v>0</v>
      </c>
      <c r="P68" s="80"/>
    </row>
    <row r="69" spans="1:16" ht="15">
      <c r="A69" s="99"/>
      <c r="B69" s="100"/>
      <c r="C69" s="90"/>
      <c r="D69" s="95"/>
      <c r="E69" s="81" t="s">
        <v>62</v>
      </c>
      <c r="F69" s="78">
        <f>H69+J69+L69</f>
        <v>0</v>
      </c>
      <c r="G69" s="78">
        <f t="shared" si="20"/>
        <v>0</v>
      </c>
      <c r="H69" s="79">
        <v>0</v>
      </c>
      <c r="I69" s="79">
        <v>0</v>
      </c>
      <c r="J69" s="79">
        <v>0</v>
      </c>
      <c r="K69" s="79">
        <v>0</v>
      </c>
      <c r="L69" s="87">
        <v>0</v>
      </c>
      <c r="M69" s="79">
        <v>0</v>
      </c>
      <c r="N69" s="79">
        <v>0</v>
      </c>
      <c r="O69" s="79">
        <v>0</v>
      </c>
      <c r="P69" s="80"/>
    </row>
    <row r="70" spans="1:16" ht="15" customHeight="1">
      <c r="A70" s="67" t="s">
        <v>42</v>
      </c>
      <c r="B70" s="68" t="s">
        <v>38</v>
      </c>
      <c r="C70" s="69">
        <v>0.34</v>
      </c>
      <c r="D70" s="70"/>
      <c r="E70" s="71" t="s">
        <v>15</v>
      </c>
      <c r="F70" s="51">
        <f aca="true" t="shared" si="21" ref="F70:F96">H70+J70+L70</f>
        <v>444.5</v>
      </c>
      <c r="G70" s="51">
        <f>I70+K70+M70+O70</f>
        <v>444.5</v>
      </c>
      <c r="H70" s="84">
        <f>SUM(H71:H81)</f>
        <v>444.5</v>
      </c>
      <c r="I70" s="84">
        <f aca="true" t="shared" si="22" ref="I70:O70">SUM(I71:I81)</f>
        <v>444.5</v>
      </c>
      <c r="J70" s="84">
        <f t="shared" si="22"/>
        <v>0</v>
      </c>
      <c r="K70" s="84">
        <f t="shared" si="22"/>
        <v>0</v>
      </c>
      <c r="L70" s="84">
        <f t="shared" si="22"/>
        <v>0</v>
      </c>
      <c r="M70" s="84">
        <f t="shared" si="22"/>
        <v>0</v>
      </c>
      <c r="N70" s="84">
        <f t="shared" si="22"/>
        <v>0</v>
      </c>
      <c r="O70" s="84">
        <f t="shared" si="22"/>
        <v>0</v>
      </c>
      <c r="P70" s="80"/>
    </row>
    <row r="71" spans="1:16" ht="15">
      <c r="A71" s="73"/>
      <c r="B71" s="74"/>
      <c r="C71" s="75"/>
      <c r="D71" s="76"/>
      <c r="E71" s="77" t="s">
        <v>7</v>
      </c>
      <c r="F71" s="78">
        <f t="shared" si="21"/>
        <v>0</v>
      </c>
      <c r="G71" s="78">
        <f aca="true" t="shared" si="23" ref="G71:G118">I71+K71+M71+O71</f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80"/>
    </row>
    <row r="72" spans="1:16" ht="15">
      <c r="A72" s="73"/>
      <c r="B72" s="74"/>
      <c r="C72" s="75"/>
      <c r="D72" s="76"/>
      <c r="E72" s="77" t="s">
        <v>8</v>
      </c>
      <c r="F72" s="78">
        <f t="shared" si="21"/>
        <v>0</v>
      </c>
      <c r="G72" s="78">
        <f t="shared" si="23"/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80"/>
    </row>
    <row r="73" spans="1:16" ht="20.25" customHeight="1">
      <c r="A73" s="73"/>
      <c r="B73" s="74"/>
      <c r="C73" s="75"/>
      <c r="D73" s="97" t="s">
        <v>54</v>
      </c>
      <c r="E73" s="77" t="s">
        <v>9</v>
      </c>
      <c r="F73" s="78">
        <f t="shared" si="21"/>
        <v>444.5</v>
      </c>
      <c r="G73" s="78">
        <f t="shared" si="23"/>
        <v>444.5</v>
      </c>
      <c r="H73" s="79">
        <f>1105.8-661.3</f>
        <v>444.5</v>
      </c>
      <c r="I73" s="79">
        <f>1105.8-661.3</f>
        <v>444.5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80"/>
    </row>
    <row r="74" spans="1:16" ht="15">
      <c r="A74" s="73"/>
      <c r="B74" s="74"/>
      <c r="C74" s="75"/>
      <c r="D74" s="97"/>
      <c r="E74" s="77" t="s">
        <v>10</v>
      </c>
      <c r="F74" s="78">
        <f t="shared" si="21"/>
        <v>0</v>
      </c>
      <c r="G74" s="78">
        <f t="shared" si="23"/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80"/>
    </row>
    <row r="75" spans="1:16" ht="15">
      <c r="A75" s="73"/>
      <c r="B75" s="74"/>
      <c r="C75" s="75"/>
      <c r="D75" s="97"/>
      <c r="E75" s="86" t="s">
        <v>11</v>
      </c>
      <c r="F75" s="78">
        <f t="shared" si="21"/>
        <v>0</v>
      </c>
      <c r="G75" s="78">
        <f t="shared" si="23"/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0"/>
    </row>
    <row r="76" spans="1:16" ht="15">
      <c r="A76" s="73"/>
      <c r="B76" s="74"/>
      <c r="C76" s="75"/>
      <c r="D76" s="76"/>
      <c r="E76" s="77" t="s">
        <v>51</v>
      </c>
      <c r="F76" s="78">
        <f t="shared" si="21"/>
        <v>0</v>
      </c>
      <c r="G76" s="78">
        <f t="shared" si="23"/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80"/>
    </row>
    <row r="77" spans="1:16" ht="15">
      <c r="A77" s="73"/>
      <c r="B77" s="74"/>
      <c r="C77" s="75"/>
      <c r="D77" s="76"/>
      <c r="E77" s="77" t="s">
        <v>58</v>
      </c>
      <c r="F77" s="78">
        <f t="shared" si="21"/>
        <v>0</v>
      </c>
      <c r="G77" s="78">
        <f t="shared" si="23"/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80"/>
    </row>
    <row r="78" spans="1:16" ht="15">
      <c r="A78" s="73"/>
      <c r="B78" s="74"/>
      <c r="C78" s="75"/>
      <c r="D78" s="76"/>
      <c r="E78" s="77" t="s">
        <v>59</v>
      </c>
      <c r="F78" s="78">
        <f t="shared" si="21"/>
        <v>0</v>
      </c>
      <c r="G78" s="78">
        <f t="shared" si="23"/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80"/>
    </row>
    <row r="79" spans="1:16" ht="15">
      <c r="A79" s="73"/>
      <c r="B79" s="74"/>
      <c r="C79" s="75"/>
      <c r="D79" s="76"/>
      <c r="E79" s="77" t="s">
        <v>60</v>
      </c>
      <c r="F79" s="78">
        <f t="shared" si="21"/>
        <v>0</v>
      </c>
      <c r="G79" s="78">
        <f t="shared" si="23"/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80"/>
    </row>
    <row r="80" spans="1:16" ht="15">
      <c r="A80" s="73"/>
      <c r="B80" s="74"/>
      <c r="C80" s="75"/>
      <c r="D80" s="76"/>
      <c r="E80" s="77" t="s">
        <v>61</v>
      </c>
      <c r="F80" s="78">
        <f t="shared" si="21"/>
        <v>0</v>
      </c>
      <c r="G80" s="78">
        <f t="shared" si="23"/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80"/>
    </row>
    <row r="81" spans="1:16" ht="15">
      <c r="A81" s="73"/>
      <c r="B81" s="74"/>
      <c r="C81" s="75"/>
      <c r="D81" s="76"/>
      <c r="E81" s="77" t="s">
        <v>62</v>
      </c>
      <c r="F81" s="78">
        <f t="shared" si="21"/>
        <v>0</v>
      </c>
      <c r="G81" s="78">
        <f t="shared" si="23"/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80"/>
    </row>
    <row r="82" spans="1:16" ht="15">
      <c r="A82" s="73"/>
      <c r="B82" s="74"/>
      <c r="C82" s="75"/>
      <c r="D82" s="76"/>
      <c r="E82" s="71" t="s">
        <v>16</v>
      </c>
      <c r="F82" s="51">
        <f t="shared" si="21"/>
        <v>21991.2</v>
      </c>
      <c r="G82" s="51">
        <f t="shared" si="23"/>
        <v>21991.2</v>
      </c>
      <c r="H82" s="84">
        <f>SUM(H83:H93)</f>
        <v>21991.2</v>
      </c>
      <c r="I82" s="84">
        <f aca="true" t="shared" si="24" ref="I82:O82">SUM(I83:I93)</f>
        <v>21991.2</v>
      </c>
      <c r="J82" s="84">
        <f t="shared" si="24"/>
        <v>0</v>
      </c>
      <c r="K82" s="84">
        <f t="shared" si="24"/>
        <v>0</v>
      </c>
      <c r="L82" s="84">
        <f t="shared" si="24"/>
        <v>0</v>
      </c>
      <c r="M82" s="84">
        <f t="shared" si="24"/>
        <v>0</v>
      </c>
      <c r="N82" s="84">
        <f t="shared" si="24"/>
        <v>0</v>
      </c>
      <c r="O82" s="84">
        <f t="shared" si="24"/>
        <v>0</v>
      </c>
      <c r="P82" s="80"/>
    </row>
    <row r="83" spans="1:16" ht="15">
      <c r="A83" s="73"/>
      <c r="B83" s="74"/>
      <c r="C83" s="75"/>
      <c r="D83" s="76"/>
      <c r="E83" s="77" t="s">
        <v>7</v>
      </c>
      <c r="F83" s="78">
        <f t="shared" si="21"/>
        <v>0</v>
      </c>
      <c r="G83" s="78">
        <f t="shared" si="23"/>
        <v>0</v>
      </c>
      <c r="H83" s="79">
        <v>0</v>
      </c>
      <c r="I83" s="79">
        <v>0</v>
      </c>
      <c r="J83" s="79">
        <v>0</v>
      </c>
      <c r="K83" s="79">
        <v>0</v>
      </c>
      <c r="L83" s="87">
        <v>0</v>
      </c>
      <c r="M83" s="79">
        <v>0</v>
      </c>
      <c r="N83" s="79">
        <v>0</v>
      </c>
      <c r="O83" s="79">
        <v>0</v>
      </c>
      <c r="P83" s="80"/>
    </row>
    <row r="84" spans="1:16" ht="15">
      <c r="A84" s="73"/>
      <c r="B84" s="74"/>
      <c r="C84" s="75"/>
      <c r="D84" s="76"/>
      <c r="E84" s="77" t="s">
        <v>8</v>
      </c>
      <c r="F84" s="78">
        <f t="shared" si="21"/>
        <v>0</v>
      </c>
      <c r="G84" s="78">
        <f t="shared" si="23"/>
        <v>0</v>
      </c>
      <c r="H84" s="79">
        <v>0</v>
      </c>
      <c r="I84" s="79">
        <v>0</v>
      </c>
      <c r="J84" s="79">
        <v>0</v>
      </c>
      <c r="K84" s="79">
        <v>0</v>
      </c>
      <c r="L84" s="87">
        <v>0</v>
      </c>
      <c r="M84" s="79">
        <v>0</v>
      </c>
      <c r="N84" s="79">
        <v>0</v>
      </c>
      <c r="O84" s="79">
        <v>0</v>
      </c>
      <c r="P84" s="80"/>
    </row>
    <row r="85" spans="1:16" ht="15">
      <c r="A85" s="73"/>
      <c r="B85" s="74"/>
      <c r="C85" s="75"/>
      <c r="D85" s="76"/>
      <c r="E85" s="77" t="s">
        <v>9</v>
      </c>
      <c r="F85" s="78">
        <f t="shared" si="21"/>
        <v>0</v>
      </c>
      <c r="G85" s="78">
        <f t="shared" si="23"/>
        <v>0</v>
      </c>
      <c r="H85" s="79">
        <v>0</v>
      </c>
      <c r="I85" s="79">
        <v>0</v>
      </c>
      <c r="J85" s="79">
        <v>0</v>
      </c>
      <c r="K85" s="79">
        <v>0</v>
      </c>
      <c r="L85" s="87">
        <v>0</v>
      </c>
      <c r="M85" s="79">
        <v>0</v>
      </c>
      <c r="N85" s="79">
        <v>0</v>
      </c>
      <c r="O85" s="79">
        <v>0</v>
      </c>
      <c r="P85" s="80"/>
    </row>
    <row r="86" spans="1:16" ht="15">
      <c r="A86" s="73"/>
      <c r="B86" s="74"/>
      <c r="C86" s="75"/>
      <c r="D86" s="76"/>
      <c r="E86" s="77" t="s">
        <v>10</v>
      </c>
      <c r="F86" s="78">
        <f t="shared" si="21"/>
        <v>0</v>
      </c>
      <c r="G86" s="78">
        <f t="shared" si="23"/>
        <v>0</v>
      </c>
      <c r="H86" s="79">
        <v>0</v>
      </c>
      <c r="I86" s="79">
        <v>0</v>
      </c>
      <c r="J86" s="79">
        <v>0</v>
      </c>
      <c r="K86" s="79">
        <v>0</v>
      </c>
      <c r="L86" s="87">
        <v>0</v>
      </c>
      <c r="M86" s="79">
        <v>0</v>
      </c>
      <c r="N86" s="79">
        <v>0</v>
      </c>
      <c r="O86" s="79">
        <v>0</v>
      </c>
      <c r="P86" s="80"/>
    </row>
    <row r="87" spans="1:16" ht="20.25" customHeight="1">
      <c r="A87" s="73"/>
      <c r="B87" s="74"/>
      <c r="C87" s="75"/>
      <c r="D87" s="101" t="s">
        <v>54</v>
      </c>
      <c r="E87" s="86" t="s">
        <v>11</v>
      </c>
      <c r="F87" s="78">
        <f t="shared" si="21"/>
        <v>21991.2</v>
      </c>
      <c r="G87" s="78">
        <f t="shared" si="23"/>
        <v>21991.2</v>
      </c>
      <c r="H87" s="87">
        <f>22935.1-305.1-2622+1984.8-1.6</f>
        <v>21991.2</v>
      </c>
      <c r="I87" s="87">
        <f>22935.1-305.1-2622+1984.8-1.6</f>
        <v>21991.2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0"/>
    </row>
    <row r="88" spans="1:16" ht="15">
      <c r="A88" s="73"/>
      <c r="B88" s="76"/>
      <c r="C88" s="75"/>
      <c r="D88" s="76"/>
      <c r="E88" s="81" t="s">
        <v>51</v>
      </c>
      <c r="F88" s="82">
        <f t="shared" si="21"/>
        <v>0</v>
      </c>
      <c r="G88" s="82">
        <f t="shared" si="23"/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0"/>
    </row>
    <row r="89" spans="1:16" ht="15">
      <c r="A89" s="73"/>
      <c r="B89" s="76"/>
      <c r="C89" s="75"/>
      <c r="D89" s="76"/>
      <c r="E89" s="81" t="s">
        <v>58</v>
      </c>
      <c r="F89" s="82">
        <f t="shared" si="21"/>
        <v>0</v>
      </c>
      <c r="G89" s="82">
        <f t="shared" si="23"/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0"/>
    </row>
    <row r="90" spans="1:16" ht="15">
      <c r="A90" s="73"/>
      <c r="B90" s="76"/>
      <c r="C90" s="75"/>
      <c r="D90" s="76"/>
      <c r="E90" s="81" t="s">
        <v>59</v>
      </c>
      <c r="F90" s="82">
        <f t="shared" si="21"/>
        <v>0</v>
      </c>
      <c r="G90" s="82">
        <f t="shared" si="23"/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0"/>
    </row>
    <row r="91" spans="1:16" ht="15">
      <c r="A91" s="73"/>
      <c r="B91" s="76"/>
      <c r="C91" s="75"/>
      <c r="D91" s="76"/>
      <c r="E91" s="81" t="s">
        <v>60</v>
      </c>
      <c r="F91" s="82">
        <f t="shared" si="21"/>
        <v>0</v>
      </c>
      <c r="G91" s="82">
        <f t="shared" si="23"/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0"/>
    </row>
    <row r="92" spans="1:16" ht="15">
      <c r="A92" s="73"/>
      <c r="B92" s="76"/>
      <c r="C92" s="75"/>
      <c r="D92" s="76"/>
      <c r="E92" s="81" t="s">
        <v>61</v>
      </c>
      <c r="F92" s="82">
        <f t="shared" si="21"/>
        <v>0</v>
      </c>
      <c r="G92" s="82">
        <f t="shared" si="23"/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0"/>
    </row>
    <row r="93" spans="1:16" ht="15">
      <c r="A93" s="89"/>
      <c r="B93" s="76"/>
      <c r="C93" s="90"/>
      <c r="D93" s="76"/>
      <c r="E93" s="81" t="s">
        <v>62</v>
      </c>
      <c r="F93" s="82">
        <f t="shared" si="21"/>
        <v>0</v>
      </c>
      <c r="G93" s="82">
        <f t="shared" si="23"/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0"/>
    </row>
    <row r="94" spans="1:16" ht="15" customHeight="1">
      <c r="A94" s="67" t="s">
        <v>40</v>
      </c>
      <c r="B94" s="68" t="s">
        <v>52</v>
      </c>
      <c r="C94" s="69">
        <v>0.335</v>
      </c>
      <c r="D94" s="70"/>
      <c r="E94" s="93" t="s">
        <v>15</v>
      </c>
      <c r="F94" s="51">
        <f t="shared" si="21"/>
        <v>1984</v>
      </c>
      <c r="G94" s="51">
        <f t="shared" si="23"/>
        <v>1984</v>
      </c>
      <c r="H94" s="84">
        <f>SUM(H95:H105)</f>
        <v>1984</v>
      </c>
      <c r="I94" s="84">
        <f aca="true" t="shared" si="25" ref="I94:O94">SUM(I95:I105)</f>
        <v>1984</v>
      </c>
      <c r="J94" s="84">
        <f t="shared" si="25"/>
        <v>0</v>
      </c>
      <c r="K94" s="84">
        <f t="shared" si="25"/>
        <v>0</v>
      </c>
      <c r="L94" s="84">
        <f t="shared" si="25"/>
        <v>0</v>
      </c>
      <c r="M94" s="84">
        <f t="shared" si="25"/>
        <v>0</v>
      </c>
      <c r="N94" s="84">
        <f t="shared" si="25"/>
        <v>0</v>
      </c>
      <c r="O94" s="84">
        <f t="shared" si="25"/>
        <v>0</v>
      </c>
      <c r="P94" s="80"/>
    </row>
    <row r="95" spans="1:16" ht="15">
      <c r="A95" s="73"/>
      <c r="B95" s="74"/>
      <c r="C95" s="75"/>
      <c r="D95" s="76"/>
      <c r="E95" s="96" t="s">
        <v>7</v>
      </c>
      <c r="F95" s="78">
        <f t="shared" si="21"/>
        <v>0</v>
      </c>
      <c r="G95" s="78">
        <f t="shared" si="23"/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80"/>
    </row>
    <row r="96" spans="1:16" ht="15">
      <c r="A96" s="73"/>
      <c r="B96" s="74"/>
      <c r="C96" s="75"/>
      <c r="D96" s="76"/>
      <c r="E96" s="96" t="s">
        <v>8</v>
      </c>
      <c r="F96" s="78">
        <f t="shared" si="21"/>
        <v>0</v>
      </c>
      <c r="G96" s="78">
        <f t="shared" si="23"/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80"/>
    </row>
    <row r="97" spans="1:16" ht="15">
      <c r="A97" s="73"/>
      <c r="B97" s="74"/>
      <c r="C97" s="75"/>
      <c r="D97" s="76"/>
      <c r="E97" s="96" t="s">
        <v>9</v>
      </c>
      <c r="F97" s="78">
        <f aca="true" t="shared" si="26" ref="F97:F117">H97+J97+L97</f>
        <v>0</v>
      </c>
      <c r="G97" s="78">
        <f t="shared" si="23"/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80"/>
    </row>
    <row r="98" spans="1:16" ht="17.25" customHeight="1">
      <c r="A98" s="73"/>
      <c r="B98" s="74"/>
      <c r="C98" s="75"/>
      <c r="D98" s="101" t="s">
        <v>54</v>
      </c>
      <c r="E98" s="96" t="s">
        <v>10</v>
      </c>
      <c r="F98" s="78">
        <f t="shared" si="26"/>
        <v>0</v>
      </c>
      <c r="G98" s="78">
        <f t="shared" si="23"/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80"/>
    </row>
    <row r="99" spans="1:16" ht="18" customHeight="1">
      <c r="A99" s="73"/>
      <c r="B99" s="74"/>
      <c r="C99" s="75"/>
      <c r="D99" s="101" t="s">
        <v>54</v>
      </c>
      <c r="E99" s="98" t="s">
        <v>11</v>
      </c>
      <c r="F99" s="78">
        <f t="shared" si="26"/>
        <v>0</v>
      </c>
      <c r="G99" s="78">
        <f t="shared" si="23"/>
        <v>0</v>
      </c>
      <c r="H99" s="87">
        <f>1984-1984</f>
        <v>0</v>
      </c>
      <c r="I99" s="87">
        <f>1984-1984</f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0"/>
    </row>
    <row r="100" spans="1:16" ht="30">
      <c r="A100" s="73"/>
      <c r="B100" s="74"/>
      <c r="C100" s="75"/>
      <c r="D100" s="101" t="s">
        <v>54</v>
      </c>
      <c r="E100" s="86" t="s">
        <v>51</v>
      </c>
      <c r="F100" s="78">
        <f t="shared" si="26"/>
        <v>1984</v>
      </c>
      <c r="G100" s="78">
        <f t="shared" si="23"/>
        <v>1984</v>
      </c>
      <c r="H100" s="87">
        <v>1984</v>
      </c>
      <c r="I100" s="87">
        <v>1984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0"/>
    </row>
    <row r="101" spans="1:16" ht="15">
      <c r="A101" s="73"/>
      <c r="B101" s="74"/>
      <c r="C101" s="75"/>
      <c r="D101" s="76"/>
      <c r="E101" s="81" t="s">
        <v>58</v>
      </c>
      <c r="F101" s="78">
        <f t="shared" si="26"/>
        <v>0</v>
      </c>
      <c r="G101" s="78">
        <f t="shared" si="23"/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80"/>
    </row>
    <row r="102" spans="1:16" ht="15">
      <c r="A102" s="73"/>
      <c r="B102" s="74"/>
      <c r="C102" s="75"/>
      <c r="D102" s="76"/>
      <c r="E102" s="81" t="s">
        <v>59</v>
      </c>
      <c r="F102" s="78">
        <f t="shared" si="26"/>
        <v>0</v>
      </c>
      <c r="G102" s="78">
        <f t="shared" si="23"/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80"/>
    </row>
    <row r="103" spans="1:16" ht="15">
      <c r="A103" s="73"/>
      <c r="B103" s="74"/>
      <c r="C103" s="75"/>
      <c r="D103" s="76"/>
      <c r="E103" s="81" t="s">
        <v>60</v>
      </c>
      <c r="F103" s="78">
        <f t="shared" si="26"/>
        <v>0</v>
      </c>
      <c r="G103" s="78">
        <f t="shared" si="23"/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80"/>
    </row>
    <row r="104" spans="1:16" ht="15">
      <c r="A104" s="73"/>
      <c r="B104" s="74"/>
      <c r="C104" s="75"/>
      <c r="D104" s="76"/>
      <c r="E104" s="81" t="s">
        <v>61</v>
      </c>
      <c r="F104" s="78">
        <f t="shared" si="26"/>
        <v>0</v>
      </c>
      <c r="G104" s="78">
        <f t="shared" si="23"/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80"/>
    </row>
    <row r="105" spans="1:16" ht="15">
      <c r="A105" s="73"/>
      <c r="B105" s="74"/>
      <c r="C105" s="75"/>
      <c r="D105" s="76"/>
      <c r="E105" s="81" t="s">
        <v>62</v>
      </c>
      <c r="F105" s="78">
        <f t="shared" si="26"/>
        <v>0</v>
      </c>
      <c r="G105" s="78">
        <f t="shared" si="23"/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80"/>
    </row>
    <row r="106" spans="1:16" ht="15">
      <c r="A106" s="73"/>
      <c r="B106" s="74"/>
      <c r="C106" s="75"/>
      <c r="D106" s="76"/>
      <c r="E106" s="93" t="s">
        <v>16</v>
      </c>
      <c r="F106" s="51">
        <f t="shared" si="26"/>
        <v>24365.5</v>
      </c>
      <c r="G106" s="51">
        <f t="shared" si="23"/>
        <v>0</v>
      </c>
      <c r="H106" s="84">
        <f>SUM(H107:H117)</f>
        <v>24365.5</v>
      </c>
      <c r="I106" s="84">
        <f aca="true" t="shared" si="27" ref="I106:O106">SUM(I107:I117)</f>
        <v>0</v>
      </c>
      <c r="J106" s="84">
        <f t="shared" si="27"/>
        <v>0</v>
      </c>
      <c r="K106" s="84">
        <f t="shared" si="27"/>
        <v>0</v>
      </c>
      <c r="L106" s="84">
        <f t="shared" si="27"/>
        <v>0</v>
      </c>
      <c r="M106" s="84">
        <f t="shared" si="27"/>
        <v>0</v>
      </c>
      <c r="N106" s="84">
        <f t="shared" si="27"/>
        <v>0</v>
      </c>
      <c r="O106" s="84">
        <f t="shared" si="27"/>
        <v>0</v>
      </c>
      <c r="P106" s="80"/>
    </row>
    <row r="107" spans="1:16" ht="15">
      <c r="A107" s="73"/>
      <c r="B107" s="74"/>
      <c r="C107" s="75"/>
      <c r="D107" s="76"/>
      <c r="E107" s="96" t="s">
        <v>7</v>
      </c>
      <c r="F107" s="78">
        <f t="shared" si="26"/>
        <v>0</v>
      </c>
      <c r="G107" s="78">
        <f t="shared" si="23"/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80"/>
    </row>
    <row r="108" spans="1:16" ht="15">
      <c r="A108" s="73"/>
      <c r="B108" s="74"/>
      <c r="C108" s="75"/>
      <c r="D108" s="76"/>
      <c r="E108" s="96" t="s">
        <v>8</v>
      </c>
      <c r="F108" s="78">
        <f t="shared" si="26"/>
        <v>0</v>
      </c>
      <c r="G108" s="78">
        <f t="shared" si="23"/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80"/>
    </row>
    <row r="109" spans="1:16" ht="15">
      <c r="A109" s="73"/>
      <c r="B109" s="74"/>
      <c r="C109" s="75"/>
      <c r="D109" s="76"/>
      <c r="E109" s="96" t="s">
        <v>9</v>
      </c>
      <c r="F109" s="78">
        <f t="shared" si="26"/>
        <v>0</v>
      </c>
      <c r="G109" s="78">
        <f t="shared" si="23"/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80"/>
    </row>
    <row r="110" spans="1:16" ht="15">
      <c r="A110" s="73"/>
      <c r="B110" s="74"/>
      <c r="C110" s="75"/>
      <c r="D110" s="76"/>
      <c r="E110" s="96" t="s">
        <v>10</v>
      </c>
      <c r="F110" s="78">
        <f t="shared" si="26"/>
        <v>0</v>
      </c>
      <c r="G110" s="78">
        <f t="shared" si="23"/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80"/>
    </row>
    <row r="111" spans="1:16" ht="30">
      <c r="A111" s="73"/>
      <c r="B111" s="74"/>
      <c r="C111" s="75"/>
      <c r="D111" s="101" t="s">
        <v>54</v>
      </c>
      <c r="E111" s="98" t="s">
        <v>11</v>
      </c>
      <c r="F111" s="78">
        <f t="shared" si="26"/>
        <v>0</v>
      </c>
      <c r="G111" s="78">
        <f t="shared" si="23"/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102"/>
    </row>
    <row r="112" spans="1:16" ht="30">
      <c r="A112" s="73"/>
      <c r="B112" s="76"/>
      <c r="C112" s="75"/>
      <c r="D112" s="101" t="s">
        <v>54</v>
      </c>
      <c r="E112" s="86" t="s">
        <v>51</v>
      </c>
      <c r="F112" s="78">
        <f t="shared" si="26"/>
        <v>24365.5</v>
      </c>
      <c r="G112" s="78">
        <f t="shared" si="23"/>
        <v>0</v>
      </c>
      <c r="H112" s="87">
        <f>24365.5</f>
        <v>24365.5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8"/>
    </row>
    <row r="113" spans="1:16" ht="15">
      <c r="A113" s="73"/>
      <c r="B113" s="76"/>
      <c r="C113" s="75"/>
      <c r="D113" s="76"/>
      <c r="E113" s="81" t="s">
        <v>58</v>
      </c>
      <c r="F113" s="78">
        <f t="shared" si="26"/>
        <v>0</v>
      </c>
      <c r="G113" s="78">
        <f t="shared" si="23"/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88"/>
    </row>
    <row r="114" spans="1:16" ht="15">
      <c r="A114" s="73"/>
      <c r="B114" s="76"/>
      <c r="C114" s="75"/>
      <c r="D114" s="76"/>
      <c r="E114" s="81" t="s">
        <v>59</v>
      </c>
      <c r="F114" s="78">
        <f t="shared" si="26"/>
        <v>0</v>
      </c>
      <c r="G114" s="78">
        <f t="shared" si="23"/>
        <v>0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88"/>
    </row>
    <row r="115" spans="1:16" ht="15">
      <c r="A115" s="73"/>
      <c r="B115" s="76"/>
      <c r="C115" s="75"/>
      <c r="D115" s="76"/>
      <c r="E115" s="81" t="s">
        <v>60</v>
      </c>
      <c r="F115" s="78">
        <f t="shared" si="26"/>
        <v>0</v>
      </c>
      <c r="G115" s="78">
        <f t="shared" si="23"/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88"/>
    </row>
    <row r="116" spans="1:16" ht="15">
      <c r="A116" s="73"/>
      <c r="B116" s="76"/>
      <c r="C116" s="75"/>
      <c r="D116" s="76"/>
      <c r="E116" s="81" t="s">
        <v>61</v>
      </c>
      <c r="F116" s="78">
        <f t="shared" si="26"/>
        <v>0</v>
      </c>
      <c r="G116" s="78">
        <f t="shared" si="23"/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88"/>
    </row>
    <row r="117" spans="1:16" ht="15">
      <c r="A117" s="89"/>
      <c r="B117" s="76"/>
      <c r="C117" s="90"/>
      <c r="D117" s="76"/>
      <c r="E117" s="81" t="s">
        <v>62</v>
      </c>
      <c r="F117" s="78">
        <f t="shared" si="26"/>
        <v>0</v>
      </c>
      <c r="G117" s="78">
        <f t="shared" si="23"/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88"/>
    </row>
    <row r="118" spans="1:16" ht="15">
      <c r="A118" s="67" t="s">
        <v>63</v>
      </c>
      <c r="B118" s="68" t="s">
        <v>56</v>
      </c>
      <c r="C118" s="69">
        <v>0.152</v>
      </c>
      <c r="D118" s="70"/>
      <c r="E118" s="71" t="s">
        <v>15</v>
      </c>
      <c r="F118" s="51">
        <f aca="true" t="shared" si="28" ref="F118:F136">H118+J118+L118</f>
        <v>199.6</v>
      </c>
      <c r="G118" s="51">
        <f t="shared" si="23"/>
        <v>199.6</v>
      </c>
      <c r="H118" s="103">
        <f>SUM(H119:H129)</f>
        <v>199.6</v>
      </c>
      <c r="I118" s="103">
        <f aca="true" t="shared" si="29" ref="I118:O118">SUM(I119:I129)</f>
        <v>199.6</v>
      </c>
      <c r="J118" s="103">
        <f t="shared" si="29"/>
        <v>0</v>
      </c>
      <c r="K118" s="103">
        <f t="shared" si="29"/>
        <v>0</v>
      </c>
      <c r="L118" s="103">
        <f t="shared" si="29"/>
        <v>0</v>
      </c>
      <c r="M118" s="103">
        <f t="shared" si="29"/>
        <v>0</v>
      </c>
      <c r="N118" s="103">
        <f t="shared" si="29"/>
        <v>0</v>
      </c>
      <c r="O118" s="103">
        <f t="shared" si="29"/>
        <v>0</v>
      </c>
      <c r="P118" s="104" t="s">
        <v>25</v>
      </c>
    </row>
    <row r="119" spans="1:16" ht="15">
      <c r="A119" s="73"/>
      <c r="B119" s="74"/>
      <c r="C119" s="75"/>
      <c r="D119" s="76"/>
      <c r="E119" s="77" t="s">
        <v>7</v>
      </c>
      <c r="F119" s="105">
        <f t="shared" si="28"/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106"/>
    </row>
    <row r="120" spans="1:16" ht="15">
      <c r="A120" s="73"/>
      <c r="B120" s="74"/>
      <c r="C120" s="75"/>
      <c r="D120" s="76"/>
      <c r="E120" s="77" t="s">
        <v>8</v>
      </c>
      <c r="F120" s="105">
        <f t="shared" si="28"/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106"/>
    </row>
    <row r="121" spans="1:16" ht="15">
      <c r="A121" s="73"/>
      <c r="B121" s="74"/>
      <c r="C121" s="75"/>
      <c r="D121" s="76"/>
      <c r="E121" s="77" t="s">
        <v>9</v>
      </c>
      <c r="F121" s="105">
        <f t="shared" si="28"/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106"/>
    </row>
    <row r="122" spans="1:16" ht="15">
      <c r="A122" s="73"/>
      <c r="B122" s="74"/>
      <c r="C122" s="75"/>
      <c r="D122" s="85" t="s">
        <v>57</v>
      </c>
      <c r="E122" s="77" t="s">
        <v>10</v>
      </c>
      <c r="F122" s="105">
        <f t="shared" si="28"/>
        <v>199.6</v>
      </c>
      <c r="G122" s="105">
        <f>I122+K122+M122</f>
        <v>199.6</v>
      </c>
      <c r="H122" s="79">
        <v>199.6</v>
      </c>
      <c r="I122" s="79">
        <v>199.6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106"/>
    </row>
    <row r="123" spans="1:16" ht="15">
      <c r="A123" s="73"/>
      <c r="B123" s="74"/>
      <c r="C123" s="75"/>
      <c r="D123" s="76"/>
      <c r="E123" s="77" t="s">
        <v>11</v>
      </c>
      <c r="F123" s="105">
        <f t="shared" si="28"/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106"/>
    </row>
    <row r="124" spans="1:16" ht="15">
      <c r="A124" s="73"/>
      <c r="B124" s="74"/>
      <c r="C124" s="75"/>
      <c r="D124" s="76"/>
      <c r="E124" s="77" t="s">
        <v>51</v>
      </c>
      <c r="F124" s="105">
        <f t="shared" si="28"/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106"/>
    </row>
    <row r="125" spans="1:16" ht="15">
      <c r="A125" s="73"/>
      <c r="B125" s="74"/>
      <c r="C125" s="75"/>
      <c r="D125" s="76"/>
      <c r="E125" s="77" t="s">
        <v>58</v>
      </c>
      <c r="F125" s="105">
        <f>H125+J125+L125</f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106"/>
    </row>
    <row r="126" spans="1:16" ht="15">
      <c r="A126" s="73"/>
      <c r="B126" s="74"/>
      <c r="C126" s="75"/>
      <c r="D126" s="76"/>
      <c r="E126" s="77" t="s">
        <v>59</v>
      </c>
      <c r="F126" s="105">
        <f>H126+J126+L126</f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106"/>
    </row>
    <row r="127" spans="1:16" ht="15">
      <c r="A127" s="73"/>
      <c r="B127" s="74"/>
      <c r="C127" s="75"/>
      <c r="D127" s="76"/>
      <c r="E127" s="77" t="s">
        <v>60</v>
      </c>
      <c r="F127" s="105">
        <f>H127+J127+L127</f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106"/>
    </row>
    <row r="128" spans="1:16" ht="15">
      <c r="A128" s="73"/>
      <c r="B128" s="74"/>
      <c r="C128" s="75"/>
      <c r="D128" s="76"/>
      <c r="E128" s="77" t="s">
        <v>61</v>
      </c>
      <c r="F128" s="105">
        <f>H128+J128+L128</f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106"/>
    </row>
    <row r="129" spans="1:16" ht="15">
      <c r="A129" s="73"/>
      <c r="B129" s="74"/>
      <c r="C129" s="75"/>
      <c r="D129" s="76"/>
      <c r="E129" s="77" t="s">
        <v>62</v>
      </c>
      <c r="F129" s="105">
        <f>H129+J129+L129</f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106"/>
    </row>
    <row r="130" spans="1:16" ht="15">
      <c r="A130" s="73"/>
      <c r="B130" s="74"/>
      <c r="C130" s="75"/>
      <c r="D130" s="76"/>
      <c r="E130" s="71" t="s">
        <v>16</v>
      </c>
      <c r="F130" s="51">
        <f t="shared" si="28"/>
        <v>0</v>
      </c>
      <c r="G130" s="51">
        <f aca="true" t="shared" si="30" ref="G130:G136">I130+K130+M130+O130</f>
        <v>0</v>
      </c>
      <c r="H130" s="57">
        <f>SUM(H131:H141)</f>
        <v>0</v>
      </c>
      <c r="I130" s="57">
        <f aca="true" t="shared" si="31" ref="I130:O130">SUM(I131:I141)</f>
        <v>0</v>
      </c>
      <c r="J130" s="57">
        <f t="shared" si="31"/>
        <v>0</v>
      </c>
      <c r="K130" s="57">
        <f t="shared" si="31"/>
        <v>0</v>
      </c>
      <c r="L130" s="57">
        <f t="shared" si="31"/>
        <v>0</v>
      </c>
      <c r="M130" s="57">
        <f t="shared" si="31"/>
        <v>0</v>
      </c>
      <c r="N130" s="57">
        <f t="shared" si="31"/>
        <v>0</v>
      </c>
      <c r="O130" s="57">
        <f t="shared" si="31"/>
        <v>0</v>
      </c>
      <c r="P130" s="106"/>
    </row>
    <row r="131" spans="1:16" ht="15">
      <c r="A131" s="73"/>
      <c r="B131" s="74"/>
      <c r="C131" s="75"/>
      <c r="D131" s="76"/>
      <c r="E131" s="77" t="s">
        <v>7</v>
      </c>
      <c r="F131" s="105">
        <f t="shared" si="28"/>
        <v>0</v>
      </c>
      <c r="G131" s="79">
        <f t="shared" si="30"/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106"/>
    </row>
    <row r="132" spans="1:16" ht="15">
      <c r="A132" s="73"/>
      <c r="B132" s="74"/>
      <c r="C132" s="75"/>
      <c r="D132" s="76"/>
      <c r="E132" s="77" t="s">
        <v>8</v>
      </c>
      <c r="F132" s="105">
        <f t="shared" si="28"/>
        <v>0</v>
      </c>
      <c r="G132" s="79">
        <f t="shared" si="30"/>
        <v>0</v>
      </c>
      <c r="H132" s="79"/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106"/>
    </row>
    <row r="133" spans="1:16" ht="15">
      <c r="A133" s="73"/>
      <c r="B133" s="74"/>
      <c r="C133" s="75"/>
      <c r="D133" s="76"/>
      <c r="E133" s="77" t="s">
        <v>9</v>
      </c>
      <c r="F133" s="105">
        <f t="shared" si="28"/>
        <v>0</v>
      </c>
      <c r="G133" s="79">
        <f t="shared" si="30"/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106"/>
    </row>
    <row r="134" spans="1:16" ht="15">
      <c r="A134" s="73"/>
      <c r="B134" s="74"/>
      <c r="C134" s="75"/>
      <c r="D134" s="76"/>
      <c r="E134" s="77" t="s">
        <v>10</v>
      </c>
      <c r="F134" s="105">
        <f t="shared" si="28"/>
        <v>0</v>
      </c>
      <c r="G134" s="79">
        <f t="shared" si="30"/>
        <v>0</v>
      </c>
      <c r="H134" s="79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106"/>
    </row>
    <row r="135" spans="1:16" ht="15">
      <c r="A135" s="73"/>
      <c r="B135" s="74"/>
      <c r="C135" s="75"/>
      <c r="D135" s="76"/>
      <c r="E135" s="77" t="s">
        <v>11</v>
      </c>
      <c r="F135" s="105">
        <f t="shared" si="28"/>
        <v>0</v>
      </c>
      <c r="G135" s="79">
        <f t="shared" si="30"/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107"/>
    </row>
    <row r="136" spans="1:16" ht="15">
      <c r="A136" s="73"/>
      <c r="B136" s="76"/>
      <c r="C136" s="75"/>
      <c r="D136" s="76"/>
      <c r="E136" s="77" t="s">
        <v>51</v>
      </c>
      <c r="F136" s="105">
        <f t="shared" si="28"/>
        <v>0</v>
      </c>
      <c r="G136" s="79">
        <f t="shared" si="30"/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108"/>
    </row>
    <row r="137" spans="1:16" ht="15">
      <c r="A137" s="73"/>
      <c r="B137" s="76"/>
      <c r="C137" s="75"/>
      <c r="D137" s="76"/>
      <c r="E137" s="77" t="s">
        <v>58</v>
      </c>
      <c r="F137" s="105">
        <f aca="true" t="shared" si="32" ref="F137:F165">H137+J137+L137</f>
        <v>0</v>
      </c>
      <c r="G137" s="79">
        <f aca="true" t="shared" si="33" ref="G137:G190">I137+K137+M137+O137</f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108"/>
    </row>
    <row r="138" spans="1:16" ht="15">
      <c r="A138" s="73"/>
      <c r="B138" s="76"/>
      <c r="C138" s="75"/>
      <c r="D138" s="76"/>
      <c r="E138" s="77" t="s">
        <v>59</v>
      </c>
      <c r="F138" s="105">
        <f t="shared" si="32"/>
        <v>0</v>
      </c>
      <c r="G138" s="79">
        <f t="shared" si="33"/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108"/>
    </row>
    <row r="139" spans="1:16" ht="15">
      <c r="A139" s="73"/>
      <c r="B139" s="76"/>
      <c r="C139" s="75"/>
      <c r="D139" s="76"/>
      <c r="E139" s="77" t="s">
        <v>60</v>
      </c>
      <c r="F139" s="105">
        <f t="shared" si="32"/>
        <v>0</v>
      </c>
      <c r="G139" s="79">
        <f t="shared" si="33"/>
        <v>0</v>
      </c>
      <c r="H139" s="79">
        <v>0</v>
      </c>
      <c r="I139" s="79">
        <v>0</v>
      </c>
      <c r="J139" s="79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108"/>
    </row>
    <row r="140" spans="1:16" ht="15">
      <c r="A140" s="73"/>
      <c r="B140" s="76"/>
      <c r="C140" s="75"/>
      <c r="D140" s="76"/>
      <c r="E140" s="77" t="s">
        <v>61</v>
      </c>
      <c r="F140" s="105">
        <f t="shared" si="32"/>
        <v>0</v>
      </c>
      <c r="G140" s="79">
        <f t="shared" si="33"/>
        <v>0</v>
      </c>
      <c r="H140" s="79">
        <v>0</v>
      </c>
      <c r="I140" s="79">
        <v>0</v>
      </c>
      <c r="J140" s="79">
        <v>0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108"/>
    </row>
    <row r="141" spans="1:16" ht="15">
      <c r="A141" s="89"/>
      <c r="B141" s="76"/>
      <c r="C141" s="90"/>
      <c r="D141" s="76"/>
      <c r="E141" s="77" t="s">
        <v>62</v>
      </c>
      <c r="F141" s="105">
        <f t="shared" si="32"/>
        <v>0</v>
      </c>
      <c r="G141" s="79">
        <f t="shared" si="33"/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108"/>
    </row>
    <row r="142" spans="1:16" ht="15" customHeight="1">
      <c r="A142" s="67" t="s">
        <v>41</v>
      </c>
      <c r="B142" s="68" t="s">
        <v>76</v>
      </c>
      <c r="C142" s="69">
        <v>0.931</v>
      </c>
      <c r="D142" s="109"/>
      <c r="E142" s="71" t="s">
        <v>15</v>
      </c>
      <c r="F142" s="51">
        <f t="shared" si="32"/>
        <v>5046.1</v>
      </c>
      <c r="G142" s="51">
        <f t="shared" si="33"/>
        <v>5046.1</v>
      </c>
      <c r="H142" s="84">
        <f>SUM(H143:H153)</f>
        <v>5046.1</v>
      </c>
      <c r="I142" s="84">
        <f aca="true" t="shared" si="34" ref="I142:O142">SUM(I143:I153)</f>
        <v>5046.1</v>
      </c>
      <c r="J142" s="84">
        <f t="shared" si="34"/>
        <v>0</v>
      </c>
      <c r="K142" s="84">
        <f t="shared" si="34"/>
        <v>0</v>
      </c>
      <c r="L142" s="84">
        <f t="shared" si="34"/>
        <v>0</v>
      </c>
      <c r="M142" s="84">
        <f t="shared" si="34"/>
        <v>0</v>
      </c>
      <c r="N142" s="84">
        <f t="shared" si="34"/>
        <v>0</v>
      </c>
      <c r="O142" s="84">
        <f t="shared" si="34"/>
        <v>0</v>
      </c>
      <c r="P142" s="72" t="s">
        <v>25</v>
      </c>
    </row>
    <row r="143" spans="1:16" ht="15">
      <c r="A143" s="73"/>
      <c r="B143" s="74"/>
      <c r="C143" s="75"/>
      <c r="D143" s="110"/>
      <c r="E143" s="77" t="s">
        <v>7</v>
      </c>
      <c r="F143" s="78">
        <f t="shared" si="32"/>
        <v>818.7000000000007</v>
      </c>
      <c r="G143" s="78">
        <f t="shared" si="33"/>
        <v>818.7000000000007</v>
      </c>
      <c r="H143" s="79">
        <f>12800-100-11881.3</f>
        <v>818.7000000000007</v>
      </c>
      <c r="I143" s="79">
        <f>12800-100-11881.3</f>
        <v>818.7000000000007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80"/>
    </row>
    <row r="144" spans="1:16" ht="15">
      <c r="A144" s="73"/>
      <c r="B144" s="74"/>
      <c r="C144" s="75"/>
      <c r="D144" s="110"/>
      <c r="E144" s="77" t="s">
        <v>8</v>
      </c>
      <c r="F144" s="78">
        <f t="shared" si="32"/>
        <v>4227.4</v>
      </c>
      <c r="G144" s="78">
        <f t="shared" si="33"/>
        <v>4227.4</v>
      </c>
      <c r="H144" s="79">
        <v>4227.4</v>
      </c>
      <c r="I144" s="79">
        <v>4227.4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80"/>
    </row>
    <row r="145" spans="1:16" ht="15">
      <c r="A145" s="73"/>
      <c r="B145" s="74"/>
      <c r="C145" s="75"/>
      <c r="D145" s="110"/>
      <c r="E145" s="77" t="s">
        <v>9</v>
      </c>
      <c r="F145" s="78">
        <f t="shared" si="32"/>
        <v>0</v>
      </c>
      <c r="G145" s="78">
        <f t="shared" si="33"/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80"/>
    </row>
    <row r="146" spans="1:16" ht="15">
      <c r="A146" s="73"/>
      <c r="B146" s="74"/>
      <c r="C146" s="75"/>
      <c r="D146" s="110"/>
      <c r="E146" s="77" t="s">
        <v>10</v>
      </c>
      <c r="F146" s="78">
        <f t="shared" si="32"/>
        <v>0</v>
      </c>
      <c r="G146" s="78">
        <f t="shared" si="33"/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80"/>
    </row>
    <row r="147" spans="1:16" ht="15">
      <c r="A147" s="73"/>
      <c r="B147" s="74"/>
      <c r="C147" s="75"/>
      <c r="D147" s="110"/>
      <c r="E147" s="77" t="s">
        <v>11</v>
      </c>
      <c r="F147" s="78">
        <f t="shared" si="32"/>
        <v>0</v>
      </c>
      <c r="G147" s="78">
        <f t="shared" si="33"/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80"/>
    </row>
    <row r="148" spans="1:16" ht="15">
      <c r="A148" s="73"/>
      <c r="B148" s="74"/>
      <c r="C148" s="75"/>
      <c r="D148" s="110"/>
      <c r="E148" s="81" t="s">
        <v>51</v>
      </c>
      <c r="F148" s="78">
        <f t="shared" si="32"/>
        <v>0</v>
      </c>
      <c r="G148" s="78">
        <f t="shared" si="33"/>
        <v>0</v>
      </c>
      <c r="H148" s="79">
        <v>0</v>
      </c>
      <c r="I148" s="79">
        <v>0</v>
      </c>
      <c r="J148" s="79">
        <v>0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80"/>
    </row>
    <row r="149" spans="1:16" ht="15">
      <c r="A149" s="73"/>
      <c r="B149" s="74"/>
      <c r="C149" s="75"/>
      <c r="D149" s="110"/>
      <c r="E149" s="81" t="s">
        <v>58</v>
      </c>
      <c r="F149" s="78">
        <f t="shared" si="32"/>
        <v>0</v>
      </c>
      <c r="G149" s="78">
        <f t="shared" si="33"/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80"/>
    </row>
    <row r="150" spans="1:16" ht="15">
      <c r="A150" s="73"/>
      <c r="B150" s="74"/>
      <c r="C150" s="75"/>
      <c r="D150" s="110"/>
      <c r="E150" s="81" t="s">
        <v>59</v>
      </c>
      <c r="F150" s="78">
        <f t="shared" si="32"/>
        <v>0</v>
      </c>
      <c r="G150" s="78">
        <f t="shared" si="33"/>
        <v>0</v>
      </c>
      <c r="H150" s="79">
        <v>0</v>
      </c>
      <c r="I150" s="79">
        <v>0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80"/>
    </row>
    <row r="151" spans="1:16" ht="15">
      <c r="A151" s="73"/>
      <c r="B151" s="74"/>
      <c r="C151" s="75"/>
      <c r="D151" s="110"/>
      <c r="E151" s="81" t="s">
        <v>60</v>
      </c>
      <c r="F151" s="78">
        <f t="shared" si="32"/>
        <v>0</v>
      </c>
      <c r="G151" s="78">
        <f t="shared" si="33"/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80"/>
    </row>
    <row r="152" spans="1:16" ht="15">
      <c r="A152" s="73"/>
      <c r="B152" s="74"/>
      <c r="C152" s="75"/>
      <c r="D152" s="110"/>
      <c r="E152" s="81" t="s">
        <v>61</v>
      </c>
      <c r="F152" s="78">
        <f t="shared" si="32"/>
        <v>0</v>
      </c>
      <c r="G152" s="78">
        <f t="shared" si="33"/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80"/>
    </row>
    <row r="153" spans="1:16" ht="15">
      <c r="A153" s="73"/>
      <c r="B153" s="74"/>
      <c r="C153" s="75"/>
      <c r="D153" s="110"/>
      <c r="E153" s="81" t="s">
        <v>62</v>
      </c>
      <c r="F153" s="78">
        <f t="shared" si="32"/>
        <v>0</v>
      </c>
      <c r="G153" s="78">
        <f t="shared" si="33"/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80"/>
    </row>
    <row r="154" spans="1:16" ht="15">
      <c r="A154" s="73"/>
      <c r="B154" s="74"/>
      <c r="C154" s="75"/>
      <c r="D154" s="110"/>
      <c r="E154" s="71" t="s">
        <v>16</v>
      </c>
      <c r="F154" s="51">
        <f t="shared" si="32"/>
        <v>229409.3</v>
      </c>
      <c r="G154" s="51">
        <f t="shared" si="33"/>
        <v>155734.5</v>
      </c>
      <c r="H154" s="84">
        <f>SUM(H155:H165)</f>
        <v>73674.8</v>
      </c>
      <c r="I154" s="84">
        <f aca="true" t="shared" si="35" ref="I154:O154">SUM(I155:I165)</f>
        <v>0</v>
      </c>
      <c r="J154" s="84">
        <f t="shared" si="35"/>
        <v>155734.5</v>
      </c>
      <c r="K154" s="84">
        <f t="shared" si="35"/>
        <v>155734.5</v>
      </c>
      <c r="L154" s="84">
        <f t="shared" si="35"/>
        <v>0</v>
      </c>
      <c r="M154" s="84">
        <f t="shared" si="35"/>
        <v>0</v>
      </c>
      <c r="N154" s="84">
        <f t="shared" si="35"/>
        <v>0</v>
      </c>
      <c r="O154" s="84">
        <f t="shared" si="35"/>
        <v>0</v>
      </c>
      <c r="P154" s="80"/>
    </row>
    <row r="155" spans="1:16" ht="15">
      <c r="A155" s="73"/>
      <c r="B155" s="74"/>
      <c r="C155" s="75"/>
      <c r="D155" s="110"/>
      <c r="E155" s="77" t="s">
        <v>7</v>
      </c>
      <c r="F155" s="78">
        <f t="shared" si="32"/>
        <v>155734.5</v>
      </c>
      <c r="G155" s="78">
        <f t="shared" si="33"/>
        <v>155734.5</v>
      </c>
      <c r="H155" s="79">
        <v>0</v>
      </c>
      <c r="I155" s="79">
        <v>0</v>
      </c>
      <c r="J155" s="79">
        <f>154919.7+814.8</f>
        <v>155734.5</v>
      </c>
      <c r="K155" s="79">
        <f>154919.7+814.8</f>
        <v>155734.5</v>
      </c>
      <c r="L155" s="79">
        <v>0</v>
      </c>
      <c r="M155" s="79">
        <v>0</v>
      </c>
      <c r="N155" s="79">
        <v>0</v>
      </c>
      <c r="O155" s="79">
        <v>0</v>
      </c>
      <c r="P155" s="80"/>
    </row>
    <row r="156" spans="1:16" ht="15">
      <c r="A156" s="73"/>
      <c r="B156" s="74"/>
      <c r="C156" s="75"/>
      <c r="D156" s="110"/>
      <c r="E156" s="77" t="s">
        <v>8</v>
      </c>
      <c r="F156" s="78">
        <f t="shared" si="32"/>
        <v>0</v>
      </c>
      <c r="G156" s="78">
        <f t="shared" si="33"/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80"/>
    </row>
    <row r="157" spans="1:16" ht="15">
      <c r="A157" s="73"/>
      <c r="B157" s="74"/>
      <c r="C157" s="75"/>
      <c r="D157" s="110"/>
      <c r="E157" s="77" t="s">
        <v>9</v>
      </c>
      <c r="F157" s="78">
        <f t="shared" si="32"/>
        <v>0</v>
      </c>
      <c r="G157" s="78">
        <f t="shared" si="33"/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80"/>
    </row>
    <row r="158" spans="1:16" ht="15">
      <c r="A158" s="73"/>
      <c r="B158" s="74"/>
      <c r="C158" s="75"/>
      <c r="D158" s="110"/>
      <c r="E158" s="77" t="s">
        <v>10</v>
      </c>
      <c r="F158" s="78">
        <f t="shared" si="32"/>
        <v>0</v>
      </c>
      <c r="G158" s="78">
        <f t="shared" si="33"/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80"/>
    </row>
    <row r="159" spans="1:16" ht="15">
      <c r="A159" s="73"/>
      <c r="B159" s="74"/>
      <c r="C159" s="75"/>
      <c r="D159" s="110"/>
      <c r="E159" s="77" t="s">
        <v>11</v>
      </c>
      <c r="F159" s="78">
        <f t="shared" si="32"/>
        <v>0</v>
      </c>
      <c r="G159" s="78">
        <f t="shared" si="33"/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80"/>
    </row>
    <row r="160" spans="1:16" ht="15">
      <c r="A160" s="73"/>
      <c r="B160" s="74"/>
      <c r="C160" s="75"/>
      <c r="D160" s="85"/>
      <c r="E160" s="77" t="s">
        <v>51</v>
      </c>
      <c r="F160" s="78">
        <f t="shared" si="32"/>
        <v>36837.4</v>
      </c>
      <c r="G160" s="78">
        <f t="shared" si="33"/>
        <v>0</v>
      </c>
      <c r="H160" s="79">
        <v>36837.4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80"/>
    </row>
    <row r="161" spans="1:16" ht="15">
      <c r="A161" s="73"/>
      <c r="B161" s="74"/>
      <c r="C161" s="75"/>
      <c r="D161" s="85"/>
      <c r="E161" s="77" t="s">
        <v>58</v>
      </c>
      <c r="F161" s="78">
        <f t="shared" si="32"/>
        <v>36837.4</v>
      </c>
      <c r="G161" s="78">
        <f t="shared" si="33"/>
        <v>0</v>
      </c>
      <c r="H161" s="79">
        <v>36837.4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80"/>
    </row>
    <row r="162" spans="1:16" ht="15">
      <c r="A162" s="73"/>
      <c r="B162" s="74"/>
      <c r="C162" s="75"/>
      <c r="D162" s="85"/>
      <c r="E162" s="77" t="s">
        <v>59</v>
      </c>
      <c r="F162" s="78">
        <f t="shared" si="32"/>
        <v>0</v>
      </c>
      <c r="G162" s="78">
        <f t="shared" si="33"/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80"/>
    </row>
    <row r="163" spans="1:16" ht="15">
      <c r="A163" s="73"/>
      <c r="B163" s="74"/>
      <c r="C163" s="75"/>
      <c r="D163" s="85"/>
      <c r="E163" s="77" t="s">
        <v>60</v>
      </c>
      <c r="F163" s="78">
        <f t="shared" si="32"/>
        <v>0</v>
      </c>
      <c r="G163" s="78">
        <f t="shared" si="33"/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80"/>
    </row>
    <row r="164" spans="1:16" ht="15">
      <c r="A164" s="73"/>
      <c r="B164" s="74"/>
      <c r="C164" s="75"/>
      <c r="D164" s="85"/>
      <c r="E164" s="77" t="s">
        <v>61</v>
      </c>
      <c r="F164" s="78">
        <f t="shared" si="32"/>
        <v>0</v>
      </c>
      <c r="G164" s="78">
        <f t="shared" si="33"/>
        <v>0</v>
      </c>
      <c r="H164" s="79">
        <v>0</v>
      </c>
      <c r="I164" s="79">
        <v>0</v>
      </c>
      <c r="J164" s="79">
        <v>0</v>
      </c>
      <c r="K164" s="79">
        <v>0</v>
      </c>
      <c r="L164" s="79">
        <v>0</v>
      </c>
      <c r="M164" s="79">
        <v>0</v>
      </c>
      <c r="N164" s="79">
        <v>0</v>
      </c>
      <c r="O164" s="79">
        <v>0</v>
      </c>
      <c r="P164" s="80"/>
    </row>
    <row r="165" spans="1:16" ht="15">
      <c r="A165" s="73"/>
      <c r="B165" s="74"/>
      <c r="C165" s="75"/>
      <c r="D165" s="85"/>
      <c r="E165" s="111" t="s">
        <v>62</v>
      </c>
      <c r="F165" s="78">
        <f t="shared" si="32"/>
        <v>0</v>
      </c>
      <c r="G165" s="78">
        <f t="shared" si="33"/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80"/>
    </row>
    <row r="166" spans="1:16" ht="15">
      <c r="A166" s="112" t="s">
        <v>44</v>
      </c>
      <c r="B166" s="68" t="s">
        <v>83</v>
      </c>
      <c r="C166" s="69"/>
      <c r="D166" s="113"/>
      <c r="E166" s="71" t="s">
        <v>16</v>
      </c>
      <c r="F166" s="51">
        <f aca="true" t="shared" si="36" ref="F166:F177">H166+J166+L166</f>
        <v>7518.2314224220545</v>
      </c>
      <c r="G166" s="51">
        <f aca="true" t="shared" si="37" ref="G166:G177">I166+K166+M166+O166</f>
        <v>0</v>
      </c>
      <c r="H166" s="84">
        <f>SUM(H167:H177)</f>
        <v>7518.2314224220545</v>
      </c>
      <c r="I166" s="84">
        <f aca="true" t="shared" si="38" ref="I166:O166">SUM(I167:I177)</f>
        <v>0</v>
      </c>
      <c r="J166" s="84">
        <f t="shared" si="38"/>
        <v>0</v>
      </c>
      <c r="K166" s="84">
        <f t="shared" si="38"/>
        <v>0</v>
      </c>
      <c r="L166" s="84">
        <f t="shared" si="38"/>
        <v>0</v>
      </c>
      <c r="M166" s="84">
        <f t="shared" si="38"/>
        <v>0</v>
      </c>
      <c r="N166" s="84">
        <f t="shared" si="38"/>
        <v>0</v>
      </c>
      <c r="O166" s="84">
        <f t="shared" si="38"/>
        <v>0</v>
      </c>
      <c r="P166" s="80"/>
    </row>
    <row r="167" spans="1:16" ht="15">
      <c r="A167" s="114"/>
      <c r="B167" s="74"/>
      <c r="C167" s="75"/>
      <c r="D167" s="85"/>
      <c r="E167" s="77" t="s">
        <v>7</v>
      </c>
      <c r="F167" s="78">
        <f t="shared" si="36"/>
        <v>0</v>
      </c>
      <c r="G167" s="78">
        <f t="shared" si="37"/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80"/>
    </row>
    <row r="168" spans="1:16" ht="15">
      <c r="A168" s="114"/>
      <c r="B168" s="74"/>
      <c r="C168" s="75"/>
      <c r="D168" s="85"/>
      <c r="E168" s="77" t="s">
        <v>8</v>
      </c>
      <c r="F168" s="78">
        <f t="shared" si="36"/>
        <v>0</v>
      </c>
      <c r="G168" s="78">
        <f t="shared" si="37"/>
        <v>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79">
        <v>0</v>
      </c>
      <c r="O168" s="79">
        <v>0</v>
      </c>
      <c r="P168" s="80"/>
    </row>
    <row r="169" spans="1:16" ht="15">
      <c r="A169" s="114"/>
      <c r="B169" s="74"/>
      <c r="C169" s="75"/>
      <c r="D169" s="85"/>
      <c r="E169" s="77" t="s">
        <v>9</v>
      </c>
      <c r="F169" s="78">
        <f t="shared" si="36"/>
        <v>0</v>
      </c>
      <c r="G169" s="78">
        <f t="shared" si="37"/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80"/>
    </row>
    <row r="170" spans="1:16" ht="15">
      <c r="A170" s="114"/>
      <c r="B170" s="74"/>
      <c r="C170" s="75"/>
      <c r="D170" s="85"/>
      <c r="E170" s="77" t="s">
        <v>10</v>
      </c>
      <c r="F170" s="78">
        <f t="shared" si="36"/>
        <v>0</v>
      </c>
      <c r="G170" s="78">
        <f t="shared" si="37"/>
        <v>0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79">
        <v>0</v>
      </c>
      <c r="P170" s="80"/>
    </row>
    <row r="171" spans="1:16" ht="15">
      <c r="A171" s="114"/>
      <c r="B171" s="74"/>
      <c r="C171" s="75"/>
      <c r="D171" s="85"/>
      <c r="E171" s="77" t="s">
        <v>11</v>
      </c>
      <c r="F171" s="78">
        <f t="shared" si="36"/>
        <v>0</v>
      </c>
      <c r="G171" s="78">
        <f t="shared" si="37"/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80"/>
    </row>
    <row r="172" spans="1:16" ht="15">
      <c r="A172" s="114"/>
      <c r="B172" s="74"/>
      <c r="C172" s="75"/>
      <c r="D172" s="85"/>
      <c r="E172" s="77" t="s">
        <v>51</v>
      </c>
      <c r="F172" s="78">
        <f t="shared" si="36"/>
        <v>0</v>
      </c>
      <c r="G172" s="78">
        <f t="shared" si="37"/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80"/>
    </row>
    <row r="173" spans="1:16" ht="15">
      <c r="A173" s="114"/>
      <c r="B173" s="74"/>
      <c r="C173" s="75"/>
      <c r="D173" s="85"/>
      <c r="E173" s="77" t="s">
        <v>58</v>
      </c>
      <c r="F173" s="78">
        <f t="shared" si="36"/>
        <v>0</v>
      </c>
      <c r="G173" s="78">
        <f t="shared" si="37"/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80"/>
    </row>
    <row r="174" spans="1:16" ht="15">
      <c r="A174" s="114"/>
      <c r="B174" s="74"/>
      <c r="C174" s="75"/>
      <c r="D174" s="85"/>
      <c r="E174" s="77" t="s">
        <v>59</v>
      </c>
      <c r="F174" s="78">
        <f t="shared" si="36"/>
        <v>0</v>
      </c>
      <c r="G174" s="78">
        <f t="shared" si="37"/>
        <v>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79">
        <v>0</v>
      </c>
      <c r="N174" s="79">
        <v>0</v>
      </c>
      <c r="O174" s="79">
        <v>0</v>
      </c>
      <c r="P174" s="80"/>
    </row>
    <row r="175" spans="1:16" ht="15">
      <c r="A175" s="114"/>
      <c r="B175" s="74"/>
      <c r="C175" s="75"/>
      <c r="D175" s="85"/>
      <c r="E175" s="77" t="s">
        <v>60</v>
      </c>
      <c r="F175" s="78">
        <f t="shared" si="36"/>
        <v>7518.2314224220545</v>
      </c>
      <c r="G175" s="78">
        <f t="shared" si="37"/>
        <v>0</v>
      </c>
      <c r="H175" s="79">
        <f>6353*1.044*1.042*1.043*1.043</f>
        <v>7518.2314224220545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80"/>
    </row>
    <row r="176" spans="1:16" ht="15">
      <c r="A176" s="114"/>
      <c r="B176" s="74"/>
      <c r="C176" s="75"/>
      <c r="D176" s="85"/>
      <c r="E176" s="77" t="s">
        <v>61</v>
      </c>
      <c r="F176" s="78">
        <f t="shared" si="36"/>
        <v>0</v>
      </c>
      <c r="G176" s="78">
        <f t="shared" si="37"/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80"/>
    </row>
    <row r="177" spans="1:16" ht="15">
      <c r="A177" s="115"/>
      <c r="B177" s="100"/>
      <c r="C177" s="90"/>
      <c r="D177" s="116"/>
      <c r="E177" s="77" t="s">
        <v>62</v>
      </c>
      <c r="F177" s="78">
        <f t="shared" si="36"/>
        <v>0</v>
      </c>
      <c r="G177" s="78">
        <f t="shared" si="37"/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80"/>
    </row>
    <row r="178" spans="1:16" ht="15" customHeight="1">
      <c r="A178" s="67" t="s">
        <v>45</v>
      </c>
      <c r="B178" s="68" t="s">
        <v>79</v>
      </c>
      <c r="C178" s="69">
        <v>0.6</v>
      </c>
      <c r="D178" s="70"/>
      <c r="E178" s="71" t="s">
        <v>15</v>
      </c>
      <c r="F178" s="51">
        <f aca="true" t="shared" si="39" ref="F178:F190">H178+J178+L178</f>
        <v>456.79999999999995</v>
      </c>
      <c r="G178" s="51">
        <f t="shared" si="33"/>
        <v>456.79999999999995</v>
      </c>
      <c r="H178" s="84">
        <f>SUM(H179:H189)</f>
        <v>456.79999999999995</v>
      </c>
      <c r="I178" s="84">
        <f aca="true" t="shared" si="40" ref="I178:O178">SUM(I179:I189)</f>
        <v>456.79999999999995</v>
      </c>
      <c r="J178" s="84">
        <f t="shared" si="40"/>
        <v>0</v>
      </c>
      <c r="K178" s="84">
        <f t="shared" si="40"/>
        <v>0</v>
      </c>
      <c r="L178" s="84">
        <f t="shared" si="40"/>
        <v>0</v>
      </c>
      <c r="M178" s="84">
        <f t="shared" si="40"/>
        <v>0</v>
      </c>
      <c r="N178" s="84">
        <f t="shared" si="40"/>
        <v>0</v>
      </c>
      <c r="O178" s="84">
        <f t="shared" si="40"/>
        <v>0</v>
      </c>
      <c r="P178" s="80"/>
    </row>
    <row r="179" spans="1:16" ht="15">
      <c r="A179" s="73"/>
      <c r="B179" s="74"/>
      <c r="C179" s="75"/>
      <c r="D179" s="76"/>
      <c r="E179" s="77" t="s">
        <v>7</v>
      </c>
      <c r="F179" s="78">
        <f t="shared" si="39"/>
        <v>320.4</v>
      </c>
      <c r="G179" s="78">
        <f t="shared" si="33"/>
        <v>320.4</v>
      </c>
      <c r="H179" s="79">
        <f>300+127.4-100-7</f>
        <v>320.4</v>
      </c>
      <c r="I179" s="79">
        <f>300+127.4-100-7</f>
        <v>320.4</v>
      </c>
      <c r="J179" s="79">
        <v>0</v>
      </c>
      <c r="K179" s="79">
        <v>0</v>
      </c>
      <c r="L179" s="87">
        <v>0</v>
      </c>
      <c r="M179" s="79">
        <v>0</v>
      </c>
      <c r="N179" s="79">
        <v>0</v>
      </c>
      <c r="O179" s="79">
        <v>0</v>
      </c>
      <c r="P179" s="80"/>
    </row>
    <row r="180" spans="1:16" ht="15">
      <c r="A180" s="73"/>
      <c r="B180" s="74"/>
      <c r="C180" s="75"/>
      <c r="D180" s="76"/>
      <c r="E180" s="77" t="s">
        <v>8</v>
      </c>
      <c r="F180" s="78">
        <f t="shared" si="39"/>
        <v>136.4</v>
      </c>
      <c r="G180" s="78">
        <f t="shared" si="33"/>
        <v>136.4</v>
      </c>
      <c r="H180" s="79">
        <v>136.4</v>
      </c>
      <c r="I180" s="79">
        <v>136.4</v>
      </c>
      <c r="J180" s="79">
        <v>0</v>
      </c>
      <c r="K180" s="79">
        <v>0</v>
      </c>
      <c r="L180" s="87">
        <v>0</v>
      </c>
      <c r="M180" s="79">
        <v>0</v>
      </c>
      <c r="N180" s="79">
        <v>0</v>
      </c>
      <c r="O180" s="79">
        <v>0</v>
      </c>
      <c r="P180" s="80"/>
    </row>
    <row r="181" spans="1:16" ht="15">
      <c r="A181" s="73"/>
      <c r="B181" s="74"/>
      <c r="C181" s="75"/>
      <c r="D181" s="76"/>
      <c r="E181" s="77" t="s">
        <v>9</v>
      </c>
      <c r="F181" s="78">
        <f t="shared" si="39"/>
        <v>0</v>
      </c>
      <c r="G181" s="78">
        <f t="shared" si="33"/>
        <v>0</v>
      </c>
      <c r="H181" s="79">
        <v>0</v>
      </c>
      <c r="I181" s="79">
        <v>0</v>
      </c>
      <c r="J181" s="79">
        <v>0</v>
      </c>
      <c r="K181" s="79">
        <v>0</v>
      </c>
      <c r="L181" s="87">
        <v>0</v>
      </c>
      <c r="M181" s="79">
        <v>0</v>
      </c>
      <c r="N181" s="79">
        <v>0</v>
      </c>
      <c r="O181" s="79">
        <v>0</v>
      </c>
      <c r="P181" s="80"/>
    </row>
    <row r="182" spans="1:16" ht="15">
      <c r="A182" s="73"/>
      <c r="B182" s="74"/>
      <c r="C182" s="75"/>
      <c r="D182" s="76"/>
      <c r="E182" s="77" t="s">
        <v>10</v>
      </c>
      <c r="F182" s="78">
        <f t="shared" si="39"/>
        <v>0</v>
      </c>
      <c r="G182" s="78">
        <f t="shared" si="33"/>
        <v>0</v>
      </c>
      <c r="H182" s="79">
        <v>0</v>
      </c>
      <c r="I182" s="79">
        <v>0</v>
      </c>
      <c r="J182" s="79">
        <v>0</v>
      </c>
      <c r="K182" s="79">
        <v>0</v>
      </c>
      <c r="L182" s="87">
        <v>0</v>
      </c>
      <c r="M182" s="79">
        <v>0</v>
      </c>
      <c r="N182" s="79">
        <v>0</v>
      </c>
      <c r="O182" s="79">
        <v>0</v>
      </c>
      <c r="P182" s="80"/>
    </row>
    <row r="183" spans="1:16" ht="15">
      <c r="A183" s="73"/>
      <c r="B183" s="74"/>
      <c r="C183" s="75"/>
      <c r="D183" s="76"/>
      <c r="E183" s="77" t="s">
        <v>11</v>
      </c>
      <c r="F183" s="78">
        <f t="shared" si="39"/>
        <v>0</v>
      </c>
      <c r="G183" s="78">
        <f t="shared" si="33"/>
        <v>0</v>
      </c>
      <c r="H183" s="79">
        <v>0</v>
      </c>
      <c r="I183" s="79">
        <v>0</v>
      </c>
      <c r="J183" s="79">
        <v>0</v>
      </c>
      <c r="K183" s="79">
        <v>0</v>
      </c>
      <c r="L183" s="87">
        <v>0</v>
      </c>
      <c r="M183" s="79">
        <v>0</v>
      </c>
      <c r="N183" s="79">
        <v>0</v>
      </c>
      <c r="O183" s="79">
        <v>0</v>
      </c>
      <c r="P183" s="80"/>
    </row>
    <row r="184" spans="1:16" ht="15">
      <c r="A184" s="73"/>
      <c r="B184" s="74"/>
      <c r="C184" s="75"/>
      <c r="D184" s="76"/>
      <c r="E184" s="81" t="s">
        <v>51</v>
      </c>
      <c r="F184" s="78">
        <f t="shared" si="39"/>
        <v>0</v>
      </c>
      <c r="G184" s="78">
        <f t="shared" si="33"/>
        <v>0</v>
      </c>
      <c r="H184" s="79">
        <v>0</v>
      </c>
      <c r="I184" s="79">
        <v>0</v>
      </c>
      <c r="J184" s="79">
        <v>0</v>
      </c>
      <c r="K184" s="79">
        <v>0</v>
      </c>
      <c r="L184" s="87">
        <v>0</v>
      </c>
      <c r="M184" s="79">
        <v>0</v>
      </c>
      <c r="N184" s="79">
        <v>0</v>
      </c>
      <c r="O184" s="79">
        <v>0</v>
      </c>
      <c r="P184" s="80"/>
    </row>
    <row r="185" spans="1:16" ht="15">
      <c r="A185" s="73"/>
      <c r="B185" s="74"/>
      <c r="C185" s="75"/>
      <c r="D185" s="76"/>
      <c r="E185" s="81" t="s">
        <v>58</v>
      </c>
      <c r="F185" s="78">
        <f>H185+J185+L185</f>
        <v>0</v>
      </c>
      <c r="G185" s="78">
        <f t="shared" si="33"/>
        <v>0</v>
      </c>
      <c r="H185" s="79">
        <v>0</v>
      </c>
      <c r="I185" s="79">
        <v>0</v>
      </c>
      <c r="J185" s="79">
        <v>0</v>
      </c>
      <c r="K185" s="79">
        <v>0</v>
      </c>
      <c r="L185" s="87">
        <v>0</v>
      </c>
      <c r="M185" s="79">
        <v>0</v>
      </c>
      <c r="N185" s="79">
        <v>0</v>
      </c>
      <c r="O185" s="79">
        <v>0</v>
      </c>
      <c r="P185" s="80"/>
    </row>
    <row r="186" spans="1:16" ht="15">
      <c r="A186" s="73"/>
      <c r="B186" s="74"/>
      <c r="C186" s="75"/>
      <c r="D186" s="76"/>
      <c r="E186" s="81" t="s">
        <v>59</v>
      </c>
      <c r="F186" s="78">
        <f>H186+J186+L186</f>
        <v>0</v>
      </c>
      <c r="G186" s="78">
        <f t="shared" si="33"/>
        <v>0</v>
      </c>
      <c r="H186" s="79">
        <v>0</v>
      </c>
      <c r="I186" s="79">
        <v>0</v>
      </c>
      <c r="J186" s="79">
        <v>0</v>
      </c>
      <c r="K186" s="79">
        <v>0</v>
      </c>
      <c r="L186" s="87">
        <v>0</v>
      </c>
      <c r="M186" s="79">
        <v>0</v>
      </c>
      <c r="N186" s="79">
        <v>0</v>
      </c>
      <c r="O186" s="79">
        <v>0</v>
      </c>
      <c r="P186" s="80"/>
    </row>
    <row r="187" spans="1:16" ht="15">
      <c r="A187" s="73"/>
      <c r="B187" s="74"/>
      <c r="C187" s="75"/>
      <c r="D187" s="76"/>
      <c r="E187" s="81" t="s">
        <v>60</v>
      </c>
      <c r="F187" s="78">
        <f>H187+J187+L187</f>
        <v>0</v>
      </c>
      <c r="G187" s="78">
        <f t="shared" si="33"/>
        <v>0</v>
      </c>
      <c r="H187" s="79">
        <v>0</v>
      </c>
      <c r="I187" s="79">
        <v>0</v>
      </c>
      <c r="J187" s="79">
        <v>0</v>
      </c>
      <c r="K187" s="79">
        <v>0</v>
      </c>
      <c r="L187" s="87">
        <v>0</v>
      </c>
      <c r="M187" s="79">
        <v>0</v>
      </c>
      <c r="N187" s="79">
        <v>0</v>
      </c>
      <c r="O187" s="79">
        <v>0</v>
      </c>
      <c r="P187" s="80"/>
    </row>
    <row r="188" spans="1:16" ht="15">
      <c r="A188" s="73"/>
      <c r="B188" s="74"/>
      <c r="C188" s="75"/>
      <c r="D188" s="76"/>
      <c r="E188" s="81" t="s">
        <v>61</v>
      </c>
      <c r="F188" s="78">
        <f>H188+J188+L188</f>
        <v>0</v>
      </c>
      <c r="G188" s="78">
        <f t="shared" si="33"/>
        <v>0</v>
      </c>
      <c r="H188" s="79">
        <v>0</v>
      </c>
      <c r="I188" s="79">
        <v>0</v>
      </c>
      <c r="J188" s="79">
        <v>0</v>
      </c>
      <c r="K188" s="79">
        <v>0</v>
      </c>
      <c r="L188" s="87">
        <v>0</v>
      </c>
      <c r="M188" s="79">
        <v>0</v>
      </c>
      <c r="N188" s="79">
        <v>0</v>
      </c>
      <c r="O188" s="79">
        <v>0</v>
      </c>
      <c r="P188" s="80"/>
    </row>
    <row r="189" spans="1:16" ht="15">
      <c r="A189" s="73"/>
      <c r="B189" s="74"/>
      <c r="C189" s="75"/>
      <c r="D189" s="76"/>
      <c r="E189" s="81" t="s">
        <v>62</v>
      </c>
      <c r="F189" s="78">
        <f>H189+J189+L189</f>
        <v>0</v>
      </c>
      <c r="G189" s="78">
        <f t="shared" si="33"/>
        <v>0</v>
      </c>
      <c r="H189" s="79">
        <v>0</v>
      </c>
      <c r="I189" s="79">
        <v>0</v>
      </c>
      <c r="J189" s="79">
        <v>0</v>
      </c>
      <c r="K189" s="79">
        <v>0</v>
      </c>
      <c r="L189" s="87">
        <v>0</v>
      </c>
      <c r="M189" s="79">
        <v>0</v>
      </c>
      <c r="N189" s="79">
        <v>0</v>
      </c>
      <c r="O189" s="79">
        <v>0</v>
      </c>
      <c r="P189" s="80"/>
    </row>
    <row r="190" spans="1:16" ht="15">
      <c r="A190" s="73"/>
      <c r="B190" s="74"/>
      <c r="C190" s="75"/>
      <c r="D190" s="76"/>
      <c r="E190" s="71" t="s">
        <v>16</v>
      </c>
      <c r="F190" s="51">
        <f t="shared" si="39"/>
        <v>228960.30000000002</v>
      </c>
      <c r="G190" s="51">
        <f t="shared" si="33"/>
        <v>0</v>
      </c>
      <c r="H190" s="84">
        <f>SUM(H191:H201)</f>
        <v>228960.30000000002</v>
      </c>
      <c r="I190" s="84">
        <f aca="true" t="shared" si="41" ref="I190:O190">SUM(I191:I201)</f>
        <v>0</v>
      </c>
      <c r="J190" s="84">
        <f t="shared" si="41"/>
        <v>0</v>
      </c>
      <c r="K190" s="84">
        <f t="shared" si="41"/>
        <v>0</v>
      </c>
      <c r="L190" s="84">
        <f t="shared" si="41"/>
        <v>0</v>
      </c>
      <c r="M190" s="84">
        <f t="shared" si="41"/>
        <v>0</v>
      </c>
      <c r="N190" s="84">
        <f t="shared" si="41"/>
        <v>0</v>
      </c>
      <c r="O190" s="84">
        <f t="shared" si="41"/>
        <v>0</v>
      </c>
      <c r="P190" s="80"/>
    </row>
    <row r="191" spans="1:16" ht="15">
      <c r="A191" s="73"/>
      <c r="B191" s="74"/>
      <c r="C191" s="75"/>
      <c r="D191" s="76"/>
      <c r="E191" s="77" t="s">
        <v>7</v>
      </c>
      <c r="F191" s="78">
        <f aca="true" t="shared" si="42" ref="F191:F196">H191+J191+L191</f>
        <v>0</v>
      </c>
      <c r="G191" s="78">
        <f aca="true" t="shared" si="43" ref="G191:G196">I191+K191+M191+O191</f>
        <v>0</v>
      </c>
      <c r="H191" s="87">
        <v>0</v>
      </c>
      <c r="I191" s="79">
        <v>0</v>
      </c>
      <c r="J191" s="79">
        <v>0</v>
      </c>
      <c r="K191" s="79">
        <v>0</v>
      </c>
      <c r="L191" s="87">
        <v>0</v>
      </c>
      <c r="M191" s="79">
        <v>0</v>
      </c>
      <c r="N191" s="79">
        <v>0</v>
      </c>
      <c r="O191" s="79">
        <v>0</v>
      </c>
      <c r="P191" s="80"/>
    </row>
    <row r="192" spans="1:16" ht="15">
      <c r="A192" s="73"/>
      <c r="B192" s="74"/>
      <c r="C192" s="75"/>
      <c r="D192" s="76"/>
      <c r="E192" s="77" t="s">
        <v>8</v>
      </c>
      <c r="F192" s="78">
        <f t="shared" si="42"/>
        <v>0</v>
      </c>
      <c r="G192" s="78">
        <f t="shared" si="43"/>
        <v>0</v>
      </c>
      <c r="H192" s="87">
        <v>0</v>
      </c>
      <c r="I192" s="79">
        <v>0</v>
      </c>
      <c r="J192" s="79">
        <v>0</v>
      </c>
      <c r="K192" s="79">
        <v>0</v>
      </c>
      <c r="L192" s="87">
        <v>0</v>
      </c>
      <c r="M192" s="79">
        <v>0</v>
      </c>
      <c r="N192" s="79">
        <v>0</v>
      </c>
      <c r="O192" s="79">
        <v>0</v>
      </c>
      <c r="P192" s="80"/>
    </row>
    <row r="193" spans="1:16" ht="15">
      <c r="A193" s="73"/>
      <c r="B193" s="74"/>
      <c r="C193" s="75"/>
      <c r="D193" s="76"/>
      <c r="E193" s="77" t="s">
        <v>9</v>
      </c>
      <c r="F193" s="78">
        <f t="shared" si="42"/>
        <v>0</v>
      </c>
      <c r="G193" s="78">
        <f t="shared" si="43"/>
        <v>0</v>
      </c>
      <c r="H193" s="87">
        <v>0</v>
      </c>
      <c r="I193" s="79">
        <v>0</v>
      </c>
      <c r="J193" s="79">
        <v>0</v>
      </c>
      <c r="K193" s="79">
        <v>0</v>
      </c>
      <c r="L193" s="87">
        <v>0</v>
      </c>
      <c r="M193" s="79">
        <v>0</v>
      </c>
      <c r="N193" s="79">
        <v>0</v>
      </c>
      <c r="O193" s="79">
        <v>0</v>
      </c>
      <c r="P193" s="80"/>
    </row>
    <row r="194" spans="1:16" ht="15">
      <c r="A194" s="73"/>
      <c r="B194" s="74"/>
      <c r="C194" s="75"/>
      <c r="D194" s="76"/>
      <c r="E194" s="77" t="s">
        <v>10</v>
      </c>
      <c r="F194" s="78">
        <f t="shared" si="42"/>
        <v>0</v>
      </c>
      <c r="G194" s="78">
        <f t="shared" si="43"/>
        <v>0</v>
      </c>
      <c r="H194" s="87">
        <v>0</v>
      </c>
      <c r="I194" s="79">
        <v>0</v>
      </c>
      <c r="J194" s="79">
        <v>0</v>
      </c>
      <c r="K194" s="79">
        <v>0</v>
      </c>
      <c r="L194" s="87">
        <v>0</v>
      </c>
      <c r="M194" s="79">
        <v>0</v>
      </c>
      <c r="N194" s="79">
        <v>0</v>
      </c>
      <c r="O194" s="79">
        <v>0</v>
      </c>
      <c r="P194" s="80"/>
    </row>
    <row r="195" spans="1:16" ht="15" customHeight="1">
      <c r="A195" s="73"/>
      <c r="B195" s="74"/>
      <c r="C195" s="75"/>
      <c r="D195" s="76"/>
      <c r="E195" s="77" t="s">
        <v>11</v>
      </c>
      <c r="F195" s="78">
        <f t="shared" si="42"/>
        <v>0</v>
      </c>
      <c r="G195" s="78">
        <f t="shared" si="43"/>
        <v>0</v>
      </c>
      <c r="H195" s="79">
        <v>0</v>
      </c>
      <c r="I195" s="79">
        <v>0</v>
      </c>
      <c r="J195" s="79">
        <v>0</v>
      </c>
      <c r="K195" s="79">
        <v>0</v>
      </c>
      <c r="L195" s="87">
        <v>0</v>
      </c>
      <c r="M195" s="79">
        <v>0</v>
      </c>
      <c r="N195" s="79">
        <v>0</v>
      </c>
      <c r="O195" s="79">
        <v>0</v>
      </c>
      <c r="P195" s="102"/>
    </row>
    <row r="196" spans="1:16" ht="15">
      <c r="A196" s="73"/>
      <c r="B196" s="74"/>
      <c r="C196" s="75"/>
      <c r="D196" s="76"/>
      <c r="E196" s="81" t="s">
        <v>51</v>
      </c>
      <c r="F196" s="78">
        <f t="shared" si="42"/>
        <v>76320.1</v>
      </c>
      <c r="G196" s="78">
        <f t="shared" si="43"/>
        <v>0</v>
      </c>
      <c r="H196" s="79">
        <v>76320.1</v>
      </c>
      <c r="I196" s="79">
        <v>0</v>
      </c>
      <c r="J196" s="79">
        <v>0</v>
      </c>
      <c r="K196" s="79">
        <v>0</v>
      </c>
      <c r="L196" s="87">
        <v>0</v>
      </c>
      <c r="M196" s="79">
        <v>0</v>
      </c>
      <c r="N196" s="79">
        <v>0</v>
      </c>
      <c r="O196" s="79">
        <v>0</v>
      </c>
      <c r="P196" s="117"/>
    </row>
    <row r="197" spans="1:16" ht="15">
      <c r="A197" s="73"/>
      <c r="B197" s="74"/>
      <c r="C197" s="75"/>
      <c r="D197" s="76"/>
      <c r="E197" s="81" t="s">
        <v>58</v>
      </c>
      <c r="F197" s="78">
        <f aca="true" t="shared" si="44" ref="F197:F214">H197+J197+L197</f>
        <v>76320.1</v>
      </c>
      <c r="G197" s="78">
        <f aca="true" t="shared" si="45" ref="G197:G240">I197+K197+M197+O197</f>
        <v>0</v>
      </c>
      <c r="H197" s="87">
        <v>76320.1</v>
      </c>
      <c r="I197" s="79">
        <v>0</v>
      </c>
      <c r="J197" s="79">
        <v>0</v>
      </c>
      <c r="K197" s="79">
        <v>0</v>
      </c>
      <c r="L197" s="87">
        <v>0</v>
      </c>
      <c r="M197" s="79">
        <v>0</v>
      </c>
      <c r="N197" s="79">
        <v>0</v>
      </c>
      <c r="O197" s="79">
        <v>0</v>
      </c>
      <c r="P197" s="117"/>
    </row>
    <row r="198" spans="1:16" ht="15">
      <c r="A198" s="73"/>
      <c r="B198" s="74"/>
      <c r="C198" s="75"/>
      <c r="D198" s="76"/>
      <c r="E198" s="81" t="s">
        <v>59</v>
      </c>
      <c r="F198" s="78">
        <f t="shared" si="44"/>
        <v>76320.1</v>
      </c>
      <c r="G198" s="78">
        <f t="shared" si="45"/>
        <v>0</v>
      </c>
      <c r="H198" s="87">
        <v>76320.1</v>
      </c>
      <c r="I198" s="79">
        <v>0</v>
      </c>
      <c r="J198" s="79">
        <v>0</v>
      </c>
      <c r="K198" s="79">
        <v>0</v>
      </c>
      <c r="L198" s="87">
        <v>0</v>
      </c>
      <c r="M198" s="79">
        <v>0</v>
      </c>
      <c r="N198" s="79">
        <v>0</v>
      </c>
      <c r="O198" s="79">
        <v>0</v>
      </c>
      <c r="P198" s="117"/>
    </row>
    <row r="199" spans="1:16" ht="15">
      <c r="A199" s="73"/>
      <c r="B199" s="74"/>
      <c r="C199" s="75"/>
      <c r="D199" s="76"/>
      <c r="E199" s="81" t="s">
        <v>60</v>
      </c>
      <c r="F199" s="78">
        <f t="shared" si="44"/>
        <v>0</v>
      </c>
      <c r="G199" s="78">
        <f t="shared" si="45"/>
        <v>0</v>
      </c>
      <c r="H199" s="87">
        <v>0</v>
      </c>
      <c r="I199" s="79">
        <v>0</v>
      </c>
      <c r="J199" s="79">
        <v>0</v>
      </c>
      <c r="K199" s="79">
        <v>0</v>
      </c>
      <c r="L199" s="87">
        <v>0</v>
      </c>
      <c r="M199" s="79">
        <v>0</v>
      </c>
      <c r="N199" s="79">
        <v>0</v>
      </c>
      <c r="O199" s="79">
        <v>0</v>
      </c>
      <c r="P199" s="117"/>
    </row>
    <row r="200" spans="1:16" ht="15">
      <c r="A200" s="73"/>
      <c r="B200" s="74"/>
      <c r="C200" s="75"/>
      <c r="D200" s="76"/>
      <c r="E200" s="81" t="s">
        <v>61</v>
      </c>
      <c r="F200" s="78">
        <f t="shared" si="44"/>
        <v>0</v>
      </c>
      <c r="G200" s="78">
        <f t="shared" si="45"/>
        <v>0</v>
      </c>
      <c r="H200" s="87">
        <v>0</v>
      </c>
      <c r="I200" s="79">
        <v>0</v>
      </c>
      <c r="J200" s="79">
        <v>0</v>
      </c>
      <c r="K200" s="79">
        <v>0</v>
      </c>
      <c r="L200" s="87">
        <v>0</v>
      </c>
      <c r="M200" s="79">
        <v>0</v>
      </c>
      <c r="N200" s="79">
        <v>0</v>
      </c>
      <c r="O200" s="79">
        <v>0</v>
      </c>
      <c r="P200" s="117"/>
    </row>
    <row r="201" spans="1:16" ht="16.5" customHeight="1">
      <c r="A201" s="73"/>
      <c r="B201" s="100"/>
      <c r="C201" s="75"/>
      <c r="D201" s="76"/>
      <c r="E201" s="118" t="s">
        <v>62</v>
      </c>
      <c r="F201" s="119">
        <f t="shared" si="44"/>
        <v>0</v>
      </c>
      <c r="G201" s="78">
        <f t="shared" si="45"/>
        <v>0</v>
      </c>
      <c r="H201" s="87">
        <v>0</v>
      </c>
      <c r="I201" s="79">
        <v>0</v>
      </c>
      <c r="J201" s="79">
        <v>0</v>
      </c>
      <c r="K201" s="79">
        <v>0</v>
      </c>
      <c r="L201" s="87">
        <v>0</v>
      </c>
      <c r="M201" s="79">
        <v>0</v>
      </c>
      <c r="N201" s="79">
        <v>0</v>
      </c>
      <c r="O201" s="79">
        <v>0</v>
      </c>
      <c r="P201" s="117"/>
    </row>
    <row r="202" spans="1:16" ht="18" customHeight="1">
      <c r="A202" s="112" t="s">
        <v>65</v>
      </c>
      <c r="B202" s="68" t="s">
        <v>80</v>
      </c>
      <c r="C202" s="69"/>
      <c r="D202" s="70"/>
      <c r="E202" s="71" t="s">
        <v>16</v>
      </c>
      <c r="F202" s="84">
        <f t="shared" si="44"/>
        <v>4510.938853453233</v>
      </c>
      <c r="G202" s="51">
        <f t="shared" si="45"/>
        <v>0</v>
      </c>
      <c r="H202" s="84">
        <f>SUM(H203:H213)</f>
        <v>4510.938853453233</v>
      </c>
      <c r="I202" s="84">
        <f aca="true" t="shared" si="46" ref="I202:O202">SUM(I203:I213)</f>
        <v>0</v>
      </c>
      <c r="J202" s="84">
        <f t="shared" si="46"/>
        <v>0</v>
      </c>
      <c r="K202" s="84">
        <f t="shared" si="46"/>
        <v>0</v>
      </c>
      <c r="L202" s="84">
        <f t="shared" si="46"/>
        <v>0</v>
      </c>
      <c r="M202" s="84">
        <f t="shared" si="46"/>
        <v>0</v>
      </c>
      <c r="N202" s="84">
        <f t="shared" si="46"/>
        <v>0</v>
      </c>
      <c r="O202" s="84">
        <f t="shared" si="46"/>
        <v>0</v>
      </c>
      <c r="P202" s="117"/>
    </row>
    <row r="203" spans="1:16" ht="15">
      <c r="A203" s="114"/>
      <c r="B203" s="74"/>
      <c r="C203" s="75"/>
      <c r="D203" s="76"/>
      <c r="E203" s="77" t="s">
        <v>7</v>
      </c>
      <c r="F203" s="78">
        <f t="shared" si="44"/>
        <v>0</v>
      </c>
      <c r="G203" s="78">
        <f t="shared" si="45"/>
        <v>0</v>
      </c>
      <c r="H203" s="87">
        <v>0</v>
      </c>
      <c r="I203" s="79">
        <v>0</v>
      </c>
      <c r="J203" s="79">
        <v>0</v>
      </c>
      <c r="K203" s="79">
        <v>0</v>
      </c>
      <c r="L203" s="87">
        <v>0</v>
      </c>
      <c r="M203" s="79">
        <v>0</v>
      </c>
      <c r="N203" s="79">
        <v>0</v>
      </c>
      <c r="O203" s="79">
        <v>0</v>
      </c>
      <c r="P203" s="117"/>
    </row>
    <row r="204" spans="1:16" ht="15">
      <c r="A204" s="114"/>
      <c r="B204" s="74"/>
      <c r="C204" s="75"/>
      <c r="D204" s="76"/>
      <c r="E204" s="77" t="s">
        <v>8</v>
      </c>
      <c r="F204" s="78">
        <f t="shared" si="44"/>
        <v>0</v>
      </c>
      <c r="G204" s="78">
        <f t="shared" si="45"/>
        <v>0</v>
      </c>
      <c r="H204" s="87">
        <v>0</v>
      </c>
      <c r="I204" s="79">
        <v>0</v>
      </c>
      <c r="J204" s="79">
        <v>0</v>
      </c>
      <c r="K204" s="79">
        <v>0</v>
      </c>
      <c r="L204" s="87">
        <v>0</v>
      </c>
      <c r="M204" s="79">
        <v>0</v>
      </c>
      <c r="N204" s="79">
        <v>0</v>
      </c>
      <c r="O204" s="79">
        <v>0</v>
      </c>
      <c r="P204" s="117"/>
    </row>
    <row r="205" spans="1:16" ht="15">
      <c r="A205" s="114"/>
      <c r="B205" s="74"/>
      <c r="C205" s="75"/>
      <c r="D205" s="76"/>
      <c r="E205" s="77" t="s">
        <v>9</v>
      </c>
      <c r="F205" s="78">
        <f t="shared" si="44"/>
        <v>0</v>
      </c>
      <c r="G205" s="78">
        <f t="shared" si="45"/>
        <v>0</v>
      </c>
      <c r="H205" s="87">
        <v>0</v>
      </c>
      <c r="I205" s="79">
        <v>0</v>
      </c>
      <c r="J205" s="79">
        <v>0</v>
      </c>
      <c r="K205" s="79">
        <v>0</v>
      </c>
      <c r="L205" s="87">
        <v>0</v>
      </c>
      <c r="M205" s="79">
        <v>0</v>
      </c>
      <c r="N205" s="79">
        <v>0</v>
      </c>
      <c r="O205" s="79">
        <v>0</v>
      </c>
      <c r="P205" s="117"/>
    </row>
    <row r="206" spans="1:16" ht="15">
      <c r="A206" s="114"/>
      <c r="B206" s="74"/>
      <c r="C206" s="75"/>
      <c r="D206" s="76"/>
      <c r="E206" s="77" t="s">
        <v>10</v>
      </c>
      <c r="F206" s="78">
        <f t="shared" si="44"/>
        <v>0</v>
      </c>
      <c r="G206" s="78">
        <f t="shared" si="45"/>
        <v>0</v>
      </c>
      <c r="H206" s="87">
        <v>0</v>
      </c>
      <c r="I206" s="79">
        <v>0</v>
      </c>
      <c r="J206" s="79">
        <v>0</v>
      </c>
      <c r="K206" s="79">
        <v>0</v>
      </c>
      <c r="L206" s="87">
        <v>0</v>
      </c>
      <c r="M206" s="79">
        <v>0</v>
      </c>
      <c r="N206" s="79">
        <v>0</v>
      </c>
      <c r="O206" s="79">
        <v>0</v>
      </c>
      <c r="P206" s="117"/>
    </row>
    <row r="207" spans="1:16" ht="15">
      <c r="A207" s="114"/>
      <c r="B207" s="74"/>
      <c r="C207" s="75"/>
      <c r="D207" s="76"/>
      <c r="E207" s="77" t="s">
        <v>11</v>
      </c>
      <c r="F207" s="78">
        <f t="shared" si="44"/>
        <v>0</v>
      </c>
      <c r="G207" s="78">
        <f t="shared" si="45"/>
        <v>0</v>
      </c>
      <c r="H207" s="79">
        <v>0</v>
      </c>
      <c r="I207" s="79">
        <v>0</v>
      </c>
      <c r="J207" s="79">
        <v>0</v>
      </c>
      <c r="K207" s="79">
        <v>0</v>
      </c>
      <c r="L207" s="87">
        <v>0</v>
      </c>
      <c r="M207" s="79">
        <v>0</v>
      </c>
      <c r="N207" s="79">
        <v>0</v>
      </c>
      <c r="O207" s="79">
        <v>0</v>
      </c>
      <c r="P207" s="117"/>
    </row>
    <row r="208" spans="1:16" ht="15">
      <c r="A208" s="114"/>
      <c r="B208" s="74"/>
      <c r="C208" s="75"/>
      <c r="D208" s="76"/>
      <c r="E208" s="81" t="s">
        <v>51</v>
      </c>
      <c r="F208" s="78">
        <f t="shared" si="44"/>
        <v>0</v>
      </c>
      <c r="G208" s="78">
        <f t="shared" si="45"/>
        <v>0</v>
      </c>
      <c r="H208" s="79">
        <v>0</v>
      </c>
      <c r="I208" s="79">
        <v>0</v>
      </c>
      <c r="J208" s="79">
        <v>0</v>
      </c>
      <c r="K208" s="79">
        <v>0</v>
      </c>
      <c r="L208" s="87">
        <v>0</v>
      </c>
      <c r="M208" s="79">
        <v>0</v>
      </c>
      <c r="N208" s="79">
        <v>0</v>
      </c>
      <c r="O208" s="79">
        <v>0</v>
      </c>
      <c r="P208" s="117"/>
    </row>
    <row r="209" spans="1:16" ht="15">
      <c r="A209" s="114"/>
      <c r="B209" s="74"/>
      <c r="C209" s="75"/>
      <c r="D209" s="76"/>
      <c r="E209" s="81" t="s">
        <v>58</v>
      </c>
      <c r="F209" s="78">
        <f>H209+J209+L209</f>
        <v>0</v>
      </c>
      <c r="G209" s="78">
        <f>I209+K209+M209+O209</f>
        <v>0</v>
      </c>
      <c r="H209" s="87">
        <v>0</v>
      </c>
      <c r="I209" s="79">
        <v>0</v>
      </c>
      <c r="J209" s="79">
        <v>0</v>
      </c>
      <c r="K209" s="79">
        <v>0</v>
      </c>
      <c r="L209" s="87">
        <v>0</v>
      </c>
      <c r="M209" s="79">
        <v>0</v>
      </c>
      <c r="N209" s="79">
        <v>0</v>
      </c>
      <c r="O209" s="79">
        <v>0</v>
      </c>
      <c r="P209" s="117"/>
    </row>
    <row r="210" spans="1:16" ht="15">
      <c r="A210" s="114"/>
      <c r="B210" s="74"/>
      <c r="C210" s="75"/>
      <c r="D210" s="76"/>
      <c r="E210" s="81" t="s">
        <v>59</v>
      </c>
      <c r="F210" s="78">
        <f>H210+J210+L210</f>
        <v>0</v>
      </c>
      <c r="G210" s="78">
        <f>I210+K210+M210+O210</f>
        <v>0</v>
      </c>
      <c r="H210" s="87">
        <v>0</v>
      </c>
      <c r="I210" s="79">
        <v>0</v>
      </c>
      <c r="J210" s="79">
        <v>0</v>
      </c>
      <c r="K210" s="79">
        <v>0</v>
      </c>
      <c r="L210" s="87">
        <v>0</v>
      </c>
      <c r="M210" s="79">
        <v>0</v>
      </c>
      <c r="N210" s="79">
        <v>0</v>
      </c>
      <c r="O210" s="79">
        <v>0</v>
      </c>
      <c r="P210" s="117"/>
    </row>
    <row r="211" spans="1:16" ht="15">
      <c r="A211" s="114"/>
      <c r="B211" s="74"/>
      <c r="C211" s="75"/>
      <c r="D211" s="76"/>
      <c r="E211" s="81" t="s">
        <v>60</v>
      </c>
      <c r="F211" s="78">
        <f>H211+J211+L211</f>
        <v>4510.938853453233</v>
      </c>
      <c r="G211" s="78">
        <f>I211+K211+M211+O211</f>
        <v>0</v>
      </c>
      <c r="H211" s="79">
        <f>3811.8*1.044*1.042*1.043*1.043</f>
        <v>4510.938853453233</v>
      </c>
      <c r="I211" s="79">
        <v>0</v>
      </c>
      <c r="J211" s="79">
        <v>0</v>
      </c>
      <c r="K211" s="79">
        <v>0</v>
      </c>
      <c r="L211" s="87">
        <v>0</v>
      </c>
      <c r="M211" s="79">
        <v>0</v>
      </c>
      <c r="N211" s="79">
        <v>0</v>
      </c>
      <c r="O211" s="79">
        <v>0</v>
      </c>
      <c r="P211" s="117"/>
    </row>
    <row r="212" spans="1:16" ht="15">
      <c r="A212" s="114"/>
      <c r="B212" s="74"/>
      <c r="C212" s="75"/>
      <c r="D212" s="76"/>
      <c r="E212" s="81" t="s">
        <v>61</v>
      </c>
      <c r="F212" s="78">
        <f>H212+J212+L212</f>
        <v>0</v>
      </c>
      <c r="G212" s="78">
        <f>I212+K212+M212+O212</f>
        <v>0</v>
      </c>
      <c r="H212" s="87">
        <v>0</v>
      </c>
      <c r="I212" s="79">
        <v>0</v>
      </c>
      <c r="J212" s="79">
        <v>0</v>
      </c>
      <c r="K212" s="79">
        <v>0</v>
      </c>
      <c r="L212" s="87">
        <v>0</v>
      </c>
      <c r="M212" s="79">
        <v>0</v>
      </c>
      <c r="N212" s="79">
        <v>0</v>
      </c>
      <c r="O212" s="79">
        <v>0</v>
      </c>
      <c r="P212" s="117"/>
    </row>
    <row r="213" spans="1:16" ht="15">
      <c r="A213" s="115"/>
      <c r="B213" s="100"/>
      <c r="C213" s="90"/>
      <c r="D213" s="91"/>
      <c r="E213" s="81" t="s">
        <v>62</v>
      </c>
      <c r="F213" s="78">
        <f>H213+J213+L213</f>
        <v>0</v>
      </c>
      <c r="G213" s="78">
        <f>I213+K213+M213+O213</f>
        <v>0</v>
      </c>
      <c r="H213" s="87">
        <v>0</v>
      </c>
      <c r="I213" s="79">
        <v>0</v>
      </c>
      <c r="J213" s="79">
        <v>0</v>
      </c>
      <c r="K213" s="79">
        <v>0</v>
      </c>
      <c r="L213" s="87">
        <v>0</v>
      </c>
      <c r="M213" s="79">
        <v>0</v>
      </c>
      <c r="N213" s="79">
        <v>0</v>
      </c>
      <c r="O213" s="79">
        <v>0</v>
      </c>
      <c r="P213" s="117"/>
    </row>
    <row r="214" spans="1:16" ht="15" customHeight="1">
      <c r="A214" s="67" t="s">
        <v>66</v>
      </c>
      <c r="B214" s="120" t="s">
        <v>81</v>
      </c>
      <c r="C214" s="109"/>
      <c r="D214" s="109"/>
      <c r="E214" s="121" t="s">
        <v>15</v>
      </c>
      <c r="F214" s="51">
        <f t="shared" si="44"/>
        <v>1403.6</v>
      </c>
      <c r="G214" s="51">
        <f t="shared" si="45"/>
        <v>1403.6</v>
      </c>
      <c r="H214" s="103">
        <f>SUM(H215:H225)</f>
        <v>0</v>
      </c>
      <c r="I214" s="103">
        <f aca="true" t="shared" si="47" ref="I214:O214">SUM(I215:I225)</f>
        <v>0</v>
      </c>
      <c r="J214" s="103">
        <f t="shared" si="47"/>
        <v>0</v>
      </c>
      <c r="K214" s="103">
        <f t="shared" si="47"/>
        <v>0</v>
      </c>
      <c r="L214" s="103">
        <f t="shared" si="47"/>
        <v>1403.6</v>
      </c>
      <c r="M214" s="103">
        <f t="shared" si="47"/>
        <v>1403.6</v>
      </c>
      <c r="N214" s="103">
        <f t="shared" si="47"/>
        <v>0</v>
      </c>
      <c r="O214" s="103">
        <f t="shared" si="47"/>
        <v>0</v>
      </c>
      <c r="P214" s="122"/>
    </row>
    <row r="215" spans="1:16" ht="15">
      <c r="A215" s="73"/>
      <c r="B215" s="123"/>
      <c r="C215" s="110"/>
      <c r="D215" s="110"/>
      <c r="E215" s="96" t="s">
        <v>7</v>
      </c>
      <c r="F215" s="79">
        <f aca="true" t="shared" si="48" ref="F215:F220">H215+J215+L215+N215</f>
        <v>1403.6</v>
      </c>
      <c r="G215" s="79">
        <f t="shared" si="45"/>
        <v>1403.6</v>
      </c>
      <c r="H215" s="79">
        <v>0</v>
      </c>
      <c r="I215" s="79">
        <v>0</v>
      </c>
      <c r="J215" s="79">
        <v>0</v>
      </c>
      <c r="K215" s="79">
        <v>0</v>
      </c>
      <c r="L215" s="79">
        <v>1403.6</v>
      </c>
      <c r="M215" s="83">
        <v>1403.6</v>
      </c>
      <c r="N215" s="79">
        <v>0</v>
      </c>
      <c r="O215" s="79">
        <v>0</v>
      </c>
      <c r="P215" s="122"/>
    </row>
    <row r="216" spans="1:16" ht="15">
      <c r="A216" s="73"/>
      <c r="B216" s="123"/>
      <c r="C216" s="110"/>
      <c r="D216" s="110"/>
      <c r="E216" s="96" t="s">
        <v>8</v>
      </c>
      <c r="F216" s="79">
        <f t="shared" si="48"/>
        <v>0</v>
      </c>
      <c r="G216" s="79">
        <f t="shared" si="45"/>
        <v>0</v>
      </c>
      <c r="H216" s="79">
        <v>0</v>
      </c>
      <c r="I216" s="79">
        <v>0</v>
      </c>
      <c r="J216" s="79">
        <v>0</v>
      </c>
      <c r="K216" s="79">
        <v>0</v>
      </c>
      <c r="L216" s="79">
        <v>0</v>
      </c>
      <c r="M216" s="79">
        <v>0</v>
      </c>
      <c r="N216" s="79">
        <v>0</v>
      </c>
      <c r="O216" s="79">
        <v>0</v>
      </c>
      <c r="P216" s="122"/>
    </row>
    <row r="217" spans="1:16" ht="15">
      <c r="A217" s="73"/>
      <c r="B217" s="123"/>
      <c r="C217" s="110"/>
      <c r="D217" s="110"/>
      <c r="E217" s="96" t="s">
        <v>9</v>
      </c>
      <c r="F217" s="79">
        <f t="shared" si="48"/>
        <v>0</v>
      </c>
      <c r="G217" s="79">
        <f t="shared" si="45"/>
        <v>0</v>
      </c>
      <c r="H217" s="79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9">
        <v>0</v>
      </c>
      <c r="O217" s="79">
        <v>0</v>
      </c>
      <c r="P217" s="122"/>
    </row>
    <row r="218" spans="1:16" ht="15">
      <c r="A218" s="73"/>
      <c r="B218" s="123"/>
      <c r="C218" s="110"/>
      <c r="D218" s="110"/>
      <c r="E218" s="96" t="s">
        <v>10</v>
      </c>
      <c r="F218" s="79">
        <f t="shared" si="48"/>
        <v>0</v>
      </c>
      <c r="G218" s="79">
        <f t="shared" si="45"/>
        <v>0</v>
      </c>
      <c r="H218" s="79">
        <v>0</v>
      </c>
      <c r="I218" s="79">
        <v>0</v>
      </c>
      <c r="J218" s="79">
        <v>0</v>
      </c>
      <c r="K218" s="79">
        <v>0</v>
      </c>
      <c r="L218" s="79">
        <v>0</v>
      </c>
      <c r="M218" s="79">
        <v>0</v>
      </c>
      <c r="N218" s="79">
        <v>0</v>
      </c>
      <c r="O218" s="79">
        <v>0</v>
      </c>
      <c r="P218" s="122"/>
    </row>
    <row r="219" spans="1:16" ht="15">
      <c r="A219" s="73"/>
      <c r="B219" s="123"/>
      <c r="C219" s="110"/>
      <c r="D219" s="110"/>
      <c r="E219" s="124" t="s">
        <v>11</v>
      </c>
      <c r="F219" s="83">
        <f t="shared" si="48"/>
        <v>0</v>
      </c>
      <c r="G219" s="83">
        <f t="shared" si="45"/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125"/>
    </row>
    <row r="220" spans="1:16" ht="15">
      <c r="A220" s="73"/>
      <c r="B220" s="123"/>
      <c r="C220" s="110"/>
      <c r="D220" s="110"/>
      <c r="E220" s="81" t="s">
        <v>51</v>
      </c>
      <c r="F220" s="83">
        <f t="shared" si="48"/>
        <v>0</v>
      </c>
      <c r="G220" s="83">
        <f t="shared" si="45"/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125"/>
    </row>
    <row r="221" spans="1:16" ht="15">
      <c r="A221" s="73"/>
      <c r="B221" s="123"/>
      <c r="C221" s="110"/>
      <c r="D221" s="110"/>
      <c r="E221" s="81" t="s">
        <v>58</v>
      </c>
      <c r="F221" s="83">
        <f>H221+J221+L221+N221</f>
        <v>0</v>
      </c>
      <c r="G221" s="83">
        <f t="shared" si="45"/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122"/>
    </row>
    <row r="222" spans="1:16" ht="15">
      <c r="A222" s="73"/>
      <c r="B222" s="123"/>
      <c r="C222" s="110"/>
      <c r="D222" s="110"/>
      <c r="E222" s="81" t="s">
        <v>59</v>
      </c>
      <c r="F222" s="83">
        <f>H222+J222+L222+N222</f>
        <v>0</v>
      </c>
      <c r="G222" s="83">
        <f t="shared" si="45"/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122"/>
    </row>
    <row r="223" spans="1:16" ht="15">
      <c r="A223" s="73"/>
      <c r="B223" s="123"/>
      <c r="C223" s="110"/>
      <c r="D223" s="110"/>
      <c r="E223" s="81" t="s">
        <v>60</v>
      </c>
      <c r="F223" s="83">
        <f>H223+J223+L223+N223</f>
        <v>0</v>
      </c>
      <c r="G223" s="83">
        <f t="shared" si="45"/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122"/>
    </row>
    <row r="224" spans="1:16" ht="15">
      <c r="A224" s="73"/>
      <c r="B224" s="123"/>
      <c r="C224" s="110"/>
      <c r="D224" s="110"/>
      <c r="E224" s="81" t="s">
        <v>61</v>
      </c>
      <c r="F224" s="83">
        <f>H224+J224+L224+N224</f>
        <v>0</v>
      </c>
      <c r="G224" s="83">
        <f t="shared" si="45"/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122"/>
    </row>
    <row r="225" spans="1:16" ht="92.25" customHeight="1">
      <c r="A225" s="89"/>
      <c r="B225" s="126"/>
      <c r="C225" s="127"/>
      <c r="D225" s="127"/>
      <c r="E225" s="81" t="s">
        <v>62</v>
      </c>
      <c r="F225" s="83">
        <f>H225+J225+L225+N225</f>
        <v>0</v>
      </c>
      <c r="G225" s="83">
        <f t="shared" si="45"/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122"/>
    </row>
    <row r="226" spans="1:16" s="7" customFormat="1" ht="14.25" customHeight="1">
      <c r="A226" s="128" t="s">
        <v>49</v>
      </c>
      <c r="B226" s="129"/>
      <c r="C226" s="129"/>
      <c r="D226" s="130"/>
      <c r="E226" s="50" t="s">
        <v>6</v>
      </c>
      <c r="F226" s="51">
        <f aca="true" t="shared" si="49" ref="F226:F256">H226+J226+L226</f>
        <v>458740.80000000005</v>
      </c>
      <c r="G226" s="51">
        <f t="shared" si="45"/>
        <v>282210.30000000005</v>
      </c>
      <c r="H226" s="57">
        <f aca="true" t="shared" si="50" ref="H226:O226">SUM(H227:H232)</f>
        <v>206655.2</v>
      </c>
      <c r="I226" s="57">
        <f t="shared" si="50"/>
        <v>30124.7</v>
      </c>
      <c r="J226" s="57">
        <f t="shared" si="50"/>
        <v>155734.5</v>
      </c>
      <c r="K226" s="57">
        <f t="shared" si="50"/>
        <v>155734.5</v>
      </c>
      <c r="L226" s="57">
        <f t="shared" si="50"/>
        <v>96351.1</v>
      </c>
      <c r="M226" s="57">
        <f t="shared" si="50"/>
        <v>96351.1</v>
      </c>
      <c r="N226" s="57">
        <f t="shared" si="50"/>
        <v>0</v>
      </c>
      <c r="O226" s="57">
        <f t="shared" si="50"/>
        <v>0</v>
      </c>
      <c r="P226" s="131"/>
    </row>
    <row r="227" spans="1:16" s="7" customFormat="1" ht="14.25">
      <c r="A227" s="132"/>
      <c r="B227" s="133"/>
      <c r="C227" s="133"/>
      <c r="D227" s="134"/>
      <c r="E227" s="135" t="s">
        <v>7</v>
      </c>
      <c r="F227" s="57">
        <f t="shared" si="49"/>
        <v>201081.1</v>
      </c>
      <c r="G227" s="57">
        <f t="shared" si="45"/>
        <v>201081.1</v>
      </c>
      <c r="H227" s="57">
        <f>H239+H251</f>
        <v>1140.1000000000008</v>
      </c>
      <c r="I227" s="57">
        <f aca="true" t="shared" si="51" ref="I227:O227">I239+I251</f>
        <v>1140.1000000000008</v>
      </c>
      <c r="J227" s="57">
        <f t="shared" si="51"/>
        <v>155734.5</v>
      </c>
      <c r="K227" s="57">
        <f t="shared" si="51"/>
        <v>155734.5</v>
      </c>
      <c r="L227" s="57">
        <f t="shared" si="51"/>
        <v>44206.49999999999</v>
      </c>
      <c r="M227" s="57">
        <f t="shared" si="51"/>
        <v>44206.49999999999</v>
      </c>
      <c r="N227" s="57">
        <f t="shared" si="51"/>
        <v>0</v>
      </c>
      <c r="O227" s="57">
        <f t="shared" si="51"/>
        <v>0</v>
      </c>
      <c r="P227" s="136"/>
    </row>
    <row r="228" spans="1:16" s="7" customFormat="1" ht="14.25">
      <c r="A228" s="132"/>
      <c r="B228" s="133"/>
      <c r="C228" s="133"/>
      <c r="D228" s="134"/>
      <c r="E228" s="135" t="s">
        <v>8</v>
      </c>
      <c r="F228" s="57">
        <f t="shared" si="49"/>
        <v>34024</v>
      </c>
      <c r="G228" s="57">
        <f t="shared" si="45"/>
        <v>34024</v>
      </c>
      <c r="H228" s="57">
        <f aca="true" t="shared" si="52" ref="H228:H237">H240+H252</f>
        <v>4364.799999999999</v>
      </c>
      <c r="I228" s="57">
        <f aca="true" t="shared" si="53" ref="I228:O228">I240+I252</f>
        <v>4364.799999999999</v>
      </c>
      <c r="J228" s="57">
        <f t="shared" si="53"/>
        <v>0</v>
      </c>
      <c r="K228" s="57">
        <f t="shared" si="53"/>
        <v>0</v>
      </c>
      <c r="L228" s="57">
        <f t="shared" si="53"/>
        <v>29659.2</v>
      </c>
      <c r="M228" s="57">
        <f t="shared" si="53"/>
        <v>29659.2</v>
      </c>
      <c r="N228" s="57">
        <f t="shared" si="53"/>
        <v>0</v>
      </c>
      <c r="O228" s="57">
        <f t="shared" si="53"/>
        <v>0</v>
      </c>
      <c r="P228" s="131"/>
    </row>
    <row r="229" spans="1:16" s="7" customFormat="1" ht="14.25">
      <c r="A229" s="132"/>
      <c r="B229" s="133"/>
      <c r="C229" s="133"/>
      <c r="D229" s="134"/>
      <c r="E229" s="135" t="s">
        <v>9</v>
      </c>
      <c r="F229" s="57">
        <f t="shared" si="49"/>
        <v>22930.4</v>
      </c>
      <c r="G229" s="57">
        <f t="shared" si="45"/>
        <v>22930.4</v>
      </c>
      <c r="H229" s="57">
        <f t="shared" si="52"/>
        <v>445</v>
      </c>
      <c r="I229" s="57">
        <f aca="true" t="shared" si="54" ref="I229:O229">I241+I253</f>
        <v>445</v>
      </c>
      <c r="J229" s="57">
        <f t="shared" si="54"/>
        <v>0</v>
      </c>
      <c r="K229" s="57">
        <f t="shared" si="54"/>
        <v>0</v>
      </c>
      <c r="L229" s="57">
        <f t="shared" si="54"/>
        <v>22485.4</v>
      </c>
      <c r="M229" s="57">
        <f t="shared" si="54"/>
        <v>22485.4</v>
      </c>
      <c r="N229" s="57">
        <f t="shared" si="54"/>
        <v>0</v>
      </c>
      <c r="O229" s="57">
        <f t="shared" si="54"/>
        <v>0</v>
      </c>
      <c r="P229" s="136"/>
    </row>
    <row r="230" spans="1:16" s="7" customFormat="1" ht="14.25">
      <c r="A230" s="132"/>
      <c r="B230" s="133"/>
      <c r="C230" s="133"/>
      <c r="D230" s="134"/>
      <c r="E230" s="135" t="s">
        <v>10</v>
      </c>
      <c r="F230" s="57">
        <f t="shared" si="49"/>
        <v>199.6</v>
      </c>
      <c r="G230" s="57">
        <f t="shared" si="45"/>
        <v>199.6</v>
      </c>
      <c r="H230" s="57">
        <f t="shared" si="52"/>
        <v>199.6</v>
      </c>
      <c r="I230" s="57">
        <f aca="true" t="shared" si="55" ref="I230:O230">I242+I254</f>
        <v>199.6</v>
      </c>
      <c r="J230" s="57">
        <f t="shared" si="55"/>
        <v>0</v>
      </c>
      <c r="K230" s="57">
        <f t="shared" si="55"/>
        <v>0</v>
      </c>
      <c r="L230" s="57">
        <f t="shared" si="55"/>
        <v>0</v>
      </c>
      <c r="M230" s="57">
        <f t="shared" si="55"/>
        <v>0</v>
      </c>
      <c r="N230" s="57">
        <f t="shared" si="55"/>
        <v>0</v>
      </c>
      <c r="O230" s="57">
        <f t="shared" si="55"/>
        <v>0</v>
      </c>
      <c r="P230" s="131"/>
    </row>
    <row r="231" spans="1:16" s="7" customFormat="1" ht="14.25">
      <c r="A231" s="132"/>
      <c r="B231" s="133"/>
      <c r="C231" s="133"/>
      <c r="D231" s="134"/>
      <c r="E231" s="137" t="s">
        <v>11</v>
      </c>
      <c r="F231" s="57">
        <f t="shared" si="49"/>
        <v>21991.2</v>
      </c>
      <c r="G231" s="57">
        <f t="shared" si="45"/>
        <v>21991.2</v>
      </c>
      <c r="H231" s="57">
        <f t="shared" si="52"/>
        <v>21991.2</v>
      </c>
      <c r="I231" s="57">
        <f aca="true" t="shared" si="56" ref="I231:O231">I243+I255</f>
        <v>21991.2</v>
      </c>
      <c r="J231" s="57">
        <f t="shared" si="56"/>
        <v>0</v>
      </c>
      <c r="K231" s="57">
        <f t="shared" si="56"/>
        <v>0</v>
      </c>
      <c r="L231" s="57">
        <f t="shared" si="56"/>
        <v>0</v>
      </c>
      <c r="M231" s="57">
        <f t="shared" si="56"/>
        <v>0</v>
      </c>
      <c r="N231" s="57">
        <f t="shared" si="56"/>
        <v>0</v>
      </c>
      <c r="O231" s="57">
        <f t="shared" si="56"/>
        <v>0</v>
      </c>
      <c r="P231" s="136"/>
    </row>
    <row r="232" spans="1:18" s="7" customFormat="1" ht="14.25">
      <c r="A232" s="138"/>
      <c r="B232" s="139"/>
      <c r="C232" s="139"/>
      <c r="D232" s="140"/>
      <c r="E232" s="137" t="s">
        <v>51</v>
      </c>
      <c r="F232" s="57">
        <f t="shared" si="49"/>
        <v>178514.5</v>
      </c>
      <c r="G232" s="57">
        <f t="shared" si="45"/>
        <v>1984</v>
      </c>
      <c r="H232" s="57">
        <f t="shared" si="52"/>
        <v>178514.5</v>
      </c>
      <c r="I232" s="57">
        <f>I244+I256</f>
        <v>1984</v>
      </c>
      <c r="J232" s="57">
        <f aca="true" t="shared" si="57" ref="J232:O232">J244+J256</f>
        <v>0</v>
      </c>
      <c r="K232" s="57">
        <f t="shared" si="57"/>
        <v>0</v>
      </c>
      <c r="L232" s="57">
        <f t="shared" si="57"/>
        <v>0</v>
      </c>
      <c r="M232" s="57">
        <f t="shared" si="57"/>
        <v>0</v>
      </c>
      <c r="N232" s="57">
        <f t="shared" si="57"/>
        <v>0</v>
      </c>
      <c r="O232" s="57">
        <f t="shared" si="57"/>
        <v>0</v>
      </c>
      <c r="P232" s="136"/>
      <c r="Q232" s="9"/>
      <c r="R232" s="9"/>
    </row>
    <row r="233" spans="1:18" s="7" customFormat="1" ht="14.25">
      <c r="A233" s="138"/>
      <c r="B233" s="139"/>
      <c r="C233" s="139"/>
      <c r="D233" s="140"/>
      <c r="E233" s="137" t="s">
        <v>58</v>
      </c>
      <c r="F233" s="57">
        <f>H233+J233+L233</f>
        <v>152165</v>
      </c>
      <c r="G233" s="57">
        <f t="shared" si="45"/>
        <v>0</v>
      </c>
      <c r="H233" s="57">
        <f>H245+H257</f>
        <v>152165</v>
      </c>
      <c r="I233" s="57">
        <f aca="true" t="shared" si="58" ref="I233:O233">I245+I257</f>
        <v>0</v>
      </c>
      <c r="J233" s="57">
        <f t="shared" si="58"/>
        <v>0</v>
      </c>
      <c r="K233" s="57">
        <f t="shared" si="58"/>
        <v>0</v>
      </c>
      <c r="L233" s="57">
        <f t="shared" si="58"/>
        <v>0</v>
      </c>
      <c r="M233" s="57">
        <f t="shared" si="58"/>
        <v>0</v>
      </c>
      <c r="N233" s="57">
        <f t="shared" si="58"/>
        <v>0</v>
      </c>
      <c r="O233" s="57">
        <f t="shared" si="58"/>
        <v>0</v>
      </c>
      <c r="P233" s="136"/>
      <c r="Q233" s="9"/>
      <c r="R233" s="9"/>
    </row>
    <row r="234" spans="1:18" s="7" customFormat="1" ht="14.25">
      <c r="A234" s="138"/>
      <c r="B234" s="139"/>
      <c r="C234" s="139"/>
      <c r="D234" s="140"/>
      <c r="E234" s="137" t="s">
        <v>59</v>
      </c>
      <c r="F234" s="57">
        <f>H234+J234+L234</f>
        <v>76320.1</v>
      </c>
      <c r="G234" s="57">
        <f t="shared" si="45"/>
        <v>0</v>
      </c>
      <c r="H234" s="57">
        <f t="shared" si="52"/>
        <v>76320.1</v>
      </c>
      <c r="I234" s="57">
        <f aca="true" t="shared" si="59" ref="I234:O234">I246+I258</f>
        <v>0</v>
      </c>
      <c r="J234" s="57">
        <f t="shared" si="59"/>
        <v>0</v>
      </c>
      <c r="K234" s="57">
        <f t="shared" si="59"/>
        <v>0</v>
      </c>
      <c r="L234" s="57">
        <f t="shared" si="59"/>
        <v>0</v>
      </c>
      <c r="M234" s="57">
        <f t="shared" si="59"/>
        <v>0</v>
      </c>
      <c r="N234" s="57">
        <f t="shared" si="59"/>
        <v>0</v>
      </c>
      <c r="O234" s="57">
        <f t="shared" si="59"/>
        <v>0</v>
      </c>
      <c r="P234" s="136"/>
      <c r="Q234" s="9"/>
      <c r="R234" s="9"/>
    </row>
    <row r="235" spans="1:18" s="7" customFormat="1" ht="14.25">
      <c r="A235" s="138"/>
      <c r="B235" s="139"/>
      <c r="C235" s="139"/>
      <c r="D235" s="140"/>
      <c r="E235" s="137" t="s">
        <v>60</v>
      </c>
      <c r="F235" s="57">
        <f>H235+J235+L235</f>
        <v>12029.170275875287</v>
      </c>
      <c r="G235" s="57">
        <f t="shared" si="45"/>
        <v>0</v>
      </c>
      <c r="H235" s="57">
        <f t="shared" si="52"/>
        <v>12029.170275875287</v>
      </c>
      <c r="I235" s="57">
        <f aca="true" t="shared" si="60" ref="I235:O235">I247+I259</f>
        <v>0</v>
      </c>
      <c r="J235" s="57">
        <f t="shared" si="60"/>
        <v>0</v>
      </c>
      <c r="K235" s="57">
        <f t="shared" si="60"/>
        <v>0</v>
      </c>
      <c r="L235" s="57">
        <f t="shared" si="60"/>
        <v>0</v>
      </c>
      <c r="M235" s="57">
        <f t="shared" si="60"/>
        <v>0</v>
      </c>
      <c r="N235" s="57">
        <f t="shared" si="60"/>
        <v>0</v>
      </c>
      <c r="O235" s="57">
        <f t="shared" si="60"/>
        <v>0</v>
      </c>
      <c r="P235" s="136"/>
      <c r="Q235" s="9"/>
      <c r="R235" s="9"/>
    </row>
    <row r="236" spans="1:18" s="7" customFormat="1" ht="14.25">
      <c r="A236" s="138"/>
      <c r="B236" s="139"/>
      <c r="C236" s="139"/>
      <c r="D236" s="140"/>
      <c r="E236" s="137" t="s">
        <v>61</v>
      </c>
      <c r="F236" s="57">
        <f>H236+J236+L236</f>
        <v>0</v>
      </c>
      <c r="G236" s="57">
        <f t="shared" si="45"/>
        <v>0</v>
      </c>
      <c r="H236" s="57">
        <f t="shared" si="52"/>
        <v>0</v>
      </c>
      <c r="I236" s="57">
        <f aca="true" t="shared" si="61" ref="I236:O236">I248+I260</f>
        <v>0</v>
      </c>
      <c r="J236" s="57">
        <f t="shared" si="61"/>
        <v>0</v>
      </c>
      <c r="K236" s="57">
        <f t="shared" si="61"/>
        <v>0</v>
      </c>
      <c r="L236" s="57">
        <f t="shared" si="61"/>
        <v>0</v>
      </c>
      <c r="M236" s="57">
        <f t="shared" si="61"/>
        <v>0</v>
      </c>
      <c r="N236" s="57">
        <f t="shared" si="61"/>
        <v>0</v>
      </c>
      <c r="O236" s="57">
        <f t="shared" si="61"/>
        <v>0</v>
      </c>
      <c r="P236" s="136"/>
      <c r="Q236" s="9"/>
      <c r="R236" s="9"/>
    </row>
    <row r="237" spans="1:18" s="7" customFormat="1" ht="14.25">
      <c r="A237" s="138"/>
      <c r="B237" s="139"/>
      <c r="C237" s="139"/>
      <c r="D237" s="140"/>
      <c r="E237" s="137" t="s">
        <v>62</v>
      </c>
      <c r="F237" s="57">
        <f>H237+J237+L237</f>
        <v>0</v>
      </c>
      <c r="G237" s="57">
        <f t="shared" si="45"/>
        <v>0</v>
      </c>
      <c r="H237" s="57">
        <f t="shared" si="52"/>
        <v>0</v>
      </c>
      <c r="I237" s="57">
        <f aca="true" t="shared" si="62" ref="I237:O237">I249+I261</f>
        <v>0</v>
      </c>
      <c r="J237" s="57">
        <f t="shared" si="62"/>
        <v>0</v>
      </c>
      <c r="K237" s="57">
        <f t="shared" si="62"/>
        <v>0</v>
      </c>
      <c r="L237" s="57">
        <f t="shared" si="62"/>
        <v>0</v>
      </c>
      <c r="M237" s="57">
        <f t="shared" si="62"/>
        <v>0</v>
      </c>
      <c r="N237" s="57">
        <f t="shared" si="62"/>
        <v>0</v>
      </c>
      <c r="O237" s="57">
        <f t="shared" si="62"/>
        <v>0</v>
      </c>
      <c r="P237" s="136"/>
      <c r="Q237" s="9"/>
      <c r="R237" s="9"/>
    </row>
    <row r="238" spans="1:17" s="7" customFormat="1" ht="14.25" customHeight="1">
      <c r="A238" s="128" t="s">
        <v>17</v>
      </c>
      <c r="B238" s="129"/>
      <c r="C238" s="129"/>
      <c r="D238" s="130"/>
      <c r="E238" s="50" t="s">
        <v>6</v>
      </c>
      <c r="F238" s="51">
        <f t="shared" si="49"/>
        <v>104484.6</v>
      </c>
      <c r="G238" s="51">
        <f t="shared" si="45"/>
        <v>104484.6</v>
      </c>
      <c r="H238" s="57">
        <f>SUM(H239:H244)</f>
        <v>8133.5</v>
      </c>
      <c r="I238" s="57">
        <f aca="true" t="shared" si="63" ref="I238:O238">SUM(I239:I244)</f>
        <v>8133.5</v>
      </c>
      <c r="J238" s="57">
        <f t="shared" si="63"/>
        <v>0</v>
      </c>
      <c r="K238" s="57">
        <f t="shared" si="63"/>
        <v>0</v>
      </c>
      <c r="L238" s="57">
        <f t="shared" si="63"/>
        <v>96351.1</v>
      </c>
      <c r="M238" s="57">
        <f t="shared" si="63"/>
        <v>96351.1</v>
      </c>
      <c r="N238" s="57">
        <f t="shared" si="63"/>
        <v>0</v>
      </c>
      <c r="O238" s="57">
        <f t="shared" si="63"/>
        <v>0</v>
      </c>
      <c r="P238" s="136"/>
      <c r="Q238" s="9"/>
    </row>
    <row r="239" spans="1:16" s="7" customFormat="1" ht="14.25">
      <c r="A239" s="132"/>
      <c r="B239" s="133"/>
      <c r="C239" s="133"/>
      <c r="D239" s="134"/>
      <c r="E239" s="56" t="s">
        <v>7</v>
      </c>
      <c r="F239" s="57">
        <f t="shared" si="49"/>
        <v>45346.59999999999</v>
      </c>
      <c r="G239" s="57">
        <f t="shared" si="45"/>
        <v>45346.59999999999</v>
      </c>
      <c r="H239" s="103">
        <f>H35+H47+H71+H95+H119+H143+H179+H215</f>
        <v>1140.1000000000008</v>
      </c>
      <c r="I239" s="103">
        <f aca="true" t="shared" si="64" ref="I239:O239">I35+I47+I71+I95+I119+I143+I179+I215</f>
        <v>1140.1000000000008</v>
      </c>
      <c r="J239" s="103">
        <f t="shared" si="64"/>
        <v>0</v>
      </c>
      <c r="K239" s="103">
        <f t="shared" si="64"/>
        <v>0</v>
      </c>
      <c r="L239" s="103">
        <f t="shared" si="64"/>
        <v>44206.49999999999</v>
      </c>
      <c r="M239" s="103">
        <f t="shared" si="64"/>
        <v>44206.49999999999</v>
      </c>
      <c r="N239" s="103">
        <f t="shared" si="64"/>
        <v>0</v>
      </c>
      <c r="O239" s="103">
        <f t="shared" si="64"/>
        <v>0</v>
      </c>
      <c r="P239" s="136"/>
    </row>
    <row r="240" spans="1:16" s="7" customFormat="1" ht="14.25">
      <c r="A240" s="132"/>
      <c r="B240" s="133"/>
      <c r="C240" s="133"/>
      <c r="D240" s="134"/>
      <c r="E240" s="56" t="s">
        <v>8</v>
      </c>
      <c r="F240" s="57">
        <f t="shared" si="49"/>
        <v>34024</v>
      </c>
      <c r="G240" s="57">
        <f t="shared" si="45"/>
        <v>34024</v>
      </c>
      <c r="H240" s="103">
        <f>H36+H48+H72+H96+H120+H144+H180+H216</f>
        <v>4364.799999999999</v>
      </c>
      <c r="I240" s="103">
        <f aca="true" t="shared" si="65" ref="I240:O240">I36+I48+I72+I96+I120+I144+I180+I216</f>
        <v>4364.799999999999</v>
      </c>
      <c r="J240" s="103">
        <f t="shared" si="65"/>
        <v>0</v>
      </c>
      <c r="K240" s="103">
        <f t="shared" si="65"/>
        <v>0</v>
      </c>
      <c r="L240" s="103">
        <f t="shared" si="65"/>
        <v>29659.2</v>
      </c>
      <c r="M240" s="103">
        <f t="shared" si="65"/>
        <v>29659.2</v>
      </c>
      <c r="N240" s="103">
        <f t="shared" si="65"/>
        <v>0</v>
      </c>
      <c r="O240" s="103">
        <f t="shared" si="65"/>
        <v>0</v>
      </c>
      <c r="P240" s="136"/>
    </row>
    <row r="241" spans="1:16" s="7" customFormat="1" ht="14.25">
      <c r="A241" s="132"/>
      <c r="B241" s="133"/>
      <c r="C241" s="133"/>
      <c r="D241" s="134"/>
      <c r="E241" s="56" t="s">
        <v>9</v>
      </c>
      <c r="F241" s="57">
        <f t="shared" si="49"/>
        <v>22930.4</v>
      </c>
      <c r="G241" s="57">
        <f aca="true" t="shared" si="66" ref="G241:G261">I241+K241+M241+O241</f>
        <v>22930.4</v>
      </c>
      <c r="H241" s="103">
        <f>H37+H49+H73+H97+H121+H145+H181+H217</f>
        <v>445</v>
      </c>
      <c r="I241" s="103">
        <f aca="true" t="shared" si="67" ref="I241:O241">I37+I49+I73+I97+I121+I145+I181+I217</f>
        <v>445</v>
      </c>
      <c r="J241" s="103">
        <f t="shared" si="67"/>
        <v>0</v>
      </c>
      <c r="K241" s="103">
        <f t="shared" si="67"/>
        <v>0</v>
      </c>
      <c r="L241" s="103">
        <f t="shared" si="67"/>
        <v>22485.4</v>
      </c>
      <c r="M241" s="103">
        <f t="shared" si="67"/>
        <v>22485.4</v>
      </c>
      <c r="N241" s="103">
        <f t="shared" si="67"/>
        <v>0</v>
      </c>
      <c r="O241" s="103">
        <f t="shared" si="67"/>
        <v>0</v>
      </c>
      <c r="P241" s="136"/>
    </row>
    <row r="242" spans="1:16" s="7" customFormat="1" ht="14.25">
      <c r="A242" s="132"/>
      <c r="B242" s="133"/>
      <c r="C242" s="133"/>
      <c r="D242" s="134"/>
      <c r="E242" s="56" t="s">
        <v>10</v>
      </c>
      <c r="F242" s="57">
        <f t="shared" si="49"/>
        <v>199.6</v>
      </c>
      <c r="G242" s="57">
        <f t="shared" si="66"/>
        <v>199.6</v>
      </c>
      <c r="H242" s="103">
        <f>H38+H50+H74+H98+H146+H182+H218+H122</f>
        <v>199.6</v>
      </c>
      <c r="I242" s="103">
        <f aca="true" t="shared" si="68" ref="I242:O242">I38+I50+I74+I98+I146+I182+I218+I122</f>
        <v>199.6</v>
      </c>
      <c r="J242" s="103">
        <f t="shared" si="68"/>
        <v>0</v>
      </c>
      <c r="K242" s="103">
        <f t="shared" si="68"/>
        <v>0</v>
      </c>
      <c r="L242" s="103">
        <f t="shared" si="68"/>
        <v>0</v>
      </c>
      <c r="M242" s="103">
        <f t="shared" si="68"/>
        <v>0</v>
      </c>
      <c r="N242" s="103">
        <f t="shared" si="68"/>
        <v>0</v>
      </c>
      <c r="O242" s="103">
        <f t="shared" si="68"/>
        <v>0</v>
      </c>
      <c r="P242" s="136"/>
    </row>
    <row r="243" spans="1:16" s="7" customFormat="1" ht="14.25">
      <c r="A243" s="132"/>
      <c r="B243" s="133"/>
      <c r="C243" s="133"/>
      <c r="D243" s="134"/>
      <c r="E243" s="56" t="s">
        <v>11</v>
      </c>
      <c r="F243" s="57">
        <f t="shared" si="49"/>
        <v>0</v>
      </c>
      <c r="G243" s="57">
        <f t="shared" si="66"/>
        <v>0</v>
      </c>
      <c r="H243" s="103">
        <f>H39+H51+H75+H99+H123+H147+H183+H219</f>
        <v>0</v>
      </c>
      <c r="I243" s="103">
        <f aca="true" t="shared" si="69" ref="I243:O243">I39+I51+I75+I99+I123+I147+I183+I219</f>
        <v>0</v>
      </c>
      <c r="J243" s="103">
        <f t="shared" si="69"/>
        <v>0</v>
      </c>
      <c r="K243" s="103">
        <f t="shared" si="69"/>
        <v>0</v>
      </c>
      <c r="L243" s="103">
        <f t="shared" si="69"/>
        <v>0</v>
      </c>
      <c r="M243" s="103">
        <f t="shared" si="69"/>
        <v>0</v>
      </c>
      <c r="N243" s="103">
        <f t="shared" si="69"/>
        <v>0</v>
      </c>
      <c r="O243" s="103">
        <f t="shared" si="69"/>
        <v>0</v>
      </c>
      <c r="P243" s="136"/>
    </row>
    <row r="244" spans="1:16" s="7" customFormat="1" ht="14.25">
      <c r="A244" s="138"/>
      <c r="B244" s="139"/>
      <c r="C244" s="139"/>
      <c r="D244" s="140"/>
      <c r="E244" s="56" t="s">
        <v>51</v>
      </c>
      <c r="F244" s="57">
        <f t="shared" si="49"/>
        <v>1984</v>
      </c>
      <c r="G244" s="57">
        <f t="shared" si="66"/>
        <v>1984</v>
      </c>
      <c r="H244" s="103">
        <f>H40+H52+H100+H124+H148+H184+H220</f>
        <v>1984</v>
      </c>
      <c r="I244" s="103">
        <f aca="true" t="shared" si="70" ref="I244:O244">I40+I52+I100+I124+I148+I184+I220</f>
        <v>1984</v>
      </c>
      <c r="J244" s="103">
        <f t="shared" si="70"/>
        <v>0</v>
      </c>
      <c r="K244" s="103">
        <f t="shared" si="70"/>
        <v>0</v>
      </c>
      <c r="L244" s="103">
        <f t="shared" si="70"/>
        <v>0</v>
      </c>
      <c r="M244" s="103">
        <f t="shared" si="70"/>
        <v>0</v>
      </c>
      <c r="N244" s="103">
        <f t="shared" si="70"/>
        <v>0</v>
      </c>
      <c r="O244" s="103">
        <f t="shared" si="70"/>
        <v>0</v>
      </c>
      <c r="P244" s="136"/>
    </row>
    <row r="245" spans="1:16" s="7" customFormat="1" ht="14.25">
      <c r="A245" s="138"/>
      <c r="B245" s="139"/>
      <c r="C245" s="139"/>
      <c r="D245" s="140"/>
      <c r="E245" s="56" t="s">
        <v>58</v>
      </c>
      <c r="F245" s="57">
        <f>H245+J245+L245</f>
        <v>0</v>
      </c>
      <c r="G245" s="57">
        <f t="shared" si="66"/>
        <v>0</v>
      </c>
      <c r="H245" s="103">
        <f>H41+H53+H77+H101+H125+H149+H185+H221</f>
        <v>0</v>
      </c>
      <c r="I245" s="103">
        <f aca="true" t="shared" si="71" ref="I245:O245">I41+I53+I77+I101+I125+I149+I185+I221</f>
        <v>0</v>
      </c>
      <c r="J245" s="103">
        <f t="shared" si="71"/>
        <v>0</v>
      </c>
      <c r="K245" s="103">
        <f t="shared" si="71"/>
        <v>0</v>
      </c>
      <c r="L245" s="103">
        <f t="shared" si="71"/>
        <v>0</v>
      </c>
      <c r="M245" s="103">
        <f t="shared" si="71"/>
        <v>0</v>
      </c>
      <c r="N245" s="103">
        <f t="shared" si="71"/>
        <v>0</v>
      </c>
      <c r="O245" s="103">
        <f t="shared" si="71"/>
        <v>0</v>
      </c>
      <c r="P245" s="136"/>
    </row>
    <row r="246" spans="1:16" s="7" customFormat="1" ht="14.25">
      <c r="A246" s="138"/>
      <c r="B246" s="139"/>
      <c r="C246" s="139"/>
      <c r="D246" s="140"/>
      <c r="E246" s="56" t="s">
        <v>59</v>
      </c>
      <c r="F246" s="57">
        <f>H246+J246+L246</f>
        <v>0</v>
      </c>
      <c r="G246" s="57">
        <f t="shared" si="66"/>
        <v>0</v>
      </c>
      <c r="H246" s="103">
        <f>H42+H54+H78+H102+H126+H150+H186+H222</f>
        <v>0</v>
      </c>
      <c r="I246" s="103">
        <f aca="true" t="shared" si="72" ref="I246:O246">I42+I54+I78+I102+I126+I150+I186+I222</f>
        <v>0</v>
      </c>
      <c r="J246" s="103">
        <f t="shared" si="72"/>
        <v>0</v>
      </c>
      <c r="K246" s="103">
        <f t="shared" si="72"/>
        <v>0</v>
      </c>
      <c r="L246" s="103">
        <f t="shared" si="72"/>
        <v>0</v>
      </c>
      <c r="M246" s="103">
        <f t="shared" si="72"/>
        <v>0</v>
      </c>
      <c r="N246" s="103">
        <f t="shared" si="72"/>
        <v>0</v>
      </c>
      <c r="O246" s="103">
        <f t="shared" si="72"/>
        <v>0</v>
      </c>
      <c r="P246" s="136"/>
    </row>
    <row r="247" spans="1:16" s="7" customFormat="1" ht="14.25">
      <c r="A247" s="138"/>
      <c r="B247" s="139"/>
      <c r="C247" s="139"/>
      <c r="D247" s="140"/>
      <c r="E247" s="56" t="s">
        <v>60</v>
      </c>
      <c r="F247" s="57">
        <f>H247+J247+L247</f>
        <v>0</v>
      </c>
      <c r="G247" s="57">
        <f t="shared" si="66"/>
        <v>0</v>
      </c>
      <c r="H247" s="103">
        <f>H43+H55+H79+H103+H127+H151+H187+H223</f>
        <v>0</v>
      </c>
      <c r="I247" s="103">
        <f aca="true" t="shared" si="73" ref="I247:O247">I43+I55+I79+I103+I127+I151+I187+I223</f>
        <v>0</v>
      </c>
      <c r="J247" s="103">
        <f t="shared" si="73"/>
        <v>0</v>
      </c>
      <c r="K247" s="103">
        <f t="shared" si="73"/>
        <v>0</v>
      </c>
      <c r="L247" s="103">
        <f t="shared" si="73"/>
        <v>0</v>
      </c>
      <c r="M247" s="103">
        <f t="shared" si="73"/>
        <v>0</v>
      </c>
      <c r="N247" s="103">
        <f t="shared" si="73"/>
        <v>0</v>
      </c>
      <c r="O247" s="103">
        <f t="shared" si="73"/>
        <v>0</v>
      </c>
      <c r="P247" s="136"/>
    </row>
    <row r="248" spans="1:16" s="7" customFormat="1" ht="14.25">
      <c r="A248" s="138"/>
      <c r="B248" s="139"/>
      <c r="C248" s="139"/>
      <c r="D248" s="140"/>
      <c r="E248" s="56" t="s">
        <v>61</v>
      </c>
      <c r="F248" s="57">
        <f>H248+J248+L248</f>
        <v>0</v>
      </c>
      <c r="G248" s="57">
        <f t="shared" si="66"/>
        <v>0</v>
      </c>
      <c r="H248" s="103">
        <f>H44+H56+H80+H104+H128+H152+H188+H224</f>
        <v>0</v>
      </c>
      <c r="I248" s="103">
        <f aca="true" t="shared" si="74" ref="I248:O249">I44+I56+I80+I104+I128+I152+I188+I224</f>
        <v>0</v>
      </c>
      <c r="J248" s="103">
        <f t="shared" si="74"/>
        <v>0</v>
      </c>
      <c r="K248" s="103">
        <f t="shared" si="74"/>
        <v>0</v>
      </c>
      <c r="L248" s="103">
        <f t="shared" si="74"/>
        <v>0</v>
      </c>
      <c r="M248" s="103">
        <f t="shared" si="74"/>
        <v>0</v>
      </c>
      <c r="N248" s="103">
        <f t="shared" si="74"/>
        <v>0</v>
      </c>
      <c r="O248" s="103">
        <f t="shared" si="74"/>
        <v>0</v>
      </c>
      <c r="P248" s="136"/>
    </row>
    <row r="249" spans="1:16" s="7" customFormat="1" ht="14.25">
      <c r="A249" s="138"/>
      <c r="B249" s="139"/>
      <c r="C249" s="139"/>
      <c r="D249" s="140"/>
      <c r="E249" s="56" t="s">
        <v>62</v>
      </c>
      <c r="F249" s="57">
        <f>H249+J249+L249</f>
        <v>0</v>
      </c>
      <c r="G249" s="57">
        <f t="shared" si="66"/>
        <v>0</v>
      </c>
      <c r="H249" s="103">
        <f>H45+H57+H81+H105+H129+H153+H189+H225</f>
        <v>0</v>
      </c>
      <c r="I249" s="103">
        <f t="shared" si="74"/>
        <v>0</v>
      </c>
      <c r="J249" s="103">
        <f t="shared" si="74"/>
        <v>0</v>
      </c>
      <c r="K249" s="103">
        <f t="shared" si="74"/>
        <v>0</v>
      </c>
      <c r="L249" s="103">
        <f t="shared" si="74"/>
        <v>0</v>
      </c>
      <c r="M249" s="103">
        <f t="shared" si="74"/>
        <v>0</v>
      </c>
      <c r="N249" s="103">
        <f t="shared" si="74"/>
        <v>0</v>
      </c>
      <c r="O249" s="103">
        <f t="shared" si="74"/>
        <v>0</v>
      </c>
      <c r="P249" s="136"/>
    </row>
    <row r="250" spans="1:16" s="7" customFormat="1" ht="14.25" customHeight="1">
      <c r="A250" s="128" t="s">
        <v>18</v>
      </c>
      <c r="B250" s="129"/>
      <c r="C250" s="129"/>
      <c r="D250" s="130"/>
      <c r="E250" s="137" t="s">
        <v>6</v>
      </c>
      <c r="F250" s="84">
        <f t="shared" si="49"/>
        <v>354256.2</v>
      </c>
      <c r="G250" s="84">
        <f t="shared" si="66"/>
        <v>177725.7</v>
      </c>
      <c r="H250" s="84">
        <f>SUM(H251:H256)</f>
        <v>198521.7</v>
      </c>
      <c r="I250" s="84">
        <f aca="true" t="shared" si="75" ref="I250:O250">SUM(I251:I256)</f>
        <v>21991.2</v>
      </c>
      <c r="J250" s="84">
        <f t="shared" si="75"/>
        <v>155734.5</v>
      </c>
      <c r="K250" s="84">
        <f t="shared" si="75"/>
        <v>155734.5</v>
      </c>
      <c r="L250" s="84">
        <f t="shared" si="75"/>
        <v>0</v>
      </c>
      <c r="M250" s="84">
        <f t="shared" si="75"/>
        <v>0</v>
      </c>
      <c r="N250" s="84">
        <f t="shared" si="75"/>
        <v>0</v>
      </c>
      <c r="O250" s="84">
        <f t="shared" si="75"/>
        <v>0</v>
      </c>
      <c r="P250" s="136"/>
    </row>
    <row r="251" spans="1:16" s="7" customFormat="1" ht="15" customHeight="1">
      <c r="A251" s="132"/>
      <c r="B251" s="133"/>
      <c r="C251" s="133"/>
      <c r="D251" s="134"/>
      <c r="E251" s="141" t="s">
        <v>7</v>
      </c>
      <c r="F251" s="84">
        <f t="shared" si="49"/>
        <v>155734.5</v>
      </c>
      <c r="G251" s="84">
        <f t="shared" si="66"/>
        <v>155734.5</v>
      </c>
      <c r="H251" s="142">
        <f>H23+H83+H107+H131+H155+H167+H191+H203</f>
        <v>0</v>
      </c>
      <c r="I251" s="142">
        <f aca="true" t="shared" si="76" ref="I251:O251">I23+I83+I107+I131+I155+I167+I191+I203</f>
        <v>0</v>
      </c>
      <c r="J251" s="142">
        <f t="shared" si="76"/>
        <v>155734.5</v>
      </c>
      <c r="K251" s="142">
        <f t="shared" si="76"/>
        <v>155734.5</v>
      </c>
      <c r="L251" s="142">
        <f t="shared" si="76"/>
        <v>0</v>
      </c>
      <c r="M251" s="142">
        <f t="shared" si="76"/>
        <v>0</v>
      </c>
      <c r="N251" s="142">
        <f t="shared" si="76"/>
        <v>0</v>
      </c>
      <c r="O251" s="142">
        <f t="shared" si="76"/>
        <v>0</v>
      </c>
      <c r="P251" s="136"/>
    </row>
    <row r="252" spans="1:16" s="7" customFormat="1" ht="15" customHeight="1">
      <c r="A252" s="132"/>
      <c r="B252" s="133"/>
      <c r="C252" s="133"/>
      <c r="D252" s="134"/>
      <c r="E252" s="141" t="s">
        <v>8</v>
      </c>
      <c r="F252" s="84">
        <f t="shared" si="49"/>
        <v>0</v>
      </c>
      <c r="G252" s="84">
        <f t="shared" si="66"/>
        <v>0</v>
      </c>
      <c r="H252" s="142">
        <f>H24+H84+H108+H132+H156+H168+H192+H204</f>
        <v>0</v>
      </c>
      <c r="I252" s="142">
        <f aca="true" t="shared" si="77" ref="I252:O255">I24+I84+I108+I132+I156+I168+I192+I204</f>
        <v>0</v>
      </c>
      <c r="J252" s="142">
        <f t="shared" si="77"/>
        <v>0</v>
      </c>
      <c r="K252" s="142">
        <f t="shared" si="77"/>
        <v>0</v>
      </c>
      <c r="L252" s="142">
        <f t="shared" si="77"/>
        <v>0</v>
      </c>
      <c r="M252" s="142">
        <f t="shared" si="77"/>
        <v>0</v>
      </c>
      <c r="N252" s="142">
        <f t="shared" si="77"/>
        <v>0</v>
      </c>
      <c r="O252" s="142">
        <f t="shared" si="77"/>
        <v>0</v>
      </c>
      <c r="P252" s="136"/>
    </row>
    <row r="253" spans="1:16" s="7" customFormat="1" ht="15" customHeight="1">
      <c r="A253" s="132"/>
      <c r="B253" s="133"/>
      <c r="C253" s="133"/>
      <c r="D253" s="134"/>
      <c r="E253" s="141" t="s">
        <v>9</v>
      </c>
      <c r="F253" s="84">
        <f t="shared" si="49"/>
        <v>0</v>
      </c>
      <c r="G253" s="84">
        <f t="shared" si="66"/>
        <v>0</v>
      </c>
      <c r="H253" s="142">
        <f>H25+H85+H109+H133+H157+H169+H193+H205</f>
        <v>0</v>
      </c>
      <c r="I253" s="142">
        <f t="shared" si="77"/>
        <v>0</v>
      </c>
      <c r="J253" s="142">
        <f t="shared" si="77"/>
        <v>0</v>
      </c>
      <c r="K253" s="142">
        <f t="shared" si="77"/>
        <v>0</v>
      </c>
      <c r="L253" s="142">
        <f t="shared" si="77"/>
        <v>0</v>
      </c>
      <c r="M253" s="142">
        <f t="shared" si="77"/>
        <v>0</v>
      </c>
      <c r="N253" s="142">
        <f t="shared" si="77"/>
        <v>0</v>
      </c>
      <c r="O253" s="142">
        <f t="shared" si="77"/>
        <v>0</v>
      </c>
      <c r="P253" s="136"/>
    </row>
    <row r="254" spans="1:16" s="7" customFormat="1" ht="15" customHeight="1">
      <c r="A254" s="132"/>
      <c r="B254" s="133"/>
      <c r="C254" s="133"/>
      <c r="D254" s="134"/>
      <c r="E254" s="141" t="s">
        <v>10</v>
      </c>
      <c r="F254" s="84">
        <f t="shared" si="49"/>
        <v>0</v>
      </c>
      <c r="G254" s="84">
        <f t="shared" si="66"/>
        <v>0</v>
      </c>
      <c r="H254" s="142">
        <f>H26+H86+H110+H134+H158+H170+H194+H206</f>
        <v>0</v>
      </c>
      <c r="I254" s="142">
        <f t="shared" si="77"/>
        <v>0</v>
      </c>
      <c r="J254" s="142">
        <f t="shared" si="77"/>
        <v>0</v>
      </c>
      <c r="K254" s="142">
        <f t="shared" si="77"/>
        <v>0</v>
      </c>
      <c r="L254" s="142">
        <f t="shared" si="77"/>
        <v>0</v>
      </c>
      <c r="M254" s="142">
        <f t="shared" si="77"/>
        <v>0</v>
      </c>
      <c r="N254" s="142">
        <f t="shared" si="77"/>
        <v>0</v>
      </c>
      <c r="O254" s="142">
        <f t="shared" si="77"/>
        <v>0</v>
      </c>
      <c r="P254" s="136"/>
    </row>
    <row r="255" spans="1:17" s="7" customFormat="1" ht="15" customHeight="1">
      <c r="A255" s="132"/>
      <c r="B255" s="133"/>
      <c r="C255" s="133"/>
      <c r="D255" s="134"/>
      <c r="E255" s="141" t="s">
        <v>11</v>
      </c>
      <c r="F255" s="84">
        <f t="shared" si="49"/>
        <v>21991.2</v>
      </c>
      <c r="G255" s="84">
        <f t="shared" si="66"/>
        <v>21991.2</v>
      </c>
      <c r="H255" s="142">
        <f>H27+H87+H111+H135+H159+H171+H195+H207</f>
        <v>21991.2</v>
      </c>
      <c r="I255" s="142">
        <f t="shared" si="77"/>
        <v>21991.2</v>
      </c>
      <c r="J255" s="142">
        <f t="shared" si="77"/>
        <v>0</v>
      </c>
      <c r="K255" s="142">
        <f t="shared" si="77"/>
        <v>0</v>
      </c>
      <c r="L255" s="142">
        <f t="shared" si="77"/>
        <v>0</v>
      </c>
      <c r="M255" s="142">
        <f t="shared" si="77"/>
        <v>0</v>
      </c>
      <c r="N255" s="142">
        <f t="shared" si="77"/>
        <v>0</v>
      </c>
      <c r="O255" s="142">
        <f t="shared" si="77"/>
        <v>0</v>
      </c>
      <c r="P255" s="136"/>
      <c r="Q255" s="9"/>
    </row>
    <row r="256" spans="1:17" s="7" customFormat="1" ht="15" customHeight="1">
      <c r="A256" s="132"/>
      <c r="B256" s="133"/>
      <c r="C256" s="133"/>
      <c r="D256" s="134"/>
      <c r="E256" s="141" t="s">
        <v>51</v>
      </c>
      <c r="F256" s="84">
        <f t="shared" si="49"/>
        <v>176530.5</v>
      </c>
      <c r="G256" s="84">
        <f t="shared" si="66"/>
        <v>0</v>
      </c>
      <c r="H256" s="142">
        <f>H28+H88+H112+H136+H160+H172+H196+H208+H64</f>
        <v>176530.5</v>
      </c>
      <c r="I256" s="142">
        <f aca="true" t="shared" si="78" ref="I256:O256">I28+I88+I112+I136+I160+I172+I196+I208+I64</f>
        <v>0</v>
      </c>
      <c r="J256" s="142">
        <f t="shared" si="78"/>
        <v>0</v>
      </c>
      <c r="K256" s="142">
        <f t="shared" si="78"/>
        <v>0</v>
      </c>
      <c r="L256" s="142">
        <f t="shared" si="78"/>
        <v>0</v>
      </c>
      <c r="M256" s="142">
        <f t="shared" si="78"/>
        <v>0</v>
      </c>
      <c r="N256" s="142">
        <f t="shared" si="78"/>
        <v>0</v>
      </c>
      <c r="O256" s="142">
        <f t="shared" si="78"/>
        <v>0</v>
      </c>
      <c r="P256" s="136"/>
      <c r="Q256" s="9"/>
    </row>
    <row r="257" spans="1:17" s="7" customFormat="1" ht="15" customHeight="1">
      <c r="A257" s="132"/>
      <c r="B257" s="133"/>
      <c r="C257" s="133"/>
      <c r="D257" s="134"/>
      <c r="E257" s="141" t="s">
        <v>58</v>
      </c>
      <c r="F257" s="84">
        <f>H257+J257+L257</f>
        <v>152165</v>
      </c>
      <c r="G257" s="84">
        <f t="shared" si="66"/>
        <v>0</v>
      </c>
      <c r="H257" s="142">
        <f>H29+H89+H113+H137+H161+H173+H197+H209+H65</f>
        <v>152165</v>
      </c>
      <c r="I257" s="142">
        <f aca="true" t="shared" si="79" ref="I257:O257">I29+I89+I113+I137+I161+I173+I197+I209+I65</f>
        <v>0</v>
      </c>
      <c r="J257" s="142">
        <f t="shared" si="79"/>
        <v>0</v>
      </c>
      <c r="K257" s="142">
        <f t="shared" si="79"/>
        <v>0</v>
      </c>
      <c r="L257" s="142">
        <f t="shared" si="79"/>
        <v>0</v>
      </c>
      <c r="M257" s="142">
        <f t="shared" si="79"/>
        <v>0</v>
      </c>
      <c r="N257" s="142">
        <f t="shared" si="79"/>
        <v>0</v>
      </c>
      <c r="O257" s="142">
        <f t="shared" si="79"/>
        <v>0</v>
      </c>
      <c r="P257" s="136"/>
      <c r="Q257" s="9"/>
    </row>
    <row r="258" spans="1:17" s="7" customFormat="1" ht="15" customHeight="1">
      <c r="A258" s="132"/>
      <c r="B258" s="133"/>
      <c r="C258" s="133"/>
      <c r="D258" s="134"/>
      <c r="E258" s="141" t="s">
        <v>59</v>
      </c>
      <c r="F258" s="84">
        <f>H258+J258+L258</f>
        <v>76320.1</v>
      </c>
      <c r="G258" s="84">
        <f t="shared" si="66"/>
        <v>0</v>
      </c>
      <c r="H258" s="142">
        <f aca="true" t="shared" si="80" ref="H258:O261">H30+H90+H114+H138+H162+H174+H198+H210</f>
        <v>76320.1</v>
      </c>
      <c r="I258" s="142">
        <f t="shared" si="80"/>
        <v>0</v>
      </c>
      <c r="J258" s="142">
        <f t="shared" si="80"/>
        <v>0</v>
      </c>
      <c r="K258" s="142">
        <f t="shared" si="80"/>
        <v>0</v>
      </c>
      <c r="L258" s="142">
        <f t="shared" si="80"/>
        <v>0</v>
      </c>
      <c r="M258" s="142">
        <f t="shared" si="80"/>
        <v>0</v>
      </c>
      <c r="N258" s="142">
        <f t="shared" si="80"/>
        <v>0</v>
      </c>
      <c r="O258" s="142">
        <f t="shared" si="80"/>
        <v>0</v>
      </c>
      <c r="P258" s="136"/>
      <c r="Q258" s="9"/>
    </row>
    <row r="259" spans="1:17" s="7" customFormat="1" ht="15" customHeight="1">
      <c r="A259" s="132"/>
      <c r="B259" s="133"/>
      <c r="C259" s="133"/>
      <c r="D259" s="134"/>
      <c r="E259" s="141" t="s">
        <v>60</v>
      </c>
      <c r="F259" s="84">
        <f>H259+J259+L259</f>
        <v>12029.170275875287</v>
      </c>
      <c r="G259" s="84">
        <f t="shared" si="66"/>
        <v>0</v>
      </c>
      <c r="H259" s="142">
        <f>H31+H91+H115+H139+H163+H175+H199+H211</f>
        <v>12029.170275875287</v>
      </c>
      <c r="I259" s="142">
        <f t="shared" si="80"/>
        <v>0</v>
      </c>
      <c r="J259" s="142">
        <f t="shared" si="80"/>
        <v>0</v>
      </c>
      <c r="K259" s="142">
        <f t="shared" si="80"/>
        <v>0</v>
      </c>
      <c r="L259" s="142">
        <f t="shared" si="80"/>
        <v>0</v>
      </c>
      <c r="M259" s="142">
        <f t="shared" si="80"/>
        <v>0</v>
      </c>
      <c r="N259" s="142">
        <f t="shared" si="80"/>
        <v>0</v>
      </c>
      <c r="O259" s="142">
        <f t="shared" si="80"/>
        <v>0</v>
      </c>
      <c r="P259" s="136"/>
      <c r="Q259" s="9"/>
    </row>
    <row r="260" spans="1:17" s="7" customFormat="1" ht="15" customHeight="1">
      <c r="A260" s="132"/>
      <c r="B260" s="133"/>
      <c r="C260" s="133"/>
      <c r="D260" s="134"/>
      <c r="E260" s="141" t="s">
        <v>61</v>
      </c>
      <c r="F260" s="84">
        <f>H260+J260+L260</f>
        <v>0</v>
      </c>
      <c r="G260" s="84">
        <f t="shared" si="66"/>
        <v>0</v>
      </c>
      <c r="H260" s="142">
        <f t="shared" si="80"/>
        <v>0</v>
      </c>
      <c r="I260" s="142">
        <f t="shared" si="80"/>
        <v>0</v>
      </c>
      <c r="J260" s="142">
        <f t="shared" si="80"/>
        <v>0</v>
      </c>
      <c r="K260" s="142">
        <f t="shared" si="80"/>
        <v>0</v>
      </c>
      <c r="L260" s="142">
        <f t="shared" si="80"/>
        <v>0</v>
      </c>
      <c r="M260" s="142">
        <f t="shared" si="80"/>
        <v>0</v>
      </c>
      <c r="N260" s="142">
        <f t="shared" si="80"/>
        <v>0</v>
      </c>
      <c r="O260" s="142">
        <f t="shared" si="80"/>
        <v>0</v>
      </c>
      <c r="P260" s="136"/>
      <c r="Q260" s="9"/>
    </row>
    <row r="261" spans="1:17" s="7" customFormat="1" ht="15" customHeight="1">
      <c r="A261" s="143"/>
      <c r="B261" s="144"/>
      <c r="C261" s="144"/>
      <c r="D261" s="145"/>
      <c r="E261" s="141" t="s">
        <v>62</v>
      </c>
      <c r="F261" s="84">
        <f>H261+J261+L261</f>
        <v>0</v>
      </c>
      <c r="G261" s="84">
        <f t="shared" si="66"/>
        <v>0</v>
      </c>
      <c r="H261" s="142">
        <f t="shared" si="80"/>
        <v>0</v>
      </c>
      <c r="I261" s="142">
        <f t="shared" si="80"/>
        <v>0</v>
      </c>
      <c r="J261" s="142">
        <f t="shared" si="80"/>
        <v>0</v>
      </c>
      <c r="K261" s="142">
        <f t="shared" si="80"/>
        <v>0</v>
      </c>
      <c r="L261" s="142">
        <f t="shared" si="80"/>
        <v>0</v>
      </c>
      <c r="M261" s="142">
        <f t="shared" si="80"/>
        <v>0</v>
      </c>
      <c r="N261" s="142">
        <f t="shared" si="80"/>
        <v>0</v>
      </c>
      <c r="O261" s="142">
        <f t="shared" si="80"/>
        <v>0</v>
      </c>
      <c r="P261" s="136"/>
      <c r="Q261" s="9"/>
    </row>
    <row r="262" spans="1:16" s="7" customFormat="1" ht="30.75" customHeight="1">
      <c r="A262" s="146" t="s">
        <v>75</v>
      </c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8"/>
    </row>
    <row r="263" spans="1:16" s="7" customFormat="1" ht="30.75" customHeight="1">
      <c r="A263" s="146" t="s">
        <v>74</v>
      </c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8"/>
    </row>
    <row r="264" spans="1:16" ht="15" customHeight="1">
      <c r="A264" s="67" t="s">
        <v>20</v>
      </c>
      <c r="B264" s="68" t="s">
        <v>33</v>
      </c>
      <c r="C264" s="69">
        <v>11.61</v>
      </c>
      <c r="D264" s="70"/>
      <c r="E264" s="71" t="s">
        <v>15</v>
      </c>
      <c r="F264" s="51">
        <f aca="true" t="shared" si="81" ref="F264:F315">H264+J264+L264</f>
        <v>25000</v>
      </c>
      <c r="G264" s="51">
        <f>I264+K264+M264+O264</f>
        <v>0</v>
      </c>
      <c r="H264" s="103">
        <f>SUM(H265:H275)</f>
        <v>25000</v>
      </c>
      <c r="I264" s="103">
        <f aca="true" t="shared" si="82" ref="I264:O264">SUM(I265:I275)</f>
        <v>0</v>
      </c>
      <c r="J264" s="103">
        <f t="shared" si="82"/>
        <v>0</v>
      </c>
      <c r="K264" s="103">
        <f t="shared" si="82"/>
        <v>0</v>
      </c>
      <c r="L264" s="103">
        <f t="shared" si="82"/>
        <v>0</v>
      </c>
      <c r="M264" s="103">
        <f t="shared" si="82"/>
        <v>0</v>
      </c>
      <c r="N264" s="103">
        <f t="shared" si="82"/>
        <v>0</v>
      </c>
      <c r="O264" s="103">
        <f t="shared" si="82"/>
        <v>0</v>
      </c>
      <c r="P264" s="104" t="s">
        <v>67</v>
      </c>
    </row>
    <row r="265" spans="1:16" ht="15">
      <c r="A265" s="73"/>
      <c r="B265" s="74"/>
      <c r="C265" s="75"/>
      <c r="D265" s="76"/>
      <c r="E265" s="77" t="s">
        <v>7</v>
      </c>
      <c r="F265" s="105">
        <f t="shared" si="81"/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106"/>
    </row>
    <row r="266" spans="1:16" ht="15">
      <c r="A266" s="73"/>
      <c r="B266" s="74"/>
      <c r="C266" s="75"/>
      <c r="D266" s="76"/>
      <c r="E266" s="77" t="s">
        <v>8</v>
      </c>
      <c r="F266" s="105">
        <f t="shared" si="81"/>
        <v>0</v>
      </c>
      <c r="G266" s="79">
        <v>0</v>
      </c>
      <c r="H266" s="79">
        <v>0</v>
      </c>
      <c r="I266" s="79">
        <v>0</v>
      </c>
      <c r="J266" s="79">
        <v>0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106"/>
    </row>
    <row r="267" spans="1:16" ht="15">
      <c r="A267" s="73"/>
      <c r="B267" s="74"/>
      <c r="C267" s="75"/>
      <c r="D267" s="76"/>
      <c r="E267" s="77" t="s">
        <v>9</v>
      </c>
      <c r="F267" s="105">
        <f t="shared" si="81"/>
        <v>0</v>
      </c>
      <c r="G267" s="79">
        <v>0</v>
      </c>
      <c r="H267" s="79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106"/>
    </row>
    <row r="268" spans="1:16" ht="15">
      <c r="A268" s="73"/>
      <c r="B268" s="74"/>
      <c r="C268" s="75"/>
      <c r="D268" s="76"/>
      <c r="E268" s="77" t="s">
        <v>10</v>
      </c>
      <c r="F268" s="105">
        <f t="shared" si="81"/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106"/>
    </row>
    <row r="269" spans="1:16" ht="15">
      <c r="A269" s="73"/>
      <c r="B269" s="74"/>
      <c r="C269" s="75"/>
      <c r="D269" s="76"/>
      <c r="E269" s="77" t="s">
        <v>11</v>
      </c>
      <c r="F269" s="105">
        <f t="shared" si="81"/>
        <v>0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106"/>
    </row>
    <row r="270" spans="1:16" ht="15">
      <c r="A270" s="73"/>
      <c r="B270" s="74"/>
      <c r="C270" s="75"/>
      <c r="D270" s="76"/>
      <c r="E270" s="77" t="s">
        <v>51</v>
      </c>
      <c r="F270" s="105">
        <f t="shared" si="81"/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106"/>
    </row>
    <row r="271" spans="1:16" ht="15">
      <c r="A271" s="73"/>
      <c r="B271" s="74"/>
      <c r="C271" s="75"/>
      <c r="D271" s="76"/>
      <c r="E271" s="77" t="s">
        <v>58</v>
      </c>
      <c r="F271" s="105">
        <f>H271+J271+L271</f>
        <v>0</v>
      </c>
      <c r="G271" s="79">
        <v>0</v>
      </c>
      <c r="H271" s="79">
        <v>0</v>
      </c>
      <c r="I271" s="79">
        <v>0</v>
      </c>
      <c r="J271" s="79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  <c r="P271" s="106"/>
    </row>
    <row r="272" spans="1:16" ht="15">
      <c r="A272" s="73"/>
      <c r="B272" s="74"/>
      <c r="C272" s="75"/>
      <c r="D272" s="76"/>
      <c r="E272" s="77" t="s">
        <v>59</v>
      </c>
      <c r="F272" s="105">
        <f>H272+J272+L272</f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106"/>
    </row>
    <row r="273" spans="1:16" ht="15">
      <c r="A273" s="73"/>
      <c r="B273" s="74"/>
      <c r="C273" s="75"/>
      <c r="D273" s="76"/>
      <c r="E273" s="77" t="s">
        <v>60</v>
      </c>
      <c r="F273" s="105">
        <f>H273+J273+L273</f>
        <v>25000</v>
      </c>
      <c r="G273" s="79">
        <v>0</v>
      </c>
      <c r="H273" s="79">
        <v>25000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106"/>
    </row>
    <row r="274" spans="1:16" ht="15">
      <c r="A274" s="73"/>
      <c r="B274" s="74"/>
      <c r="C274" s="75"/>
      <c r="D274" s="76"/>
      <c r="E274" s="77" t="s">
        <v>61</v>
      </c>
      <c r="F274" s="105">
        <f>H274+J274+L274</f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106"/>
    </row>
    <row r="275" spans="1:16" ht="15">
      <c r="A275" s="73"/>
      <c r="B275" s="74"/>
      <c r="C275" s="75"/>
      <c r="D275" s="76"/>
      <c r="E275" s="77" t="s">
        <v>62</v>
      </c>
      <c r="F275" s="105">
        <f>H275+J275+L275</f>
        <v>0</v>
      </c>
      <c r="G275" s="79">
        <v>0</v>
      </c>
      <c r="H275" s="79">
        <v>0</v>
      </c>
      <c r="I275" s="79">
        <v>0</v>
      </c>
      <c r="J275" s="79">
        <v>0</v>
      </c>
      <c r="K275" s="79">
        <v>0</v>
      </c>
      <c r="L275" s="79">
        <v>0</v>
      </c>
      <c r="M275" s="79">
        <v>0</v>
      </c>
      <c r="N275" s="79">
        <v>0</v>
      </c>
      <c r="O275" s="79">
        <v>0</v>
      </c>
      <c r="P275" s="106"/>
    </row>
    <row r="276" spans="1:16" ht="15">
      <c r="A276" s="73"/>
      <c r="B276" s="74"/>
      <c r="C276" s="75"/>
      <c r="D276" s="76"/>
      <c r="E276" s="71" t="s">
        <v>16</v>
      </c>
      <c r="F276" s="51">
        <f t="shared" si="81"/>
        <v>823769.4</v>
      </c>
      <c r="G276" s="51">
        <f aca="true" t="shared" si="83" ref="G276:G348">I276+K276+M276+O276</f>
        <v>0</v>
      </c>
      <c r="H276" s="57">
        <f>SUM(H277:H287)</f>
        <v>823769.4</v>
      </c>
      <c r="I276" s="57">
        <f aca="true" t="shared" si="84" ref="I276:O276">SUM(I277:I287)</f>
        <v>0</v>
      </c>
      <c r="J276" s="57">
        <f t="shared" si="84"/>
        <v>0</v>
      </c>
      <c r="K276" s="57">
        <f t="shared" si="84"/>
        <v>0</v>
      </c>
      <c r="L276" s="57">
        <f t="shared" si="84"/>
        <v>0</v>
      </c>
      <c r="M276" s="57">
        <f t="shared" si="84"/>
        <v>0</v>
      </c>
      <c r="N276" s="57">
        <f t="shared" si="84"/>
        <v>0</v>
      </c>
      <c r="O276" s="57">
        <f t="shared" si="84"/>
        <v>0</v>
      </c>
      <c r="P276" s="106"/>
    </row>
    <row r="277" spans="1:16" ht="15">
      <c r="A277" s="73"/>
      <c r="B277" s="74"/>
      <c r="C277" s="75"/>
      <c r="D277" s="76"/>
      <c r="E277" s="77" t="s">
        <v>7</v>
      </c>
      <c r="F277" s="105">
        <f t="shared" si="81"/>
        <v>0</v>
      </c>
      <c r="G277" s="79">
        <f t="shared" si="83"/>
        <v>0</v>
      </c>
      <c r="H277" s="79">
        <v>0</v>
      </c>
      <c r="I277" s="79">
        <v>0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  <c r="P277" s="106"/>
    </row>
    <row r="278" spans="1:16" ht="15">
      <c r="A278" s="73"/>
      <c r="B278" s="74"/>
      <c r="C278" s="75"/>
      <c r="D278" s="76"/>
      <c r="E278" s="77" t="s">
        <v>8</v>
      </c>
      <c r="F278" s="105">
        <f t="shared" si="81"/>
        <v>0</v>
      </c>
      <c r="G278" s="79">
        <f t="shared" si="83"/>
        <v>0</v>
      </c>
      <c r="H278" s="79"/>
      <c r="I278" s="79">
        <v>0</v>
      </c>
      <c r="J278" s="79">
        <v>0</v>
      </c>
      <c r="K278" s="79">
        <v>0</v>
      </c>
      <c r="L278" s="79">
        <v>0</v>
      </c>
      <c r="M278" s="79">
        <v>0</v>
      </c>
      <c r="N278" s="79">
        <v>0</v>
      </c>
      <c r="O278" s="79">
        <v>0</v>
      </c>
      <c r="P278" s="106"/>
    </row>
    <row r="279" spans="1:16" ht="15">
      <c r="A279" s="73"/>
      <c r="B279" s="74"/>
      <c r="C279" s="75"/>
      <c r="D279" s="76"/>
      <c r="E279" s="77" t="s">
        <v>9</v>
      </c>
      <c r="F279" s="105">
        <f t="shared" si="81"/>
        <v>0</v>
      </c>
      <c r="G279" s="79">
        <f t="shared" si="83"/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106"/>
    </row>
    <row r="280" spans="1:16" ht="15">
      <c r="A280" s="73"/>
      <c r="B280" s="74"/>
      <c r="C280" s="75"/>
      <c r="D280" s="76"/>
      <c r="E280" s="77" t="s">
        <v>10</v>
      </c>
      <c r="F280" s="105">
        <f t="shared" si="81"/>
        <v>0</v>
      </c>
      <c r="G280" s="79">
        <f t="shared" si="83"/>
        <v>0</v>
      </c>
      <c r="H280" s="79">
        <v>0</v>
      </c>
      <c r="I280" s="79">
        <v>0</v>
      </c>
      <c r="J280" s="79">
        <v>0</v>
      </c>
      <c r="K280" s="79">
        <v>0</v>
      </c>
      <c r="L280" s="79">
        <v>0</v>
      </c>
      <c r="M280" s="79">
        <v>0</v>
      </c>
      <c r="N280" s="79">
        <v>0</v>
      </c>
      <c r="O280" s="79">
        <v>0</v>
      </c>
      <c r="P280" s="106"/>
    </row>
    <row r="281" spans="1:16" ht="15">
      <c r="A281" s="73"/>
      <c r="B281" s="74"/>
      <c r="C281" s="75"/>
      <c r="D281" s="76"/>
      <c r="E281" s="77" t="s">
        <v>11</v>
      </c>
      <c r="F281" s="105">
        <f t="shared" si="81"/>
        <v>0</v>
      </c>
      <c r="G281" s="79">
        <f t="shared" si="83"/>
        <v>0</v>
      </c>
      <c r="H281" s="79">
        <v>0</v>
      </c>
      <c r="I281" s="79">
        <v>0</v>
      </c>
      <c r="J281" s="79">
        <v>0</v>
      </c>
      <c r="K281" s="79">
        <v>0</v>
      </c>
      <c r="L281" s="79">
        <v>0</v>
      </c>
      <c r="M281" s="79">
        <v>0</v>
      </c>
      <c r="N281" s="79">
        <v>0</v>
      </c>
      <c r="O281" s="79">
        <v>0</v>
      </c>
      <c r="P281" s="106"/>
    </row>
    <row r="282" spans="1:16" ht="15">
      <c r="A282" s="149"/>
      <c r="B282" s="76"/>
      <c r="C282" s="75"/>
      <c r="D282" s="76"/>
      <c r="E282" s="77" t="s">
        <v>51</v>
      </c>
      <c r="F282" s="105">
        <f t="shared" si="81"/>
        <v>0</v>
      </c>
      <c r="G282" s="79">
        <f t="shared" si="83"/>
        <v>0</v>
      </c>
      <c r="H282" s="79">
        <v>0</v>
      </c>
      <c r="I282" s="79">
        <v>0</v>
      </c>
      <c r="J282" s="79">
        <v>0</v>
      </c>
      <c r="K282" s="79">
        <v>0</v>
      </c>
      <c r="L282" s="79">
        <v>0</v>
      </c>
      <c r="M282" s="79">
        <v>0</v>
      </c>
      <c r="N282" s="79">
        <v>0</v>
      </c>
      <c r="O282" s="79">
        <v>0</v>
      </c>
      <c r="P282" s="106"/>
    </row>
    <row r="283" spans="1:16" ht="15">
      <c r="A283" s="149"/>
      <c r="B283" s="76"/>
      <c r="C283" s="75"/>
      <c r="D283" s="76"/>
      <c r="E283" s="77" t="s">
        <v>58</v>
      </c>
      <c r="F283" s="105">
        <f>H283+J283+L283</f>
        <v>0</v>
      </c>
      <c r="G283" s="79">
        <f>I283+K283+M283+O283</f>
        <v>0</v>
      </c>
      <c r="H283" s="79">
        <v>0</v>
      </c>
      <c r="I283" s="79">
        <v>0</v>
      </c>
      <c r="J283" s="79">
        <v>0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106"/>
    </row>
    <row r="284" spans="1:16" ht="15">
      <c r="A284" s="149"/>
      <c r="B284" s="76"/>
      <c r="C284" s="75"/>
      <c r="D284" s="76"/>
      <c r="E284" s="77" t="s">
        <v>59</v>
      </c>
      <c r="F284" s="105">
        <f>H284+J284+L284</f>
        <v>0</v>
      </c>
      <c r="G284" s="79">
        <f>I284+K284+M284+O284</f>
        <v>0</v>
      </c>
      <c r="H284" s="79">
        <v>0</v>
      </c>
      <c r="I284" s="79">
        <v>0</v>
      </c>
      <c r="J284" s="79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106"/>
    </row>
    <row r="285" spans="1:16" ht="15">
      <c r="A285" s="149"/>
      <c r="B285" s="76"/>
      <c r="C285" s="75"/>
      <c r="D285" s="76"/>
      <c r="E285" s="77" t="s">
        <v>60</v>
      </c>
      <c r="F285" s="105">
        <f>H285+J285+L285</f>
        <v>270000</v>
      </c>
      <c r="G285" s="79">
        <f>I285+K285+M285+O285</f>
        <v>0</v>
      </c>
      <c r="H285" s="79">
        <v>270000</v>
      </c>
      <c r="I285" s="79">
        <v>0</v>
      </c>
      <c r="J285" s="79">
        <v>0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  <c r="P285" s="106"/>
    </row>
    <row r="286" spans="1:16" ht="15">
      <c r="A286" s="149"/>
      <c r="B286" s="76"/>
      <c r="C286" s="75"/>
      <c r="D286" s="76"/>
      <c r="E286" s="77" t="s">
        <v>61</v>
      </c>
      <c r="F286" s="105">
        <f>H286+J286+L286</f>
        <v>270000</v>
      </c>
      <c r="G286" s="79">
        <f>I286+K286+M286+O286</f>
        <v>0</v>
      </c>
      <c r="H286" s="79">
        <v>270000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106"/>
    </row>
    <row r="287" spans="1:16" ht="15">
      <c r="A287" s="149"/>
      <c r="B287" s="76"/>
      <c r="C287" s="90"/>
      <c r="D287" s="76"/>
      <c r="E287" s="77" t="s">
        <v>62</v>
      </c>
      <c r="F287" s="105">
        <f>H287+J287+L287</f>
        <v>283769.4</v>
      </c>
      <c r="G287" s="79">
        <f>I287+K287+M287+O287</f>
        <v>0</v>
      </c>
      <c r="H287" s="79">
        <v>283769.4</v>
      </c>
      <c r="I287" s="79">
        <v>0</v>
      </c>
      <c r="J287" s="79">
        <v>0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107"/>
    </row>
    <row r="288" spans="1:16" s="7" customFormat="1" ht="15" customHeight="1">
      <c r="A288" s="67" t="s">
        <v>55</v>
      </c>
      <c r="B288" s="68" t="s">
        <v>50</v>
      </c>
      <c r="C288" s="150"/>
      <c r="D288" s="150"/>
      <c r="E288" s="93" t="s">
        <v>15</v>
      </c>
      <c r="F288" s="51">
        <f t="shared" si="81"/>
        <v>4684.6</v>
      </c>
      <c r="G288" s="51">
        <f t="shared" si="83"/>
        <v>0</v>
      </c>
      <c r="H288" s="103">
        <f>SUM(H289:H299)</f>
        <v>4684.6</v>
      </c>
      <c r="I288" s="103">
        <f aca="true" t="shared" si="85" ref="I288:O288">SUM(I289:I299)</f>
        <v>0</v>
      </c>
      <c r="J288" s="103">
        <f t="shared" si="85"/>
        <v>0</v>
      </c>
      <c r="K288" s="103">
        <f t="shared" si="85"/>
        <v>0</v>
      </c>
      <c r="L288" s="103">
        <f t="shared" si="85"/>
        <v>0</v>
      </c>
      <c r="M288" s="103">
        <f t="shared" si="85"/>
        <v>0</v>
      </c>
      <c r="N288" s="103">
        <f t="shared" si="85"/>
        <v>0</v>
      </c>
      <c r="O288" s="103">
        <f t="shared" si="85"/>
        <v>0</v>
      </c>
      <c r="P288" s="151" t="s">
        <v>25</v>
      </c>
    </row>
    <row r="289" spans="1:16" ht="15">
      <c r="A289" s="73"/>
      <c r="B289" s="74"/>
      <c r="C289" s="152"/>
      <c r="D289" s="152"/>
      <c r="E289" s="96" t="s">
        <v>7</v>
      </c>
      <c r="F289" s="79">
        <f t="shared" si="81"/>
        <v>0</v>
      </c>
      <c r="G289" s="79">
        <f t="shared" si="83"/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108"/>
    </row>
    <row r="290" spans="1:16" ht="15">
      <c r="A290" s="73"/>
      <c r="B290" s="74"/>
      <c r="C290" s="152"/>
      <c r="D290" s="152"/>
      <c r="E290" s="96" t="s">
        <v>8</v>
      </c>
      <c r="F290" s="79">
        <f t="shared" si="81"/>
        <v>0</v>
      </c>
      <c r="G290" s="79">
        <f t="shared" si="83"/>
        <v>0</v>
      </c>
      <c r="H290" s="79">
        <v>0</v>
      </c>
      <c r="I290" s="153">
        <v>0</v>
      </c>
      <c r="J290" s="153">
        <v>0</v>
      </c>
      <c r="K290" s="153">
        <v>0</v>
      </c>
      <c r="L290" s="153">
        <v>0</v>
      </c>
      <c r="M290" s="153">
        <v>0</v>
      </c>
      <c r="N290" s="153">
        <v>0</v>
      </c>
      <c r="O290" s="153">
        <v>0</v>
      </c>
      <c r="P290" s="108"/>
    </row>
    <row r="291" spans="1:16" ht="15">
      <c r="A291" s="73"/>
      <c r="B291" s="74"/>
      <c r="C291" s="152"/>
      <c r="D291" s="152"/>
      <c r="E291" s="96" t="s">
        <v>9</v>
      </c>
      <c r="F291" s="79">
        <f t="shared" si="81"/>
        <v>0</v>
      </c>
      <c r="G291" s="79">
        <f t="shared" si="83"/>
        <v>0</v>
      </c>
      <c r="H291" s="79">
        <v>0</v>
      </c>
      <c r="I291" s="79">
        <v>0</v>
      </c>
      <c r="J291" s="79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108"/>
    </row>
    <row r="292" spans="1:16" ht="15">
      <c r="A292" s="73"/>
      <c r="B292" s="74"/>
      <c r="C292" s="152"/>
      <c r="D292" s="152"/>
      <c r="E292" s="96" t="s">
        <v>10</v>
      </c>
      <c r="F292" s="79">
        <f t="shared" si="81"/>
        <v>0</v>
      </c>
      <c r="G292" s="79">
        <f t="shared" si="83"/>
        <v>0</v>
      </c>
      <c r="H292" s="79">
        <v>0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108"/>
    </row>
    <row r="293" spans="1:16" ht="15">
      <c r="A293" s="73"/>
      <c r="B293" s="74"/>
      <c r="C293" s="152"/>
      <c r="D293" s="152"/>
      <c r="E293" s="96" t="s">
        <v>11</v>
      </c>
      <c r="F293" s="79">
        <f t="shared" si="81"/>
        <v>0</v>
      </c>
      <c r="G293" s="79">
        <f t="shared" si="83"/>
        <v>0</v>
      </c>
      <c r="H293" s="79">
        <v>0</v>
      </c>
      <c r="I293" s="153">
        <v>0</v>
      </c>
      <c r="J293" s="153">
        <v>0</v>
      </c>
      <c r="K293" s="153">
        <v>0</v>
      </c>
      <c r="L293" s="153">
        <v>0</v>
      </c>
      <c r="M293" s="153">
        <v>0</v>
      </c>
      <c r="N293" s="153">
        <v>0</v>
      </c>
      <c r="O293" s="153">
        <v>0</v>
      </c>
      <c r="P293" s="108"/>
    </row>
    <row r="294" spans="1:16" ht="15">
      <c r="A294" s="73"/>
      <c r="B294" s="74"/>
      <c r="C294" s="152"/>
      <c r="D294" s="152"/>
      <c r="E294" s="96" t="s">
        <v>51</v>
      </c>
      <c r="F294" s="79">
        <f t="shared" si="81"/>
        <v>4684.6</v>
      </c>
      <c r="G294" s="79">
        <f t="shared" si="83"/>
        <v>0</v>
      </c>
      <c r="H294" s="79">
        <v>4684.6</v>
      </c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0</v>
      </c>
      <c r="O294" s="153">
        <v>0</v>
      </c>
      <c r="P294" s="108"/>
    </row>
    <row r="295" spans="1:16" ht="15">
      <c r="A295" s="73"/>
      <c r="B295" s="74"/>
      <c r="C295" s="152"/>
      <c r="D295" s="152"/>
      <c r="E295" s="96" t="s">
        <v>58</v>
      </c>
      <c r="F295" s="79">
        <f aca="true" t="shared" si="86" ref="F295:F300">H295+J295+L295</f>
        <v>0</v>
      </c>
      <c r="G295" s="79">
        <f>I295+K295+M295+O295</f>
        <v>0</v>
      </c>
      <c r="H295" s="79">
        <v>0</v>
      </c>
      <c r="I295" s="153">
        <v>0</v>
      </c>
      <c r="J295" s="153">
        <v>0</v>
      </c>
      <c r="K295" s="153">
        <v>0</v>
      </c>
      <c r="L295" s="153">
        <v>0</v>
      </c>
      <c r="M295" s="153">
        <v>0</v>
      </c>
      <c r="N295" s="153">
        <v>0</v>
      </c>
      <c r="O295" s="153">
        <v>0</v>
      </c>
      <c r="P295" s="108"/>
    </row>
    <row r="296" spans="1:16" ht="15">
      <c r="A296" s="73"/>
      <c r="B296" s="74"/>
      <c r="C296" s="152"/>
      <c r="D296" s="152"/>
      <c r="E296" s="96" t="s">
        <v>59</v>
      </c>
      <c r="F296" s="79">
        <f t="shared" si="86"/>
        <v>0</v>
      </c>
      <c r="G296" s="79">
        <f>I296+K296+M296+O296</f>
        <v>0</v>
      </c>
      <c r="H296" s="79">
        <v>0</v>
      </c>
      <c r="I296" s="153">
        <v>0</v>
      </c>
      <c r="J296" s="153">
        <v>0</v>
      </c>
      <c r="K296" s="153">
        <v>0</v>
      </c>
      <c r="L296" s="153">
        <v>0</v>
      </c>
      <c r="M296" s="153">
        <v>0</v>
      </c>
      <c r="N296" s="153">
        <v>0</v>
      </c>
      <c r="O296" s="153">
        <v>0</v>
      </c>
      <c r="P296" s="108"/>
    </row>
    <row r="297" spans="1:16" ht="15">
      <c r="A297" s="73"/>
      <c r="B297" s="74"/>
      <c r="C297" s="152"/>
      <c r="D297" s="152"/>
      <c r="E297" s="96" t="s">
        <v>60</v>
      </c>
      <c r="F297" s="79">
        <f t="shared" si="86"/>
        <v>0</v>
      </c>
      <c r="G297" s="79">
        <f>I297+K297+M297+O297</f>
        <v>0</v>
      </c>
      <c r="H297" s="79">
        <v>0</v>
      </c>
      <c r="I297" s="153">
        <v>0</v>
      </c>
      <c r="J297" s="153">
        <v>0</v>
      </c>
      <c r="K297" s="153">
        <v>0</v>
      </c>
      <c r="L297" s="153">
        <v>0</v>
      </c>
      <c r="M297" s="153">
        <v>0</v>
      </c>
      <c r="N297" s="153">
        <v>0</v>
      </c>
      <c r="O297" s="153">
        <v>0</v>
      </c>
      <c r="P297" s="108"/>
    </row>
    <row r="298" spans="1:16" ht="15">
      <c r="A298" s="73"/>
      <c r="B298" s="74"/>
      <c r="C298" s="152"/>
      <c r="D298" s="152"/>
      <c r="E298" s="96" t="s">
        <v>61</v>
      </c>
      <c r="F298" s="79">
        <f t="shared" si="86"/>
        <v>0</v>
      </c>
      <c r="G298" s="79">
        <f>I298+K298+M298+O298</f>
        <v>0</v>
      </c>
      <c r="H298" s="79">
        <v>0</v>
      </c>
      <c r="I298" s="153">
        <v>0</v>
      </c>
      <c r="J298" s="153">
        <v>0</v>
      </c>
      <c r="K298" s="153">
        <v>0</v>
      </c>
      <c r="L298" s="153">
        <v>0</v>
      </c>
      <c r="M298" s="153">
        <v>0</v>
      </c>
      <c r="N298" s="153">
        <v>0</v>
      </c>
      <c r="O298" s="153">
        <v>0</v>
      </c>
      <c r="P298" s="108"/>
    </row>
    <row r="299" spans="1:16" ht="15">
      <c r="A299" s="73"/>
      <c r="B299" s="74"/>
      <c r="C299" s="152"/>
      <c r="D299" s="152"/>
      <c r="E299" s="96" t="s">
        <v>62</v>
      </c>
      <c r="F299" s="79">
        <f t="shared" si="86"/>
        <v>0</v>
      </c>
      <c r="G299" s="79">
        <f>I299+K299+M299+O299</f>
        <v>0</v>
      </c>
      <c r="H299" s="79">
        <v>0</v>
      </c>
      <c r="I299" s="153">
        <v>0</v>
      </c>
      <c r="J299" s="153">
        <v>0</v>
      </c>
      <c r="K299" s="153">
        <v>0</v>
      </c>
      <c r="L299" s="153">
        <v>0</v>
      </c>
      <c r="M299" s="153">
        <v>0</v>
      </c>
      <c r="N299" s="153">
        <v>0</v>
      </c>
      <c r="O299" s="153">
        <v>0</v>
      </c>
      <c r="P299" s="108"/>
    </row>
    <row r="300" spans="1:16" s="7" customFormat="1" ht="14.25" customHeight="1">
      <c r="A300" s="73"/>
      <c r="B300" s="74"/>
      <c r="C300" s="152"/>
      <c r="D300" s="152"/>
      <c r="E300" s="93" t="s">
        <v>16</v>
      </c>
      <c r="F300" s="51">
        <f t="shared" si="86"/>
        <v>0</v>
      </c>
      <c r="G300" s="51">
        <f t="shared" si="83"/>
        <v>0</v>
      </c>
      <c r="H300" s="103">
        <f>SUM(H301:H311)</f>
        <v>0</v>
      </c>
      <c r="I300" s="103">
        <f aca="true" t="shared" si="87" ref="I300:O300">SUM(I301:I311)</f>
        <v>0</v>
      </c>
      <c r="J300" s="103">
        <f t="shared" si="87"/>
        <v>0</v>
      </c>
      <c r="K300" s="103">
        <f t="shared" si="87"/>
        <v>0</v>
      </c>
      <c r="L300" s="103">
        <f t="shared" si="87"/>
        <v>0</v>
      </c>
      <c r="M300" s="103">
        <f t="shared" si="87"/>
        <v>0</v>
      </c>
      <c r="N300" s="103">
        <f t="shared" si="87"/>
        <v>0</v>
      </c>
      <c r="O300" s="103">
        <f t="shared" si="87"/>
        <v>0</v>
      </c>
      <c r="P300" s="151"/>
    </row>
    <row r="301" spans="1:16" ht="15">
      <c r="A301" s="73"/>
      <c r="B301" s="74"/>
      <c r="C301" s="152"/>
      <c r="D301" s="152"/>
      <c r="E301" s="96" t="s">
        <v>7</v>
      </c>
      <c r="F301" s="79">
        <f t="shared" si="81"/>
        <v>0</v>
      </c>
      <c r="G301" s="79">
        <f t="shared" si="83"/>
        <v>0</v>
      </c>
      <c r="H301" s="79">
        <v>0</v>
      </c>
      <c r="I301" s="153">
        <v>0</v>
      </c>
      <c r="J301" s="153">
        <v>0</v>
      </c>
      <c r="K301" s="153">
        <v>0</v>
      </c>
      <c r="L301" s="153">
        <v>0</v>
      </c>
      <c r="M301" s="153">
        <v>0</v>
      </c>
      <c r="N301" s="153">
        <v>0</v>
      </c>
      <c r="O301" s="153">
        <v>0</v>
      </c>
      <c r="P301" s="108"/>
    </row>
    <row r="302" spans="1:16" ht="15">
      <c r="A302" s="73"/>
      <c r="B302" s="74"/>
      <c r="C302" s="152"/>
      <c r="D302" s="152"/>
      <c r="E302" s="96" t="s">
        <v>8</v>
      </c>
      <c r="F302" s="79">
        <f t="shared" si="81"/>
        <v>0</v>
      </c>
      <c r="G302" s="79">
        <f t="shared" si="83"/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108"/>
    </row>
    <row r="303" spans="1:16" ht="15">
      <c r="A303" s="73"/>
      <c r="B303" s="74"/>
      <c r="C303" s="152"/>
      <c r="D303" s="152"/>
      <c r="E303" s="96" t="s">
        <v>9</v>
      </c>
      <c r="F303" s="79">
        <f t="shared" si="81"/>
        <v>0</v>
      </c>
      <c r="G303" s="79">
        <f t="shared" si="83"/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108"/>
    </row>
    <row r="304" spans="1:16" ht="15">
      <c r="A304" s="73"/>
      <c r="B304" s="74"/>
      <c r="C304" s="152"/>
      <c r="D304" s="152"/>
      <c r="E304" s="96" t="s">
        <v>10</v>
      </c>
      <c r="F304" s="79">
        <f t="shared" si="81"/>
        <v>0</v>
      </c>
      <c r="G304" s="79">
        <f t="shared" si="83"/>
        <v>0</v>
      </c>
      <c r="H304" s="79">
        <v>0</v>
      </c>
      <c r="I304" s="153">
        <v>0</v>
      </c>
      <c r="J304" s="153">
        <v>0</v>
      </c>
      <c r="K304" s="153">
        <v>0</v>
      </c>
      <c r="L304" s="153">
        <v>0</v>
      </c>
      <c r="M304" s="153">
        <v>0</v>
      </c>
      <c r="N304" s="153">
        <v>0</v>
      </c>
      <c r="O304" s="153">
        <v>0</v>
      </c>
      <c r="P304" s="108"/>
    </row>
    <row r="305" spans="1:16" ht="15">
      <c r="A305" s="73"/>
      <c r="B305" s="74"/>
      <c r="C305" s="152"/>
      <c r="D305" s="152"/>
      <c r="E305" s="96" t="s">
        <v>11</v>
      </c>
      <c r="F305" s="79">
        <f t="shared" si="81"/>
        <v>0</v>
      </c>
      <c r="G305" s="79">
        <f t="shared" si="83"/>
        <v>0</v>
      </c>
      <c r="H305" s="79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108"/>
    </row>
    <row r="306" spans="1:16" ht="15">
      <c r="A306" s="73"/>
      <c r="B306" s="74"/>
      <c r="C306" s="152"/>
      <c r="D306" s="152"/>
      <c r="E306" s="96" t="s">
        <v>51</v>
      </c>
      <c r="F306" s="79">
        <f t="shared" si="81"/>
        <v>0</v>
      </c>
      <c r="G306" s="79">
        <f t="shared" si="83"/>
        <v>0</v>
      </c>
      <c r="H306" s="79">
        <v>0</v>
      </c>
      <c r="I306" s="79">
        <v>0</v>
      </c>
      <c r="J306" s="79">
        <v>0</v>
      </c>
      <c r="K306" s="79">
        <v>0</v>
      </c>
      <c r="L306" s="79">
        <v>0</v>
      </c>
      <c r="M306" s="79">
        <v>0</v>
      </c>
      <c r="N306" s="79">
        <v>0</v>
      </c>
      <c r="O306" s="79">
        <v>0</v>
      </c>
      <c r="P306" s="108"/>
    </row>
    <row r="307" spans="1:16" ht="15">
      <c r="A307" s="73"/>
      <c r="B307" s="74"/>
      <c r="C307" s="152"/>
      <c r="D307" s="152"/>
      <c r="E307" s="96" t="s">
        <v>58</v>
      </c>
      <c r="F307" s="79">
        <f>H307+J307+L307</f>
        <v>0</v>
      </c>
      <c r="G307" s="79">
        <f>I307+K307+M307+O307</f>
        <v>0</v>
      </c>
      <c r="H307" s="79">
        <v>0</v>
      </c>
      <c r="I307" s="79">
        <v>0</v>
      </c>
      <c r="J307" s="79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  <c r="P307" s="108"/>
    </row>
    <row r="308" spans="1:16" ht="15">
      <c r="A308" s="73"/>
      <c r="B308" s="74"/>
      <c r="C308" s="152"/>
      <c r="D308" s="152"/>
      <c r="E308" s="96" t="s">
        <v>59</v>
      </c>
      <c r="F308" s="79">
        <f>H308+J308+L308</f>
        <v>0</v>
      </c>
      <c r="G308" s="79">
        <f>I308+K308+M308+O308</f>
        <v>0</v>
      </c>
      <c r="H308" s="79">
        <v>0</v>
      </c>
      <c r="I308" s="79">
        <v>0</v>
      </c>
      <c r="J308" s="79">
        <v>0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108"/>
    </row>
    <row r="309" spans="1:16" ht="15">
      <c r="A309" s="73"/>
      <c r="B309" s="74"/>
      <c r="C309" s="152"/>
      <c r="D309" s="152"/>
      <c r="E309" s="96" t="s">
        <v>60</v>
      </c>
      <c r="F309" s="79">
        <f>H309+J309+L309</f>
        <v>0</v>
      </c>
      <c r="G309" s="79">
        <f>I309+K309+M309+O309</f>
        <v>0</v>
      </c>
      <c r="H309" s="79">
        <v>0</v>
      </c>
      <c r="I309" s="79">
        <v>0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108"/>
    </row>
    <row r="310" spans="1:16" ht="15">
      <c r="A310" s="73"/>
      <c r="B310" s="74"/>
      <c r="C310" s="152"/>
      <c r="D310" s="152"/>
      <c r="E310" s="96" t="s">
        <v>61</v>
      </c>
      <c r="F310" s="79">
        <f>H310+J310+L310</f>
        <v>0</v>
      </c>
      <c r="G310" s="79">
        <f>I310+K310+M310+O310</f>
        <v>0</v>
      </c>
      <c r="H310" s="79">
        <v>0</v>
      </c>
      <c r="I310" s="79">
        <v>0</v>
      </c>
      <c r="J310" s="79">
        <v>0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  <c r="P310" s="108"/>
    </row>
    <row r="311" spans="1:16" ht="15">
      <c r="A311" s="89"/>
      <c r="B311" s="100"/>
      <c r="C311" s="154"/>
      <c r="D311" s="154"/>
      <c r="E311" s="96" t="s">
        <v>62</v>
      </c>
      <c r="F311" s="79">
        <f>H311+J311+L311</f>
        <v>0</v>
      </c>
      <c r="G311" s="79">
        <f>I311+K311+M311+O311</f>
        <v>0</v>
      </c>
      <c r="H311" s="79">
        <v>0</v>
      </c>
      <c r="I311" s="79">
        <v>0</v>
      </c>
      <c r="J311" s="79">
        <v>0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108"/>
    </row>
    <row r="312" spans="1:16" s="7" customFormat="1" ht="14.25" customHeight="1">
      <c r="A312" s="128" t="s">
        <v>22</v>
      </c>
      <c r="B312" s="129"/>
      <c r="C312" s="129"/>
      <c r="D312" s="130"/>
      <c r="E312" s="50" t="s">
        <v>6</v>
      </c>
      <c r="F312" s="51">
        <f t="shared" si="81"/>
        <v>853454</v>
      </c>
      <c r="G312" s="51">
        <f t="shared" si="83"/>
        <v>0</v>
      </c>
      <c r="H312" s="51">
        <f>SUM(H313:H323)</f>
        <v>853454</v>
      </c>
      <c r="I312" s="51">
        <f aca="true" t="shared" si="88" ref="I312:O312">SUM(I313:I323)</f>
        <v>0</v>
      </c>
      <c r="J312" s="51">
        <f t="shared" si="88"/>
        <v>0</v>
      </c>
      <c r="K312" s="51">
        <f t="shared" si="88"/>
        <v>0</v>
      </c>
      <c r="L312" s="51">
        <f t="shared" si="88"/>
        <v>0</v>
      </c>
      <c r="M312" s="51">
        <f t="shared" si="88"/>
        <v>0</v>
      </c>
      <c r="N312" s="51">
        <f t="shared" si="88"/>
        <v>0</v>
      </c>
      <c r="O312" s="51">
        <f t="shared" si="88"/>
        <v>0</v>
      </c>
      <c r="P312" s="155"/>
    </row>
    <row r="313" spans="1:16" s="7" customFormat="1" ht="14.25">
      <c r="A313" s="132"/>
      <c r="B313" s="133"/>
      <c r="C313" s="133"/>
      <c r="D313" s="134"/>
      <c r="E313" s="141" t="s">
        <v>7</v>
      </c>
      <c r="F313" s="57">
        <f t="shared" si="81"/>
        <v>0</v>
      </c>
      <c r="G313" s="103">
        <f t="shared" si="83"/>
        <v>0</v>
      </c>
      <c r="H313" s="57">
        <f aca="true" t="shared" si="89" ref="H313:O316">H325+H337</f>
        <v>0</v>
      </c>
      <c r="I313" s="57">
        <f t="shared" si="89"/>
        <v>0</v>
      </c>
      <c r="J313" s="57">
        <f t="shared" si="89"/>
        <v>0</v>
      </c>
      <c r="K313" s="57">
        <f t="shared" si="89"/>
        <v>0</v>
      </c>
      <c r="L313" s="57">
        <f t="shared" si="89"/>
        <v>0</v>
      </c>
      <c r="M313" s="57">
        <f t="shared" si="89"/>
        <v>0</v>
      </c>
      <c r="N313" s="57">
        <f t="shared" si="89"/>
        <v>0</v>
      </c>
      <c r="O313" s="57">
        <f t="shared" si="89"/>
        <v>0</v>
      </c>
      <c r="P313" s="156"/>
    </row>
    <row r="314" spans="1:16" s="7" customFormat="1" ht="14.25">
      <c r="A314" s="132"/>
      <c r="B314" s="133"/>
      <c r="C314" s="133"/>
      <c r="D314" s="134"/>
      <c r="E314" s="141" t="s">
        <v>8</v>
      </c>
      <c r="F314" s="57">
        <f t="shared" si="81"/>
        <v>0</v>
      </c>
      <c r="G314" s="103">
        <f t="shared" si="83"/>
        <v>0</v>
      </c>
      <c r="H314" s="57">
        <f t="shared" si="89"/>
        <v>0</v>
      </c>
      <c r="I314" s="57">
        <f t="shared" si="89"/>
        <v>0</v>
      </c>
      <c r="J314" s="57">
        <f t="shared" si="89"/>
        <v>0</v>
      </c>
      <c r="K314" s="57">
        <f t="shared" si="89"/>
        <v>0</v>
      </c>
      <c r="L314" s="57">
        <f t="shared" si="89"/>
        <v>0</v>
      </c>
      <c r="M314" s="57">
        <f t="shared" si="89"/>
        <v>0</v>
      </c>
      <c r="N314" s="57">
        <f t="shared" si="89"/>
        <v>0</v>
      </c>
      <c r="O314" s="57">
        <f t="shared" si="89"/>
        <v>0</v>
      </c>
      <c r="P314" s="156"/>
    </row>
    <row r="315" spans="1:16" s="7" customFormat="1" ht="14.25">
      <c r="A315" s="132"/>
      <c r="B315" s="133"/>
      <c r="C315" s="133"/>
      <c r="D315" s="134"/>
      <c r="E315" s="141" t="s">
        <v>9</v>
      </c>
      <c r="F315" s="57">
        <f t="shared" si="81"/>
        <v>0</v>
      </c>
      <c r="G315" s="103">
        <f t="shared" si="83"/>
        <v>0</v>
      </c>
      <c r="H315" s="57">
        <f t="shared" si="89"/>
        <v>0</v>
      </c>
      <c r="I315" s="57">
        <f t="shared" si="89"/>
        <v>0</v>
      </c>
      <c r="J315" s="57">
        <f t="shared" si="89"/>
        <v>0</v>
      </c>
      <c r="K315" s="57">
        <f t="shared" si="89"/>
        <v>0</v>
      </c>
      <c r="L315" s="57">
        <f t="shared" si="89"/>
        <v>0</v>
      </c>
      <c r="M315" s="57">
        <f t="shared" si="89"/>
        <v>0</v>
      </c>
      <c r="N315" s="57">
        <f t="shared" si="89"/>
        <v>0</v>
      </c>
      <c r="O315" s="57">
        <f t="shared" si="89"/>
        <v>0</v>
      </c>
      <c r="P315" s="156"/>
    </row>
    <row r="316" spans="1:16" s="7" customFormat="1" ht="14.25">
      <c r="A316" s="132"/>
      <c r="B316" s="133"/>
      <c r="C316" s="133"/>
      <c r="D316" s="134"/>
      <c r="E316" s="141" t="s">
        <v>10</v>
      </c>
      <c r="F316" s="57">
        <f aca="true" t="shared" si="90" ref="F316:F348">H316+J316+L316</f>
        <v>0</v>
      </c>
      <c r="G316" s="103">
        <f t="shared" si="83"/>
        <v>0</v>
      </c>
      <c r="H316" s="57">
        <f t="shared" si="89"/>
        <v>0</v>
      </c>
      <c r="I316" s="57">
        <f t="shared" si="89"/>
        <v>0</v>
      </c>
      <c r="J316" s="57">
        <f t="shared" si="89"/>
        <v>0</v>
      </c>
      <c r="K316" s="57">
        <f t="shared" si="89"/>
        <v>0</v>
      </c>
      <c r="L316" s="57">
        <f t="shared" si="89"/>
        <v>0</v>
      </c>
      <c r="M316" s="57">
        <f t="shared" si="89"/>
        <v>0</v>
      </c>
      <c r="N316" s="57">
        <f t="shared" si="89"/>
        <v>0</v>
      </c>
      <c r="O316" s="57">
        <f t="shared" si="89"/>
        <v>0</v>
      </c>
      <c r="P316" s="156"/>
    </row>
    <row r="317" spans="1:17" s="7" customFormat="1" ht="14.25">
      <c r="A317" s="132"/>
      <c r="B317" s="133"/>
      <c r="C317" s="133"/>
      <c r="D317" s="134"/>
      <c r="E317" s="141" t="s">
        <v>11</v>
      </c>
      <c r="F317" s="57">
        <f t="shared" si="90"/>
        <v>0</v>
      </c>
      <c r="G317" s="103">
        <f t="shared" si="83"/>
        <v>0</v>
      </c>
      <c r="H317" s="57">
        <f>H329+H341</f>
        <v>0</v>
      </c>
      <c r="I317" s="57">
        <f aca="true" t="shared" si="91" ref="I317:O317">I329+I341</f>
        <v>0</v>
      </c>
      <c r="J317" s="57">
        <f t="shared" si="91"/>
        <v>0</v>
      </c>
      <c r="K317" s="57">
        <f t="shared" si="91"/>
        <v>0</v>
      </c>
      <c r="L317" s="57">
        <f t="shared" si="91"/>
        <v>0</v>
      </c>
      <c r="M317" s="57">
        <f t="shared" si="91"/>
        <v>0</v>
      </c>
      <c r="N317" s="57">
        <f t="shared" si="91"/>
        <v>0</v>
      </c>
      <c r="O317" s="57">
        <f t="shared" si="91"/>
        <v>0</v>
      </c>
      <c r="P317" s="156"/>
      <c r="Q317" s="9"/>
    </row>
    <row r="318" spans="1:17" s="7" customFormat="1" ht="14.25">
      <c r="A318" s="132"/>
      <c r="B318" s="133"/>
      <c r="C318" s="133"/>
      <c r="D318" s="134"/>
      <c r="E318" s="141" t="s">
        <v>51</v>
      </c>
      <c r="F318" s="57">
        <f t="shared" si="90"/>
        <v>4684.6</v>
      </c>
      <c r="G318" s="103">
        <f t="shared" si="83"/>
        <v>0</v>
      </c>
      <c r="H318" s="57">
        <f aca="true" t="shared" si="92" ref="H318:O318">H330+H342</f>
        <v>4684.6</v>
      </c>
      <c r="I318" s="57">
        <f t="shared" si="92"/>
        <v>0</v>
      </c>
      <c r="J318" s="57">
        <f t="shared" si="92"/>
        <v>0</v>
      </c>
      <c r="K318" s="57">
        <f t="shared" si="92"/>
        <v>0</v>
      </c>
      <c r="L318" s="57">
        <f t="shared" si="92"/>
        <v>0</v>
      </c>
      <c r="M318" s="57">
        <f t="shared" si="92"/>
        <v>0</v>
      </c>
      <c r="N318" s="57">
        <f t="shared" si="92"/>
        <v>0</v>
      </c>
      <c r="O318" s="57">
        <f t="shared" si="92"/>
        <v>0</v>
      </c>
      <c r="P318" s="156"/>
      <c r="Q318" s="9"/>
    </row>
    <row r="319" spans="1:17" s="7" customFormat="1" ht="14.25">
      <c r="A319" s="132"/>
      <c r="B319" s="133"/>
      <c r="C319" s="133"/>
      <c r="D319" s="134"/>
      <c r="E319" s="141" t="s">
        <v>58</v>
      </c>
      <c r="F319" s="57">
        <f>H319+J319+L319</f>
        <v>0</v>
      </c>
      <c r="G319" s="103">
        <f>I319+K319+M319+O319</f>
        <v>0</v>
      </c>
      <c r="H319" s="57">
        <f aca="true" t="shared" si="93" ref="H319:O319">H331+H343</f>
        <v>0</v>
      </c>
      <c r="I319" s="57">
        <f t="shared" si="93"/>
        <v>0</v>
      </c>
      <c r="J319" s="57">
        <f t="shared" si="93"/>
        <v>0</v>
      </c>
      <c r="K319" s="57">
        <f t="shared" si="93"/>
        <v>0</v>
      </c>
      <c r="L319" s="57">
        <f t="shared" si="93"/>
        <v>0</v>
      </c>
      <c r="M319" s="57">
        <f t="shared" si="93"/>
        <v>0</v>
      </c>
      <c r="N319" s="57">
        <f t="shared" si="93"/>
        <v>0</v>
      </c>
      <c r="O319" s="57">
        <f t="shared" si="93"/>
        <v>0</v>
      </c>
      <c r="P319" s="156"/>
      <c r="Q319" s="9"/>
    </row>
    <row r="320" spans="1:17" s="7" customFormat="1" ht="14.25">
      <c r="A320" s="132"/>
      <c r="B320" s="133"/>
      <c r="C320" s="133"/>
      <c r="D320" s="134"/>
      <c r="E320" s="141" t="s">
        <v>59</v>
      </c>
      <c r="F320" s="57">
        <f>H320+J320+L320</f>
        <v>0</v>
      </c>
      <c r="G320" s="103">
        <f>I320+K320+M320+O320</f>
        <v>0</v>
      </c>
      <c r="H320" s="57">
        <f aca="true" t="shared" si="94" ref="H320:O320">H332+H344</f>
        <v>0</v>
      </c>
      <c r="I320" s="57">
        <f t="shared" si="94"/>
        <v>0</v>
      </c>
      <c r="J320" s="57">
        <f t="shared" si="94"/>
        <v>0</v>
      </c>
      <c r="K320" s="57">
        <f t="shared" si="94"/>
        <v>0</v>
      </c>
      <c r="L320" s="57">
        <f t="shared" si="94"/>
        <v>0</v>
      </c>
      <c r="M320" s="57">
        <f t="shared" si="94"/>
        <v>0</v>
      </c>
      <c r="N320" s="57">
        <f t="shared" si="94"/>
        <v>0</v>
      </c>
      <c r="O320" s="57">
        <f t="shared" si="94"/>
        <v>0</v>
      </c>
      <c r="P320" s="156"/>
      <c r="Q320" s="9"/>
    </row>
    <row r="321" spans="1:17" s="7" customFormat="1" ht="14.25">
      <c r="A321" s="132"/>
      <c r="B321" s="133"/>
      <c r="C321" s="133"/>
      <c r="D321" s="134"/>
      <c r="E321" s="141" t="s">
        <v>60</v>
      </c>
      <c r="F321" s="57">
        <f>H321+J321+L321</f>
        <v>295000</v>
      </c>
      <c r="G321" s="103">
        <f>I321+K321+M321+O321</f>
        <v>0</v>
      </c>
      <c r="H321" s="57">
        <f aca="true" t="shared" si="95" ref="H321:O321">H333+H345</f>
        <v>295000</v>
      </c>
      <c r="I321" s="57">
        <f t="shared" si="95"/>
        <v>0</v>
      </c>
      <c r="J321" s="57">
        <f t="shared" si="95"/>
        <v>0</v>
      </c>
      <c r="K321" s="57">
        <f t="shared" si="95"/>
        <v>0</v>
      </c>
      <c r="L321" s="57">
        <f t="shared" si="95"/>
        <v>0</v>
      </c>
      <c r="M321" s="57">
        <f t="shared" si="95"/>
        <v>0</v>
      </c>
      <c r="N321" s="57">
        <f t="shared" si="95"/>
        <v>0</v>
      </c>
      <c r="O321" s="57">
        <f t="shared" si="95"/>
        <v>0</v>
      </c>
      <c r="P321" s="156"/>
      <c r="Q321" s="9"/>
    </row>
    <row r="322" spans="1:17" s="7" customFormat="1" ht="14.25">
      <c r="A322" s="132"/>
      <c r="B322" s="133"/>
      <c r="C322" s="133"/>
      <c r="D322" s="134"/>
      <c r="E322" s="141" t="s">
        <v>61</v>
      </c>
      <c r="F322" s="57">
        <f>H322+J322+L322</f>
        <v>270000</v>
      </c>
      <c r="G322" s="103">
        <f>I322+K322+M322+O322</f>
        <v>0</v>
      </c>
      <c r="H322" s="57">
        <f aca="true" t="shared" si="96" ref="H322:O322">H334+H346</f>
        <v>270000</v>
      </c>
      <c r="I322" s="57">
        <f t="shared" si="96"/>
        <v>0</v>
      </c>
      <c r="J322" s="57">
        <f t="shared" si="96"/>
        <v>0</v>
      </c>
      <c r="K322" s="57">
        <f t="shared" si="96"/>
        <v>0</v>
      </c>
      <c r="L322" s="57">
        <f t="shared" si="96"/>
        <v>0</v>
      </c>
      <c r="M322" s="57">
        <f t="shared" si="96"/>
        <v>0</v>
      </c>
      <c r="N322" s="57">
        <f t="shared" si="96"/>
        <v>0</v>
      </c>
      <c r="O322" s="57">
        <f t="shared" si="96"/>
        <v>0</v>
      </c>
      <c r="P322" s="156"/>
      <c r="Q322" s="9"/>
    </row>
    <row r="323" spans="1:17" s="7" customFormat="1" ht="14.25">
      <c r="A323" s="143"/>
      <c r="B323" s="144"/>
      <c r="C323" s="144"/>
      <c r="D323" s="145"/>
      <c r="E323" s="141" t="s">
        <v>62</v>
      </c>
      <c r="F323" s="57">
        <f>H323+J323+L323</f>
        <v>283769.4</v>
      </c>
      <c r="G323" s="103">
        <f>I323+K323+M323+O323</f>
        <v>0</v>
      </c>
      <c r="H323" s="57">
        <f aca="true" t="shared" si="97" ref="H323:O323">H335+H347</f>
        <v>283769.4</v>
      </c>
      <c r="I323" s="57">
        <f t="shared" si="97"/>
        <v>0</v>
      </c>
      <c r="J323" s="57">
        <f t="shared" si="97"/>
        <v>0</v>
      </c>
      <c r="K323" s="57">
        <f t="shared" si="97"/>
        <v>0</v>
      </c>
      <c r="L323" s="57">
        <f t="shared" si="97"/>
        <v>0</v>
      </c>
      <c r="M323" s="57">
        <f t="shared" si="97"/>
        <v>0</v>
      </c>
      <c r="N323" s="57">
        <f t="shared" si="97"/>
        <v>0</v>
      </c>
      <c r="O323" s="57">
        <f t="shared" si="97"/>
        <v>0</v>
      </c>
      <c r="P323" s="156"/>
      <c r="Q323" s="9"/>
    </row>
    <row r="324" spans="1:16" s="7" customFormat="1" ht="14.25">
      <c r="A324" s="128" t="s">
        <v>17</v>
      </c>
      <c r="B324" s="129"/>
      <c r="C324" s="129"/>
      <c r="D324" s="130"/>
      <c r="E324" s="50" t="s">
        <v>6</v>
      </c>
      <c r="F324" s="51">
        <f t="shared" si="90"/>
        <v>29684.6</v>
      </c>
      <c r="G324" s="51">
        <f t="shared" si="83"/>
        <v>0</v>
      </c>
      <c r="H324" s="51">
        <f>SUM(H325:H335)</f>
        <v>29684.6</v>
      </c>
      <c r="I324" s="51">
        <f aca="true" t="shared" si="98" ref="I324:O324">SUM(I325:I335)</f>
        <v>0</v>
      </c>
      <c r="J324" s="51">
        <f t="shared" si="98"/>
        <v>0</v>
      </c>
      <c r="K324" s="51">
        <f t="shared" si="98"/>
        <v>0</v>
      </c>
      <c r="L324" s="51">
        <f t="shared" si="98"/>
        <v>0</v>
      </c>
      <c r="M324" s="51">
        <f t="shared" si="98"/>
        <v>0</v>
      </c>
      <c r="N324" s="51">
        <f t="shared" si="98"/>
        <v>0</v>
      </c>
      <c r="O324" s="51">
        <f t="shared" si="98"/>
        <v>0</v>
      </c>
      <c r="P324" s="156"/>
    </row>
    <row r="325" spans="1:16" s="7" customFormat="1" ht="14.25">
      <c r="A325" s="132"/>
      <c r="B325" s="133"/>
      <c r="C325" s="133"/>
      <c r="D325" s="134"/>
      <c r="E325" s="141" t="s">
        <v>7</v>
      </c>
      <c r="F325" s="57">
        <f t="shared" si="90"/>
        <v>0</v>
      </c>
      <c r="G325" s="103">
        <f t="shared" si="83"/>
        <v>0</v>
      </c>
      <c r="H325" s="103">
        <f aca="true" t="shared" si="99" ref="H325:O327">H265+H289</f>
        <v>0</v>
      </c>
      <c r="I325" s="103">
        <f t="shared" si="99"/>
        <v>0</v>
      </c>
      <c r="J325" s="103">
        <f t="shared" si="99"/>
        <v>0</v>
      </c>
      <c r="K325" s="103">
        <f t="shared" si="99"/>
        <v>0</v>
      </c>
      <c r="L325" s="103">
        <f t="shared" si="99"/>
        <v>0</v>
      </c>
      <c r="M325" s="103">
        <f t="shared" si="99"/>
        <v>0</v>
      </c>
      <c r="N325" s="103">
        <f t="shared" si="99"/>
        <v>0</v>
      </c>
      <c r="O325" s="103">
        <f t="shared" si="99"/>
        <v>0</v>
      </c>
      <c r="P325" s="156"/>
    </row>
    <row r="326" spans="1:16" s="7" customFormat="1" ht="14.25">
      <c r="A326" s="132"/>
      <c r="B326" s="133"/>
      <c r="C326" s="133"/>
      <c r="D326" s="134"/>
      <c r="E326" s="141" t="s">
        <v>8</v>
      </c>
      <c r="F326" s="57">
        <f t="shared" si="90"/>
        <v>0</v>
      </c>
      <c r="G326" s="103">
        <f t="shared" si="83"/>
        <v>0</v>
      </c>
      <c r="H326" s="103">
        <f t="shared" si="99"/>
        <v>0</v>
      </c>
      <c r="I326" s="103">
        <f t="shared" si="99"/>
        <v>0</v>
      </c>
      <c r="J326" s="103">
        <f t="shared" si="99"/>
        <v>0</v>
      </c>
      <c r="K326" s="103">
        <f t="shared" si="99"/>
        <v>0</v>
      </c>
      <c r="L326" s="103">
        <f t="shared" si="99"/>
        <v>0</v>
      </c>
      <c r="M326" s="103">
        <f t="shared" si="99"/>
        <v>0</v>
      </c>
      <c r="N326" s="103">
        <f t="shared" si="99"/>
        <v>0</v>
      </c>
      <c r="O326" s="103">
        <f t="shared" si="99"/>
        <v>0</v>
      </c>
      <c r="P326" s="156"/>
    </row>
    <row r="327" spans="1:16" s="7" customFormat="1" ht="14.25">
      <c r="A327" s="132"/>
      <c r="B327" s="133"/>
      <c r="C327" s="133"/>
      <c r="D327" s="134"/>
      <c r="E327" s="141" t="s">
        <v>9</v>
      </c>
      <c r="F327" s="57">
        <f t="shared" si="90"/>
        <v>0</v>
      </c>
      <c r="G327" s="103">
        <f t="shared" si="83"/>
        <v>0</v>
      </c>
      <c r="H327" s="103">
        <f t="shared" si="99"/>
        <v>0</v>
      </c>
      <c r="I327" s="103">
        <f t="shared" si="99"/>
        <v>0</v>
      </c>
      <c r="J327" s="103">
        <f t="shared" si="99"/>
        <v>0</v>
      </c>
      <c r="K327" s="103">
        <f t="shared" si="99"/>
        <v>0</v>
      </c>
      <c r="L327" s="103">
        <f t="shared" si="99"/>
        <v>0</v>
      </c>
      <c r="M327" s="103">
        <f t="shared" si="99"/>
        <v>0</v>
      </c>
      <c r="N327" s="103">
        <f t="shared" si="99"/>
        <v>0</v>
      </c>
      <c r="O327" s="103">
        <f t="shared" si="99"/>
        <v>0</v>
      </c>
      <c r="P327" s="156"/>
    </row>
    <row r="328" spans="1:16" s="7" customFormat="1" ht="14.25">
      <c r="A328" s="132"/>
      <c r="B328" s="133"/>
      <c r="C328" s="133"/>
      <c r="D328" s="134"/>
      <c r="E328" s="141" t="s">
        <v>10</v>
      </c>
      <c r="F328" s="57">
        <f>H328+J328+L328</f>
        <v>0</v>
      </c>
      <c r="G328" s="103">
        <f t="shared" si="83"/>
        <v>0</v>
      </c>
      <c r="H328" s="103">
        <f aca="true" t="shared" si="100" ref="H328:I330">H268+H292</f>
        <v>0</v>
      </c>
      <c r="I328" s="103">
        <f t="shared" si="100"/>
        <v>0</v>
      </c>
      <c r="J328" s="103">
        <f aca="true" t="shared" si="101" ref="J328:O328">J268+J292</f>
        <v>0</v>
      </c>
      <c r="K328" s="103">
        <f t="shared" si="101"/>
        <v>0</v>
      </c>
      <c r="L328" s="103">
        <f t="shared" si="101"/>
        <v>0</v>
      </c>
      <c r="M328" s="103">
        <f t="shared" si="101"/>
        <v>0</v>
      </c>
      <c r="N328" s="103">
        <f t="shared" si="101"/>
        <v>0</v>
      </c>
      <c r="O328" s="103">
        <f t="shared" si="101"/>
        <v>0</v>
      </c>
      <c r="P328" s="156"/>
    </row>
    <row r="329" spans="1:16" s="7" customFormat="1" ht="14.25">
      <c r="A329" s="132"/>
      <c r="B329" s="133"/>
      <c r="C329" s="133"/>
      <c r="D329" s="134"/>
      <c r="E329" s="141" t="s">
        <v>11</v>
      </c>
      <c r="F329" s="57">
        <f t="shared" si="90"/>
        <v>0</v>
      </c>
      <c r="G329" s="103">
        <f t="shared" si="83"/>
        <v>0</v>
      </c>
      <c r="H329" s="103">
        <f>H269+H293</f>
        <v>0</v>
      </c>
      <c r="I329" s="103">
        <f t="shared" si="100"/>
        <v>0</v>
      </c>
      <c r="J329" s="103">
        <f aca="true" t="shared" si="102" ref="J329:O330">J269+J293</f>
        <v>0</v>
      </c>
      <c r="K329" s="103">
        <f t="shared" si="102"/>
        <v>0</v>
      </c>
      <c r="L329" s="103">
        <f t="shared" si="102"/>
        <v>0</v>
      </c>
      <c r="M329" s="103">
        <f t="shared" si="102"/>
        <v>0</v>
      </c>
      <c r="N329" s="103">
        <f t="shared" si="102"/>
        <v>0</v>
      </c>
      <c r="O329" s="103">
        <f t="shared" si="102"/>
        <v>0</v>
      </c>
      <c r="P329" s="156"/>
    </row>
    <row r="330" spans="1:16" s="7" customFormat="1" ht="14.25">
      <c r="A330" s="138"/>
      <c r="B330" s="139"/>
      <c r="C330" s="139"/>
      <c r="D330" s="140"/>
      <c r="E330" s="141" t="s">
        <v>51</v>
      </c>
      <c r="F330" s="57">
        <f t="shared" si="90"/>
        <v>4684.6</v>
      </c>
      <c r="G330" s="103">
        <f t="shared" si="83"/>
        <v>0</v>
      </c>
      <c r="H330" s="103">
        <f t="shared" si="100"/>
        <v>4684.6</v>
      </c>
      <c r="I330" s="103">
        <f t="shared" si="100"/>
        <v>0</v>
      </c>
      <c r="J330" s="103">
        <f t="shared" si="102"/>
        <v>0</v>
      </c>
      <c r="K330" s="103">
        <f t="shared" si="102"/>
        <v>0</v>
      </c>
      <c r="L330" s="103">
        <f t="shared" si="102"/>
        <v>0</v>
      </c>
      <c r="M330" s="103">
        <f t="shared" si="102"/>
        <v>0</v>
      </c>
      <c r="N330" s="103">
        <f t="shared" si="102"/>
        <v>0</v>
      </c>
      <c r="O330" s="103">
        <f t="shared" si="102"/>
        <v>0</v>
      </c>
      <c r="P330" s="156"/>
    </row>
    <row r="331" spans="1:16" s="7" customFormat="1" ht="14.25">
      <c r="A331" s="138"/>
      <c r="B331" s="139"/>
      <c r="C331" s="139"/>
      <c r="D331" s="140"/>
      <c r="E331" s="141" t="s">
        <v>58</v>
      </c>
      <c r="F331" s="57">
        <f>H331+J331+L331</f>
        <v>0</v>
      </c>
      <c r="G331" s="103">
        <f>I331+K331+M331+O331</f>
        <v>0</v>
      </c>
      <c r="H331" s="57">
        <f>H271+H295</f>
        <v>0</v>
      </c>
      <c r="I331" s="57">
        <f aca="true" t="shared" si="103" ref="I331:O331">I271+I295</f>
        <v>0</v>
      </c>
      <c r="J331" s="57">
        <f t="shared" si="103"/>
        <v>0</v>
      </c>
      <c r="K331" s="57">
        <f t="shared" si="103"/>
        <v>0</v>
      </c>
      <c r="L331" s="57">
        <f t="shared" si="103"/>
        <v>0</v>
      </c>
      <c r="M331" s="57">
        <f t="shared" si="103"/>
        <v>0</v>
      </c>
      <c r="N331" s="57">
        <f t="shared" si="103"/>
        <v>0</v>
      </c>
      <c r="O331" s="57">
        <f t="shared" si="103"/>
        <v>0</v>
      </c>
      <c r="P331" s="156"/>
    </row>
    <row r="332" spans="1:16" s="7" customFormat="1" ht="14.25">
      <c r="A332" s="138"/>
      <c r="B332" s="139"/>
      <c r="C332" s="139"/>
      <c r="D332" s="140"/>
      <c r="E332" s="141" t="s">
        <v>59</v>
      </c>
      <c r="F332" s="57">
        <f>H332+J332+L332</f>
        <v>0</v>
      </c>
      <c r="G332" s="103">
        <f>I332+K332+M332+O332</f>
        <v>0</v>
      </c>
      <c r="H332" s="57">
        <f>H272+H296</f>
        <v>0</v>
      </c>
      <c r="I332" s="57">
        <f aca="true" t="shared" si="104" ref="I332:O332">I272+I296</f>
        <v>0</v>
      </c>
      <c r="J332" s="57">
        <f t="shared" si="104"/>
        <v>0</v>
      </c>
      <c r="K332" s="57">
        <f t="shared" si="104"/>
        <v>0</v>
      </c>
      <c r="L332" s="57">
        <f t="shared" si="104"/>
        <v>0</v>
      </c>
      <c r="M332" s="57">
        <f t="shared" si="104"/>
        <v>0</v>
      </c>
      <c r="N332" s="57">
        <f t="shared" si="104"/>
        <v>0</v>
      </c>
      <c r="O332" s="57">
        <f t="shared" si="104"/>
        <v>0</v>
      </c>
      <c r="P332" s="156"/>
    </row>
    <row r="333" spans="1:16" s="7" customFormat="1" ht="14.25">
      <c r="A333" s="138"/>
      <c r="B333" s="139"/>
      <c r="C333" s="139"/>
      <c r="D333" s="140"/>
      <c r="E333" s="141" t="s">
        <v>60</v>
      </c>
      <c r="F333" s="57">
        <f>H333+J333+L333</f>
        <v>25000</v>
      </c>
      <c r="G333" s="103">
        <f>I333+K333+M333+O333</f>
        <v>0</v>
      </c>
      <c r="H333" s="57">
        <f>H273+H297</f>
        <v>25000</v>
      </c>
      <c r="I333" s="57">
        <f aca="true" t="shared" si="105" ref="I333:O333">I273+I297</f>
        <v>0</v>
      </c>
      <c r="J333" s="57">
        <f t="shared" si="105"/>
        <v>0</v>
      </c>
      <c r="K333" s="57">
        <f t="shared" si="105"/>
        <v>0</v>
      </c>
      <c r="L333" s="57">
        <f t="shared" si="105"/>
        <v>0</v>
      </c>
      <c r="M333" s="57">
        <f t="shared" si="105"/>
        <v>0</v>
      </c>
      <c r="N333" s="57">
        <f t="shared" si="105"/>
        <v>0</v>
      </c>
      <c r="O333" s="57">
        <f t="shared" si="105"/>
        <v>0</v>
      </c>
      <c r="P333" s="156"/>
    </row>
    <row r="334" spans="1:16" s="7" customFormat="1" ht="14.25">
      <c r="A334" s="138"/>
      <c r="B334" s="139"/>
      <c r="C334" s="139"/>
      <c r="D334" s="140"/>
      <c r="E334" s="141" t="s">
        <v>61</v>
      </c>
      <c r="F334" s="57">
        <f>H334+J334+L334</f>
        <v>0</v>
      </c>
      <c r="G334" s="103">
        <f>I334+K334+M334+O334</f>
        <v>0</v>
      </c>
      <c r="H334" s="57">
        <f>H274+H298</f>
        <v>0</v>
      </c>
      <c r="I334" s="57">
        <f aca="true" t="shared" si="106" ref="I334:O334">I274+I298</f>
        <v>0</v>
      </c>
      <c r="J334" s="57">
        <f t="shared" si="106"/>
        <v>0</v>
      </c>
      <c r="K334" s="57">
        <f t="shared" si="106"/>
        <v>0</v>
      </c>
      <c r="L334" s="57">
        <f t="shared" si="106"/>
        <v>0</v>
      </c>
      <c r="M334" s="57">
        <f t="shared" si="106"/>
        <v>0</v>
      </c>
      <c r="N334" s="57">
        <f t="shared" si="106"/>
        <v>0</v>
      </c>
      <c r="O334" s="57">
        <f t="shared" si="106"/>
        <v>0</v>
      </c>
      <c r="P334" s="156"/>
    </row>
    <row r="335" spans="1:16" s="7" customFormat="1" ht="14.25">
      <c r="A335" s="138"/>
      <c r="B335" s="139"/>
      <c r="C335" s="139"/>
      <c r="D335" s="140"/>
      <c r="E335" s="141" t="s">
        <v>62</v>
      </c>
      <c r="F335" s="57">
        <f>H335+J335+L335</f>
        <v>0</v>
      </c>
      <c r="G335" s="103">
        <f>I335+K335+M335+O335</f>
        <v>0</v>
      </c>
      <c r="H335" s="57">
        <f>H275+H299</f>
        <v>0</v>
      </c>
      <c r="I335" s="57">
        <f aca="true" t="shared" si="107" ref="I335:O335">I275+I299</f>
        <v>0</v>
      </c>
      <c r="J335" s="57">
        <f t="shared" si="107"/>
        <v>0</v>
      </c>
      <c r="K335" s="57">
        <f t="shared" si="107"/>
        <v>0</v>
      </c>
      <c r="L335" s="57">
        <f t="shared" si="107"/>
        <v>0</v>
      </c>
      <c r="M335" s="57">
        <f t="shared" si="107"/>
        <v>0</v>
      </c>
      <c r="N335" s="57">
        <f t="shared" si="107"/>
        <v>0</v>
      </c>
      <c r="O335" s="57">
        <f t="shared" si="107"/>
        <v>0</v>
      </c>
      <c r="P335" s="156"/>
    </row>
    <row r="336" spans="1:16" s="7" customFormat="1" ht="14.25">
      <c r="A336" s="128" t="s">
        <v>18</v>
      </c>
      <c r="B336" s="129"/>
      <c r="C336" s="129"/>
      <c r="D336" s="130"/>
      <c r="E336" s="50" t="s">
        <v>6</v>
      </c>
      <c r="F336" s="51">
        <f t="shared" si="90"/>
        <v>823769.4</v>
      </c>
      <c r="G336" s="51">
        <f t="shared" si="83"/>
        <v>0</v>
      </c>
      <c r="H336" s="51">
        <f>SUM(H337:H347)</f>
        <v>823769.4</v>
      </c>
      <c r="I336" s="51">
        <f aca="true" t="shared" si="108" ref="I336:O336">SUM(I337:I347)</f>
        <v>0</v>
      </c>
      <c r="J336" s="51">
        <f t="shared" si="108"/>
        <v>0</v>
      </c>
      <c r="K336" s="51">
        <f t="shared" si="108"/>
        <v>0</v>
      </c>
      <c r="L336" s="51">
        <f t="shared" si="108"/>
        <v>0</v>
      </c>
      <c r="M336" s="51">
        <f t="shared" si="108"/>
        <v>0</v>
      </c>
      <c r="N336" s="51">
        <f t="shared" si="108"/>
        <v>0</v>
      </c>
      <c r="O336" s="51">
        <f t="shared" si="108"/>
        <v>0</v>
      </c>
      <c r="P336" s="156"/>
    </row>
    <row r="337" spans="1:16" s="7" customFormat="1" ht="14.25">
      <c r="A337" s="132"/>
      <c r="B337" s="133"/>
      <c r="C337" s="133"/>
      <c r="D337" s="134"/>
      <c r="E337" s="141" t="s">
        <v>7</v>
      </c>
      <c r="F337" s="57">
        <f t="shared" si="90"/>
        <v>0</v>
      </c>
      <c r="G337" s="103">
        <f t="shared" si="83"/>
        <v>0</v>
      </c>
      <c r="H337" s="103">
        <f aca="true" t="shared" si="109" ref="H337:O342">H277+H301</f>
        <v>0</v>
      </c>
      <c r="I337" s="103">
        <f t="shared" si="109"/>
        <v>0</v>
      </c>
      <c r="J337" s="103">
        <f t="shared" si="109"/>
        <v>0</v>
      </c>
      <c r="K337" s="103">
        <f t="shared" si="109"/>
        <v>0</v>
      </c>
      <c r="L337" s="103">
        <f t="shared" si="109"/>
        <v>0</v>
      </c>
      <c r="M337" s="103">
        <f t="shared" si="109"/>
        <v>0</v>
      </c>
      <c r="N337" s="103">
        <f t="shared" si="109"/>
        <v>0</v>
      </c>
      <c r="O337" s="103">
        <f t="shared" si="109"/>
        <v>0</v>
      </c>
      <c r="P337" s="156"/>
    </row>
    <row r="338" spans="1:16" s="7" customFormat="1" ht="14.25">
      <c r="A338" s="132"/>
      <c r="B338" s="133"/>
      <c r="C338" s="133"/>
      <c r="D338" s="134"/>
      <c r="E338" s="141" t="s">
        <v>8</v>
      </c>
      <c r="F338" s="57">
        <f t="shared" si="90"/>
        <v>0</v>
      </c>
      <c r="G338" s="103">
        <f t="shared" si="83"/>
        <v>0</v>
      </c>
      <c r="H338" s="103">
        <f t="shared" si="109"/>
        <v>0</v>
      </c>
      <c r="I338" s="103">
        <f t="shared" si="109"/>
        <v>0</v>
      </c>
      <c r="J338" s="103">
        <f t="shared" si="109"/>
        <v>0</v>
      </c>
      <c r="K338" s="103">
        <f t="shared" si="109"/>
        <v>0</v>
      </c>
      <c r="L338" s="103">
        <f t="shared" si="109"/>
        <v>0</v>
      </c>
      <c r="M338" s="103">
        <f t="shared" si="109"/>
        <v>0</v>
      </c>
      <c r="N338" s="103">
        <f t="shared" si="109"/>
        <v>0</v>
      </c>
      <c r="O338" s="103">
        <f t="shared" si="109"/>
        <v>0</v>
      </c>
      <c r="P338" s="156"/>
    </row>
    <row r="339" spans="1:16" s="7" customFormat="1" ht="14.25">
      <c r="A339" s="132"/>
      <c r="B339" s="133"/>
      <c r="C339" s="133"/>
      <c r="D339" s="134"/>
      <c r="E339" s="141" t="s">
        <v>9</v>
      </c>
      <c r="F339" s="57">
        <f t="shared" si="90"/>
        <v>0</v>
      </c>
      <c r="G339" s="103">
        <f t="shared" si="83"/>
        <v>0</v>
      </c>
      <c r="H339" s="103">
        <f t="shared" si="109"/>
        <v>0</v>
      </c>
      <c r="I339" s="103">
        <f t="shared" si="109"/>
        <v>0</v>
      </c>
      <c r="J339" s="103">
        <f t="shared" si="109"/>
        <v>0</v>
      </c>
      <c r="K339" s="103">
        <f t="shared" si="109"/>
        <v>0</v>
      </c>
      <c r="L339" s="103">
        <f t="shared" si="109"/>
        <v>0</v>
      </c>
      <c r="M339" s="103">
        <f t="shared" si="109"/>
        <v>0</v>
      </c>
      <c r="N339" s="103">
        <f t="shared" si="109"/>
        <v>0</v>
      </c>
      <c r="O339" s="103">
        <f t="shared" si="109"/>
        <v>0</v>
      </c>
      <c r="P339" s="156"/>
    </row>
    <row r="340" spans="1:16" s="7" customFormat="1" ht="14.25">
      <c r="A340" s="132"/>
      <c r="B340" s="133"/>
      <c r="C340" s="133"/>
      <c r="D340" s="134"/>
      <c r="E340" s="141" t="s">
        <v>10</v>
      </c>
      <c r="F340" s="57">
        <f t="shared" si="90"/>
        <v>0</v>
      </c>
      <c r="G340" s="103">
        <f t="shared" si="83"/>
        <v>0</v>
      </c>
      <c r="H340" s="103">
        <f t="shared" si="109"/>
        <v>0</v>
      </c>
      <c r="I340" s="103">
        <f t="shared" si="109"/>
        <v>0</v>
      </c>
      <c r="J340" s="103">
        <f t="shared" si="109"/>
        <v>0</v>
      </c>
      <c r="K340" s="103">
        <f t="shared" si="109"/>
        <v>0</v>
      </c>
      <c r="L340" s="103">
        <f t="shared" si="109"/>
        <v>0</v>
      </c>
      <c r="M340" s="103">
        <f t="shared" si="109"/>
        <v>0</v>
      </c>
      <c r="N340" s="103">
        <f t="shared" si="109"/>
        <v>0</v>
      </c>
      <c r="O340" s="103">
        <f t="shared" si="109"/>
        <v>0</v>
      </c>
      <c r="P340" s="156"/>
    </row>
    <row r="341" spans="1:16" s="7" customFormat="1" ht="14.25">
      <c r="A341" s="132"/>
      <c r="B341" s="133"/>
      <c r="C341" s="133"/>
      <c r="D341" s="134"/>
      <c r="E341" s="141" t="s">
        <v>11</v>
      </c>
      <c r="F341" s="103">
        <f t="shared" si="90"/>
        <v>0</v>
      </c>
      <c r="G341" s="103">
        <f t="shared" si="83"/>
        <v>0</v>
      </c>
      <c r="H341" s="103">
        <f t="shared" si="109"/>
        <v>0</v>
      </c>
      <c r="I341" s="103">
        <f t="shared" si="109"/>
        <v>0</v>
      </c>
      <c r="J341" s="103">
        <f t="shared" si="109"/>
        <v>0</v>
      </c>
      <c r="K341" s="103">
        <f t="shared" si="109"/>
        <v>0</v>
      </c>
      <c r="L341" s="103">
        <f t="shared" si="109"/>
        <v>0</v>
      </c>
      <c r="M341" s="103">
        <f t="shared" si="109"/>
        <v>0</v>
      </c>
      <c r="N341" s="103">
        <f t="shared" si="109"/>
        <v>0</v>
      </c>
      <c r="O341" s="103">
        <f t="shared" si="109"/>
        <v>0</v>
      </c>
      <c r="P341" s="156"/>
    </row>
    <row r="342" spans="1:16" s="7" customFormat="1" ht="14.25">
      <c r="A342" s="138"/>
      <c r="B342" s="139"/>
      <c r="C342" s="139"/>
      <c r="D342" s="140"/>
      <c r="E342" s="141" t="s">
        <v>51</v>
      </c>
      <c r="F342" s="103">
        <f t="shared" si="90"/>
        <v>0</v>
      </c>
      <c r="G342" s="103">
        <f t="shared" si="83"/>
        <v>0</v>
      </c>
      <c r="H342" s="103">
        <f t="shared" si="109"/>
        <v>0</v>
      </c>
      <c r="I342" s="103">
        <f aca="true" t="shared" si="110" ref="I342:O342">I282+I306</f>
        <v>0</v>
      </c>
      <c r="J342" s="103">
        <f t="shared" si="110"/>
        <v>0</v>
      </c>
      <c r="K342" s="103">
        <f t="shared" si="110"/>
        <v>0</v>
      </c>
      <c r="L342" s="103">
        <f t="shared" si="110"/>
        <v>0</v>
      </c>
      <c r="M342" s="103">
        <f t="shared" si="110"/>
        <v>0</v>
      </c>
      <c r="N342" s="103">
        <f t="shared" si="110"/>
        <v>0</v>
      </c>
      <c r="O342" s="103">
        <f t="shared" si="110"/>
        <v>0</v>
      </c>
      <c r="P342" s="156"/>
    </row>
    <row r="343" spans="1:16" s="7" customFormat="1" ht="14.25">
      <c r="A343" s="138"/>
      <c r="B343" s="139"/>
      <c r="C343" s="139"/>
      <c r="D343" s="140"/>
      <c r="E343" s="141" t="s">
        <v>58</v>
      </c>
      <c r="F343" s="103">
        <f>H343+J343+L343</f>
        <v>0</v>
      </c>
      <c r="G343" s="103">
        <f>I343+K343+M343+O343</f>
        <v>0</v>
      </c>
      <c r="H343" s="103">
        <f aca="true" t="shared" si="111" ref="H343:O343">H283+H307</f>
        <v>0</v>
      </c>
      <c r="I343" s="103">
        <f t="shared" si="111"/>
        <v>0</v>
      </c>
      <c r="J343" s="103">
        <f t="shared" si="111"/>
        <v>0</v>
      </c>
      <c r="K343" s="103">
        <f t="shared" si="111"/>
        <v>0</v>
      </c>
      <c r="L343" s="103">
        <f t="shared" si="111"/>
        <v>0</v>
      </c>
      <c r="M343" s="103">
        <f t="shared" si="111"/>
        <v>0</v>
      </c>
      <c r="N343" s="103">
        <f t="shared" si="111"/>
        <v>0</v>
      </c>
      <c r="O343" s="103">
        <f t="shared" si="111"/>
        <v>0</v>
      </c>
      <c r="P343" s="155"/>
    </row>
    <row r="344" spans="1:16" s="7" customFormat="1" ht="14.25">
      <c r="A344" s="138"/>
      <c r="B344" s="139"/>
      <c r="C344" s="139"/>
      <c r="D344" s="140"/>
      <c r="E344" s="141" t="s">
        <v>59</v>
      </c>
      <c r="F344" s="103">
        <f>H344+J344+L344</f>
        <v>0</v>
      </c>
      <c r="G344" s="103">
        <f>I344+K344+M344+O344</f>
        <v>0</v>
      </c>
      <c r="H344" s="103">
        <f aca="true" t="shared" si="112" ref="H344:O344">H284+H308</f>
        <v>0</v>
      </c>
      <c r="I344" s="103">
        <f t="shared" si="112"/>
        <v>0</v>
      </c>
      <c r="J344" s="103">
        <f t="shared" si="112"/>
        <v>0</v>
      </c>
      <c r="K344" s="103">
        <f t="shared" si="112"/>
        <v>0</v>
      </c>
      <c r="L344" s="103">
        <f t="shared" si="112"/>
        <v>0</v>
      </c>
      <c r="M344" s="103">
        <f t="shared" si="112"/>
        <v>0</v>
      </c>
      <c r="N344" s="103">
        <f t="shared" si="112"/>
        <v>0</v>
      </c>
      <c r="O344" s="103">
        <f t="shared" si="112"/>
        <v>0</v>
      </c>
      <c r="P344" s="155"/>
    </row>
    <row r="345" spans="1:16" s="7" customFormat="1" ht="14.25">
      <c r="A345" s="138"/>
      <c r="B345" s="139"/>
      <c r="C345" s="139"/>
      <c r="D345" s="140"/>
      <c r="E345" s="141" t="s">
        <v>60</v>
      </c>
      <c r="F345" s="103">
        <f>H345+J345+L345</f>
        <v>270000</v>
      </c>
      <c r="G345" s="103">
        <f>I345+K345+M345+O345</f>
        <v>0</v>
      </c>
      <c r="H345" s="103">
        <f aca="true" t="shared" si="113" ref="H345:O345">H285+H309</f>
        <v>270000</v>
      </c>
      <c r="I345" s="103">
        <f t="shared" si="113"/>
        <v>0</v>
      </c>
      <c r="J345" s="103">
        <f t="shared" si="113"/>
        <v>0</v>
      </c>
      <c r="K345" s="103">
        <f t="shared" si="113"/>
        <v>0</v>
      </c>
      <c r="L345" s="103">
        <f t="shared" si="113"/>
        <v>0</v>
      </c>
      <c r="M345" s="103">
        <f t="shared" si="113"/>
        <v>0</v>
      </c>
      <c r="N345" s="103">
        <f t="shared" si="113"/>
        <v>0</v>
      </c>
      <c r="O345" s="103">
        <f t="shared" si="113"/>
        <v>0</v>
      </c>
      <c r="P345" s="155"/>
    </row>
    <row r="346" spans="1:16" s="7" customFormat="1" ht="14.25">
      <c r="A346" s="138"/>
      <c r="B346" s="139"/>
      <c r="C346" s="139"/>
      <c r="D346" s="140"/>
      <c r="E346" s="141" t="s">
        <v>61</v>
      </c>
      <c r="F346" s="103">
        <f>H346+J346+L346</f>
        <v>270000</v>
      </c>
      <c r="G346" s="103">
        <f>I346+K346+M346+O346</f>
        <v>0</v>
      </c>
      <c r="H346" s="103">
        <f aca="true" t="shared" si="114" ref="H346:O346">H286+H310</f>
        <v>270000</v>
      </c>
      <c r="I346" s="103">
        <f t="shared" si="114"/>
        <v>0</v>
      </c>
      <c r="J346" s="103">
        <f t="shared" si="114"/>
        <v>0</v>
      </c>
      <c r="K346" s="103">
        <f t="shared" si="114"/>
        <v>0</v>
      </c>
      <c r="L346" s="103">
        <f t="shared" si="114"/>
        <v>0</v>
      </c>
      <c r="M346" s="103">
        <f t="shared" si="114"/>
        <v>0</v>
      </c>
      <c r="N346" s="103">
        <f t="shared" si="114"/>
        <v>0</v>
      </c>
      <c r="O346" s="103">
        <f t="shared" si="114"/>
        <v>0</v>
      </c>
      <c r="P346" s="155"/>
    </row>
    <row r="347" spans="1:16" s="7" customFormat="1" ht="14.25">
      <c r="A347" s="138"/>
      <c r="B347" s="139"/>
      <c r="C347" s="139"/>
      <c r="D347" s="140"/>
      <c r="E347" s="141" t="s">
        <v>62</v>
      </c>
      <c r="F347" s="103">
        <f>H347+J347+L347</f>
        <v>283769.4</v>
      </c>
      <c r="G347" s="103">
        <f>I347+K347+M347+O347</f>
        <v>0</v>
      </c>
      <c r="H347" s="103">
        <f aca="true" t="shared" si="115" ref="H347:O347">H287+H311</f>
        <v>283769.4</v>
      </c>
      <c r="I347" s="103">
        <f t="shared" si="115"/>
        <v>0</v>
      </c>
      <c r="J347" s="103">
        <f t="shared" si="115"/>
        <v>0</v>
      </c>
      <c r="K347" s="103">
        <f t="shared" si="115"/>
        <v>0</v>
      </c>
      <c r="L347" s="103">
        <f t="shared" si="115"/>
        <v>0</v>
      </c>
      <c r="M347" s="103">
        <f t="shared" si="115"/>
        <v>0</v>
      </c>
      <c r="N347" s="103">
        <f t="shared" si="115"/>
        <v>0</v>
      </c>
      <c r="O347" s="103">
        <f t="shared" si="115"/>
        <v>0</v>
      </c>
      <c r="P347" s="155"/>
    </row>
    <row r="348" spans="1:16" s="7" customFormat="1" ht="14.25" customHeight="1">
      <c r="A348" s="157" t="s">
        <v>23</v>
      </c>
      <c r="B348" s="158"/>
      <c r="C348" s="158"/>
      <c r="D348" s="159"/>
      <c r="E348" s="50" t="s">
        <v>6</v>
      </c>
      <c r="F348" s="51">
        <f t="shared" si="90"/>
        <v>1552709.0702758753</v>
      </c>
      <c r="G348" s="51">
        <f t="shared" si="83"/>
        <v>282210.30000000005</v>
      </c>
      <c r="H348" s="51">
        <f>SUM(H349:H359)</f>
        <v>1300623.4702758752</v>
      </c>
      <c r="I348" s="51">
        <f aca="true" t="shared" si="116" ref="I348:O348">SUM(I349:I359)</f>
        <v>30124.7</v>
      </c>
      <c r="J348" s="51">
        <f t="shared" si="116"/>
        <v>155734.5</v>
      </c>
      <c r="K348" s="51">
        <f t="shared" si="116"/>
        <v>155734.5</v>
      </c>
      <c r="L348" s="51">
        <f t="shared" si="116"/>
        <v>96351.1</v>
      </c>
      <c r="M348" s="51">
        <f t="shared" si="116"/>
        <v>96351.1</v>
      </c>
      <c r="N348" s="51">
        <f t="shared" si="116"/>
        <v>0</v>
      </c>
      <c r="O348" s="51">
        <f t="shared" si="116"/>
        <v>0</v>
      </c>
      <c r="P348" s="155"/>
    </row>
    <row r="349" spans="1:16" s="7" customFormat="1" ht="14.25" customHeight="1">
      <c r="A349" s="160"/>
      <c r="B349" s="161"/>
      <c r="C349" s="161"/>
      <c r="D349" s="162"/>
      <c r="E349" s="56" t="s">
        <v>7</v>
      </c>
      <c r="F349" s="57">
        <f aca="true" t="shared" si="117" ref="F349:F354">SUM(H349+J349+L349)</f>
        <v>201081.1</v>
      </c>
      <c r="G349" s="57">
        <f aca="true" t="shared" si="118" ref="G349:G354">I349+K349+M349</f>
        <v>201081.1</v>
      </c>
      <c r="H349" s="57">
        <f aca="true" t="shared" si="119" ref="H349:O353">H361+H373</f>
        <v>1140.1000000000008</v>
      </c>
      <c r="I349" s="57">
        <f t="shared" si="119"/>
        <v>1140.1000000000008</v>
      </c>
      <c r="J349" s="57">
        <f t="shared" si="119"/>
        <v>155734.5</v>
      </c>
      <c r="K349" s="57">
        <f t="shared" si="119"/>
        <v>155734.5</v>
      </c>
      <c r="L349" s="57">
        <f t="shared" si="119"/>
        <v>44206.49999999999</v>
      </c>
      <c r="M349" s="57">
        <f t="shared" si="119"/>
        <v>44206.49999999999</v>
      </c>
      <c r="N349" s="57">
        <f t="shared" si="119"/>
        <v>0</v>
      </c>
      <c r="O349" s="57">
        <f t="shared" si="119"/>
        <v>0</v>
      </c>
      <c r="P349" s="156"/>
    </row>
    <row r="350" spans="1:16" s="7" customFormat="1" ht="14.25" customHeight="1">
      <c r="A350" s="160"/>
      <c r="B350" s="161"/>
      <c r="C350" s="161"/>
      <c r="D350" s="162"/>
      <c r="E350" s="56" t="s">
        <v>8</v>
      </c>
      <c r="F350" s="57">
        <f t="shared" si="117"/>
        <v>34024</v>
      </c>
      <c r="G350" s="57">
        <f t="shared" si="118"/>
        <v>34024</v>
      </c>
      <c r="H350" s="57">
        <f t="shared" si="119"/>
        <v>4364.799999999999</v>
      </c>
      <c r="I350" s="57">
        <f t="shared" si="119"/>
        <v>4364.799999999999</v>
      </c>
      <c r="J350" s="57">
        <f t="shared" si="119"/>
        <v>0</v>
      </c>
      <c r="K350" s="57">
        <f t="shared" si="119"/>
        <v>0</v>
      </c>
      <c r="L350" s="57">
        <f t="shared" si="119"/>
        <v>29659.2</v>
      </c>
      <c r="M350" s="57">
        <f t="shared" si="119"/>
        <v>29659.2</v>
      </c>
      <c r="N350" s="57">
        <f t="shared" si="119"/>
        <v>0</v>
      </c>
      <c r="O350" s="57">
        <f t="shared" si="119"/>
        <v>0</v>
      </c>
      <c r="P350" s="156"/>
    </row>
    <row r="351" spans="1:16" s="7" customFormat="1" ht="14.25" customHeight="1">
      <c r="A351" s="160"/>
      <c r="B351" s="161"/>
      <c r="C351" s="161"/>
      <c r="D351" s="162"/>
      <c r="E351" s="56" t="s">
        <v>9</v>
      </c>
      <c r="F351" s="57">
        <f t="shared" si="117"/>
        <v>22930.4</v>
      </c>
      <c r="G351" s="57">
        <f t="shared" si="118"/>
        <v>22930.4</v>
      </c>
      <c r="H351" s="57">
        <f t="shared" si="119"/>
        <v>445</v>
      </c>
      <c r="I351" s="57">
        <f t="shared" si="119"/>
        <v>445</v>
      </c>
      <c r="J351" s="57">
        <f t="shared" si="119"/>
        <v>0</v>
      </c>
      <c r="K351" s="57">
        <f t="shared" si="119"/>
        <v>0</v>
      </c>
      <c r="L351" s="57">
        <f t="shared" si="119"/>
        <v>22485.4</v>
      </c>
      <c r="M351" s="57">
        <f t="shared" si="119"/>
        <v>22485.4</v>
      </c>
      <c r="N351" s="57">
        <f t="shared" si="119"/>
        <v>0</v>
      </c>
      <c r="O351" s="57">
        <f t="shared" si="119"/>
        <v>0</v>
      </c>
      <c r="P351" s="156"/>
    </row>
    <row r="352" spans="1:16" s="7" customFormat="1" ht="14.25" customHeight="1">
      <c r="A352" s="160"/>
      <c r="B352" s="161"/>
      <c r="C352" s="161"/>
      <c r="D352" s="162"/>
      <c r="E352" s="56" t="s">
        <v>10</v>
      </c>
      <c r="F352" s="57">
        <f t="shared" si="117"/>
        <v>199.6</v>
      </c>
      <c r="G352" s="57">
        <f t="shared" si="118"/>
        <v>199.6</v>
      </c>
      <c r="H352" s="57">
        <f t="shared" si="119"/>
        <v>199.6</v>
      </c>
      <c r="I352" s="57">
        <f t="shared" si="119"/>
        <v>199.6</v>
      </c>
      <c r="J352" s="57">
        <f t="shared" si="119"/>
        <v>0</v>
      </c>
      <c r="K352" s="57">
        <f t="shared" si="119"/>
        <v>0</v>
      </c>
      <c r="L352" s="57">
        <f t="shared" si="119"/>
        <v>0</v>
      </c>
      <c r="M352" s="57">
        <f t="shared" si="119"/>
        <v>0</v>
      </c>
      <c r="N352" s="57">
        <f t="shared" si="119"/>
        <v>0</v>
      </c>
      <c r="O352" s="57">
        <f t="shared" si="119"/>
        <v>0</v>
      </c>
      <c r="P352" s="156"/>
    </row>
    <row r="353" spans="1:16" s="7" customFormat="1" ht="14.25" customHeight="1">
      <c r="A353" s="160"/>
      <c r="B353" s="161"/>
      <c r="C353" s="161"/>
      <c r="D353" s="162"/>
      <c r="E353" s="56" t="s">
        <v>11</v>
      </c>
      <c r="F353" s="57">
        <f t="shared" si="117"/>
        <v>21991.2</v>
      </c>
      <c r="G353" s="57">
        <f t="shared" si="118"/>
        <v>21991.2</v>
      </c>
      <c r="H353" s="57">
        <f t="shared" si="119"/>
        <v>21991.2</v>
      </c>
      <c r="I353" s="57">
        <f t="shared" si="119"/>
        <v>21991.2</v>
      </c>
      <c r="J353" s="57">
        <f t="shared" si="119"/>
        <v>0</v>
      </c>
      <c r="K353" s="57">
        <f t="shared" si="119"/>
        <v>0</v>
      </c>
      <c r="L353" s="57">
        <f t="shared" si="119"/>
        <v>0</v>
      </c>
      <c r="M353" s="57">
        <f t="shared" si="119"/>
        <v>0</v>
      </c>
      <c r="N353" s="57">
        <f t="shared" si="119"/>
        <v>0</v>
      </c>
      <c r="O353" s="57">
        <f t="shared" si="119"/>
        <v>0</v>
      </c>
      <c r="P353" s="156"/>
    </row>
    <row r="354" spans="1:16" s="7" customFormat="1" ht="14.25" customHeight="1">
      <c r="A354" s="160"/>
      <c r="B354" s="161"/>
      <c r="C354" s="161"/>
      <c r="D354" s="162"/>
      <c r="E354" s="56" t="s">
        <v>51</v>
      </c>
      <c r="F354" s="57">
        <f t="shared" si="117"/>
        <v>183199.1</v>
      </c>
      <c r="G354" s="57">
        <f t="shared" si="118"/>
        <v>1984</v>
      </c>
      <c r="H354" s="57">
        <f>H366+H378</f>
        <v>183199.1</v>
      </c>
      <c r="I354" s="57">
        <f aca="true" t="shared" si="120" ref="I354:O354">I366+I378</f>
        <v>1984</v>
      </c>
      <c r="J354" s="57">
        <f t="shared" si="120"/>
        <v>0</v>
      </c>
      <c r="K354" s="57">
        <f t="shared" si="120"/>
        <v>0</v>
      </c>
      <c r="L354" s="57">
        <f t="shared" si="120"/>
        <v>0</v>
      </c>
      <c r="M354" s="57">
        <f t="shared" si="120"/>
        <v>0</v>
      </c>
      <c r="N354" s="57">
        <f t="shared" si="120"/>
        <v>0</v>
      </c>
      <c r="O354" s="57">
        <f t="shared" si="120"/>
        <v>0</v>
      </c>
      <c r="P354" s="156"/>
    </row>
    <row r="355" spans="1:16" s="7" customFormat="1" ht="14.25" customHeight="1">
      <c r="A355" s="160"/>
      <c r="B355" s="161"/>
      <c r="C355" s="161"/>
      <c r="D355" s="162"/>
      <c r="E355" s="56" t="s">
        <v>58</v>
      </c>
      <c r="F355" s="57">
        <f>SUM(H355+J355+L355)</f>
        <v>152165</v>
      </c>
      <c r="G355" s="57">
        <f>I355+K355+M355</f>
        <v>0</v>
      </c>
      <c r="H355" s="57">
        <f aca="true" t="shared" si="121" ref="H355:O355">H367+H379</f>
        <v>152165</v>
      </c>
      <c r="I355" s="57">
        <f t="shared" si="121"/>
        <v>0</v>
      </c>
      <c r="J355" s="57">
        <f t="shared" si="121"/>
        <v>0</v>
      </c>
      <c r="K355" s="57">
        <f t="shared" si="121"/>
        <v>0</v>
      </c>
      <c r="L355" s="57">
        <f t="shared" si="121"/>
        <v>0</v>
      </c>
      <c r="M355" s="57">
        <f t="shared" si="121"/>
        <v>0</v>
      </c>
      <c r="N355" s="57">
        <f t="shared" si="121"/>
        <v>0</v>
      </c>
      <c r="O355" s="57">
        <f t="shared" si="121"/>
        <v>0</v>
      </c>
      <c r="P355" s="156"/>
    </row>
    <row r="356" spans="1:16" s="7" customFormat="1" ht="14.25" customHeight="1">
      <c r="A356" s="160"/>
      <c r="B356" s="161"/>
      <c r="C356" s="161"/>
      <c r="D356" s="162"/>
      <c r="E356" s="56" t="s">
        <v>59</v>
      </c>
      <c r="F356" s="57">
        <f>SUM(H356+J356+L356)</f>
        <v>76320.1</v>
      </c>
      <c r="G356" s="57">
        <f>I356+K356+M356</f>
        <v>0</v>
      </c>
      <c r="H356" s="57">
        <f aca="true" t="shared" si="122" ref="H356:O356">H368+H380</f>
        <v>76320.1</v>
      </c>
      <c r="I356" s="57">
        <f t="shared" si="122"/>
        <v>0</v>
      </c>
      <c r="J356" s="57">
        <f t="shared" si="122"/>
        <v>0</v>
      </c>
      <c r="K356" s="57">
        <f t="shared" si="122"/>
        <v>0</v>
      </c>
      <c r="L356" s="57">
        <f t="shared" si="122"/>
        <v>0</v>
      </c>
      <c r="M356" s="57">
        <f t="shared" si="122"/>
        <v>0</v>
      </c>
      <c r="N356" s="57">
        <f t="shared" si="122"/>
        <v>0</v>
      </c>
      <c r="O356" s="57">
        <f t="shared" si="122"/>
        <v>0</v>
      </c>
      <c r="P356" s="156"/>
    </row>
    <row r="357" spans="1:16" s="7" customFormat="1" ht="14.25" customHeight="1">
      <c r="A357" s="160"/>
      <c r="B357" s="161"/>
      <c r="C357" s="161"/>
      <c r="D357" s="162"/>
      <c r="E357" s="56" t="s">
        <v>60</v>
      </c>
      <c r="F357" s="57">
        <f>SUM(H357+J357+L357)</f>
        <v>307029.1702758753</v>
      </c>
      <c r="G357" s="57">
        <f>I357+K357+M357</f>
        <v>0</v>
      </c>
      <c r="H357" s="57">
        <f aca="true" t="shared" si="123" ref="H357:O357">H369+H381</f>
        <v>307029.1702758753</v>
      </c>
      <c r="I357" s="57">
        <f t="shared" si="123"/>
        <v>0</v>
      </c>
      <c r="J357" s="57">
        <f t="shared" si="123"/>
        <v>0</v>
      </c>
      <c r="K357" s="57">
        <f t="shared" si="123"/>
        <v>0</v>
      </c>
      <c r="L357" s="57">
        <f t="shared" si="123"/>
        <v>0</v>
      </c>
      <c r="M357" s="57">
        <f t="shared" si="123"/>
        <v>0</v>
      </c>
      <c r="N357" s="57">
        <f t="shared" si="123"/>
        <v>0</v>
      </c>
      <c r="O357" s="57">
        <f t="shared" si="123"/>
        <v>0</v>
      </c>
      <c r="P357" s="156"/>
    </row>
    <row r="358" spans="1:16" s="7" customFormat="1" ht="14.25" customHeight="1">
      <c r="A358" s="160"/>
      <c r="B358" s="161"/>
      <c r="C358" s="161"/>
      <c r="D358" s="162"/>
      <c r="E358" s="56" t="s">
        <v>61</v>
      </c>
      <c r="F358" s="57">
        <f>SUM(H358+J358+L358)</f>
        <v>270000</v>
      </c>
      <c r="G358" s="57">
        <f>I358+K358+M358</f>
        <v>0</v>
      </c>
      <c r="H358" s="57">
        <f aca="true" t="shared" si="124" ref="H358:O358">H370+H382</f>
        <v>270000</v>
      </c>
      <c r="I358" s="57">
        <f t="shared" si="124"/>
        <v>0</v>
      </c>
      <c r="J358" s="57">
        <f t="shared" si="124"/>
        <v>0</v>
      </c>
      <c r="K358" s="57">
        <f t="shared" si="124"/>
        <v>0</v>
      </c>
      <c r="L358" s="57">
        <f t="shared" si="124"/>
        <v>0</v>
      </c>
      <c r="M358" s="57">
        <f t="shared" si="124"/>
        <v>0</v>
      </c>
      <c r="N358" s="57">
        <f t="shared" si="124"/>
        <v>0</v>
      </c>
      <c r="O358" s="57">
        <f t="shared" si="124"/>
        <v>0</v>
      </c>
      <c r="P358" s="156"/>
    </row>
    <row r="359" spans="1:16" s="7" customFormat="1" ht="14.25" customHeight="1">
      <c r="A359" s="163"/>
      <c r="B359" s="164"/>
      <c r="C359" s="164"/>
      <c r="D359" s="165"/>
      <c r="E359" s="56" t="s">
        <v>62</v>
      </c>
      <c r="F359" s="57">
        <f>SUM(H359+J359+L359)</f>
        <v>283769.4</v>
      </c>
      <c r="G359" s="57">
        <f>I359+K359+M359</f>
        <v>0</v>
      </c>
      <c r="H359" s="57">
        <f aca="true" t="shared" si="125" ref="H359:O359">H371+H383</f>
        <v>283769.4</v>
      </c>
      <c r="I359" s="57">
        <f t="shared" si="125"/>
        <v>0</v>
      </c>
      <c r="J359" s="57">
        <f t="shared" si="125"/>
        <v>0</v>
      </c>
      <c r="K359" s="57">
        <f t="shared" si="125"/>
        <v>0</v>
      </c>
      <c r="L359" s="57">
        <f t="shared" si="125"/>
        <v>0</v>
      </c>
      <c r="M359" s="57">
        <f t="shared" si="125"/>
        <v>0</v>
      </c>
      <c r="N359" s="57">
        <f t="shared" si="125"/>
        <v>0</v>
      </c>
      <c r="O359" s="57">
        <f t="shared" si="125"/>
        <v>0</v>
      </c>
      <c r="P359" s="156"/>
    </row>
    <row r="360" spans="1:16" s="7" customFormat="1" ht="14.25" customHeight="1">
      <c r="A360" s="157" t="s">
        <v>17</v>
      </c>
      <c r="B360" s="158"/>
      <c r="C360" s="158"/>
      <c r="D360" s="159"/>
      <c r="E360" s="50" t="s">
        <v>6</v>
      </c>
      <c r="F360" s="51">
        <f>H360+J360+L360</f>
        <v>134169.2</v>
      </c>
      <c r="G360" s="51">
        <f>I360+K360+M360+O360</f>
        <v>104484.6</v>
      </c>
      <c r="H360" s="51">
        <f>SUM(H361:H371)</f>
        <v>37818.1</v>
      </c>
      <c r="I360" s="51">
        <f aca="true" t="shared" si="126" ref="I360:O360">SUM(I361:I371)</f>
        <v>8133.5</v>
      </c>
      <c r="J360" s="51">
        <f t="shared" si="126"/>
        <v>0</v>
      </c>
      <c r="K360" s="51">
        <f t="shared" si="126"/>
        <v>0</v>
      </c>
      <c r="L360" s="51">
        <f t="shared" si="126"/>
        <v>96351.1</v>
      </c>
      <c r="M360" s="51">
        <f t="shared" si="126"/>
        <v>96351.1</v>
      </c>
      <c r="N360" s="51">
        <f t="shared" si="126"/>
        <v>0</v>
      </c>
      <c r="O360" s="51">
        <f t="shared" si="126"/>
        <v>0</v>
      </c>
      <c r="P360" s="156"/>
    </row>
    <row r="361" spans="1:16" s="7" customFormat="1" ht="14.25" customHeight="1">
      <c r="A361" s="160"/>
      <c r="B361" s="161"/>
      <c r="C361" s="161"/>
      <c r="D361" s="162"/>
      <c r="E361" s="141" t="s">
        <v>7</v>
      </c>
      <c r="F361" s="84">
        <f aca="true" t="shared" si="127" ref="F361:F366">SUM(H361+J361+L361)</f>
        <v>45346.59999999999</v>
      </c>
      <c r="G361" s="84">
        <f>I361+K361+M361+O361</f>
        <v>45346.59999999999</v>
      </c>
      <c r="H361" s="84">
        <f aca="true" t="shared" si="128" ref="H361:O366">H239+H325</f>
        <v>1140.1000000000008</v>
      </c>
      <c r="I361" s="84">
        <f t="shared" si="128"/>
        <v>1140.1000000000008</v>
      </c>
      <c r="J361" s="84">
        <f t="shared" si="128"/>
        <v>0</v>
      </c>
      <c r="K361" s="84">
        <f t="shared" si="128"/>
        <v>0</v>
      </c>
      <c r="L361" s="84">
        <f t="shared" si="128"/>
        <v>44206.49999999999</v>
      </c>
      <c r="M361" s="84">
        <f t="shared" si="128"/>
        <v>44206.49999999999</v>
      </c>
      <c r="N361" s="84">
        <f t="shared" si="128"/>
        <v>0</v>
      </c>
      <c r="O361" s="84">
        <f t="shared" si="128"/>
        <v>0</v>
      </c>
      <c r="P361" s="156"/>
    </row>
    <row r="362" spans="1:16" s="7" customFormat="1" ht="14.25" customHeight="1">
      <c r="A362" s="160"/>
      <c r="B362" s="161"/>
      <c r="C362" s="161"/>
      <c r="D362" s="162"/>
      <c r="E362" s="141" t="s">
        <v>8</v>
      </c>
      <c r="F362" s="84">
        <f t="shared" si="127"/>
        <v>34024</v>
      </c>
      <c r="G362" s="84">
        <f aca="true" t="shared" si="129" ref="G362:G376">I362+K362+M362+O362</f>
        <v>34024</v>
      </c>
      <c r="H362" s="84">
        <f t="shared" si="128"/>
        <v>4364.799999999999</v>
      </c>
      <c r="I362" s="84">
        <f t="shared" si="128"/>
        <v>4364.799999999999</v>
      </c>
      <c r="J362" s="84">
        <f t="shared" si="128"/>
        <v>0</v>
      </c>
      <c r="K362" s="84">
        <f t="shared" si="128"/>
        <v>0</v>
      </c>
      <c r="L362" s="84">
        <f t="shared" si="128"/>
        <v>29659.2</v>
      </c>
      <c r="M362" s="84">
        <f t="shared" si="128"/>
        <v>29659.2</v>
      </c>
      <c r="N362" s="84">
        <f t="shared" si="128"/>
        <v>0</v>
      </c>
      <c r="O362" s="84">
        <f t="shared" si="128"/>
        <v>0</v>
      </c>
      <c r="P362" s="156"/>
    </row>
    <row r="363" spans="1:16" s="7" customFormat="1" ht="14.25" customHeight="1">
      <c r="A363" s="160"/>
      <c r="B363" s="161"/>
      <c r="C363" s="161"/>
      <c r="D363" s="162"/>
      <c r="E363" s="141" t="s">
        <v>9</v>
      </c>
      <c r="F363" s="84">
        <f t="shared" si="127"/>
        <v>22930.4</v>
      </c>
      <c r="G363" s="84">
        <f t="shared" si="129"/>
        <v>22930.4</v>
      </c>
      <c r="H363" s="84">
        <f t="shared" si="128"/>
        <v>445</v>
      </c>
      <c r="I363" s="84">
        <f t="shared" si="128"/>
        <v>445</v>
      </c>
      <c r="J363" s="84">
        <f t="shared" si="128"/>
        <v>0</v>
      </c>
      <c r="K363" s="84">
        <f t="shared" si="128"/>
        <v>0</v>
      </c>
      <c r="L363" s="84">
        <f t="shared" si="128"/>
        <v>22485.4</v>
      </c>
      <c r="M363" s="84">
        <f t="shared" si="128"/>
        <v>22485.4</v>
      </c>
      <c r="N363" s="84">
        <f t="shared" si="128"/>
        <v>0</v>
      </c>
      <c r="O363" s="84">
        <f t="shared" si="128"/>
        <v>0</v>
      </c>
      <c r="P363" s="156"/>
    </row>
    <row r="364" spans="1:16" s="7" customFormat="1" ht="14.25" customHeight="1">
      <c r="A364" s="160"/>
      <c r="B364" s="161"/>
      <c r="C364" s="161"/>
      <c r="D364" s="162"/>
      <c r="E364" s="141" t="s">
        <v>10</v>
      </c>
      <c r="F364" s="84">
        <f t="shared" si="127"/>
        <v>199.6</v>
      </c>
      <c r="G364" s="84">
        <f t="shared" si="129"/>
        <v>199.6</v>
      </c>
      <c r="H364" s="84">
        <f t="shared" si="128"/>
        <v>199.6</v>
      </c>
      <c r="I364" s="84">
        <f t="shared" si="128"/>
        <v>199.6</v>
      </c>
      <c r="J364" s="84">
        <f t="shared" si="128"/>
        <v>0</v>
      </c>
      <c r="K364" s="84">
        <f t="shared" si="128"/>
        <v>0</v>
      </c>
      <c r="L364" s="84">
        <f t="shared" si="128"/>
        <v>0</v>
      </c>
      <c r="M364" s="84">
        <f t="shared" si="128"/>
        <v>0</v>
      </c>
      <c r="N364" s="84">
        <f t="shared" si="128"/>
        <v>0</v>
      </c>
      <c r="O364" s="84">
        <f t="shared" si="128"/>
        <v>0</v>
      </c>
      <c r="P364" s="156"/>
    </row>
    <row r="365" spans="1:17" s="7" customFormat="1" ht="14.25" customHeight="1">
      <c r="A365" s="160"/>
      <c r="B365" s="161"/>
      <c r="C365" s="161"/>
      <c r="D365" s="162"/>
      <c r="E365" s="141" t="s">
        <v>11</v>
      </c>
      <c r="F365" s="84">
        <f t="shared" si="127"/>
        <v>0</v>
      </c>
      <c r="G365" s="84">
        <f t="shared" si="129"/>
        <v>0</v>
      </c>
      <c r="H365" s="84">
        <f t="shared" si="128"/>
        <v>0</v>
      </c>
      <c r="I365" s="84">
        <f t="shared" si="128"/>
        <v>0</v>
      </c>
      <c r="J365" s="84">
        <f t="shared" si="128"/>
        <v>0</v>
      </c>
      <c r="K365" s="84">
        <f t="shared" si="128"/>
        <v>0</v>
      </c>
      <c r="L365" s="84">
        <f t="shared" si="128"/>
        <v>0</v>
      </c>
      <c r="M365" s="84">
        <f t="shared" si="128"/>
        <v>0</v>
      </c>
      <c r="N365" s="84">
        <f t="shared" si="128"/>
        <v>0</v>
      </c>
      <c r="O365" s="84">
        <f t="shared" si="128"/>
        <v>0</v>
      </c>
      <c r="P365" s="156"/>
      <c r="Q365" s="9"/>
    </row>
    <row r="366" spans="1:16" s="7" customFormat="1" ht="14.25" customHeight="1">
      <c r="A366" s="160"/>
      <c r="B366" s="161"/>
      <c r="C366" s="161"/>
      <c r="D366" s="162"/>
      <c r="E366" s="141" t="s">
        <v>51</v>
      </c>
      <c r="F366" s="84">
        <f t="shared" si="127"/>
        <v>6668.6</v>
      </c>
      <c r="G366" s="84">
        <f aca="true" t="shared" si="130" ref="G366:G371">I366+K366+M366+O366</f>
        <v>1984</v>
      </c>
      <c r="H366" s="84">
        <f t="shared" si="128"/>
        <v>6668.6</v>
      </c>
      <c r="I366" s="84">
        <f t="shared" si="128"/>
        <v>1984</v>
      </c>
      <c r="J366" s="84">
        <f t="shared" si="128"/>
        <v>0</v>
      </c>
      <c r="K366" s="84">
        <f t="shared" si="128"/>
        <v>0</v>
      </c>
      <c r="L366" s="84">
        <f t="shared" si="128"/>
        <v>0</v>
      </c>
      <c r="M366" s="84">
        <f t="shared" si="128"/>
        <v>0</v>
      </c>
      <c r="N366" s="84">
        <f t="shared" si="128"/>
        <v>0</v>
      </c>
      <c r="O366" s="84">
        <f t="shared" si="128"/>
        <v>0</v>
      </c>
      <c r="P366" s="156"/>
    </row>
    <row r="367" spans="1:16" s="7" customFormat="1" ht="14.25" customHeight="1">
      <c r="A367" s="160"/>
      <c r="B367" s="161"/>
      <c r="C367" s="161"/>
      <c r="D367" s="162"/>
      <c r="E367" s="141" t="s">
        <v>58</v>
      </c>
      <c r="F367" s="84">
        <f>SUM(H367+J367+L367)</f>
        <v>0</v>
      </c>
      <c r="G367" s="84">
        <f t="shared" si="130"/>
        <v>0</v>
      </c>
      <c r="H367" s="84">
        <f aca="true" t="shared" si="131" ref="H367:O367">H245+H331</f>
        <v>0</v>
      </c>
      <c r="I367" s="84">
        <f t="shared" si="131"/>
        <v>0</v>
      </c>
      <c r="J367" s="84">
        <f t="shared" si="131"/>
        <v>0</v>
      </c>
      <c r="K367" s="84">
        <f t="shared" si="131"/>
        <v>0</v>
      </c>
      <c r="L367" s="84">
        <f t="shared" si="131"/>
        <v>0</v>
      </c>
      <c r="M367" s="84">
        <f t="shared" si="131"/>
        <v>0</v>
      </c>
      <c r="N367" s="84">
        <f t="shared" si="131"/>
        <v>0</v>
      </c>
      <c r="O367" s="84">
        <f t="shared" si="131"/>
        <v>0</v>
      </c>
      <c r="P367" s="156"/>
    </row>
    <row r="368" spans="1:16" s="7" customFormat="1" ht="14.25" customHeight="1">
      <c r="A368" s="160"/>
      <c r="B368" s="161"/>
      <c r="C368" s="161"/>
      <c r="D368" s="162"/>
      <c r="E368" s="141" t="s">
        <v>59</v>
      </c>
      <c r="F368" s="84">
        <f>SUM(H368+J368+L368)</f>
        <v>0</v>
      </c>
      <c r="G368" s="84">
        <f t="shared" si="130"/>
        <v>0</v>
      </c>
      <c r="H368" s="84">
        <f aca="true" t="shared" si="132" ref="H368:O368">H246+H332</f>
        <v>0</v>
      </c>
      <c r="I368" s="84">
        <f t="shared" si="132"/>
        <v>0</v>
      </c>
      <c r="J368" s="84">
        <f t="shared" si="132"/>
        <v>0</v>
      </c>
      <c r="K368" s="84">
        <f t="shared" si="132"/>
        <v>0</v>
      </c>
      <c r="L368" s="84">
        <f t="shared" si="132"/>
        <v>0</v>
      </c>
      <c r="M368" s="84">
        <f t="shared" si="132"/>
        <v>0</v>
      </c>
      <c r="N368" s="84">
        <f t="shared" si="132"/>
        <v>0</v>
      </c>
      <c r="O368" s="84">
        <f t="shared" si="132"/>
        <v>0</v>
      </c>
      <c r="P368" s="156"/>
    </row>
    <row r="369" spans="1:16" s="7" customFormat="1" ht="14.25" customHeight="1">
      <c r="A369" s="160"/>
      <c r="B369" s="161"/>
      <c r="C369" s="161"/>
      <c r="D369" s="162"/>
      <c r="E369" s="141" t="s">
        <v>60</v>
      </c>
      <c r="F369" s="84">
        <f>SUM(H369+J369+L369)</f>
        <v>25000</v>
      </c>
      <c r="G369" s="84">
        <f t="shared" si="130"/>
        <v>0</v>
      </c>
      <c r="H369" s="84">
        <f aca="true" t="shared" si="133" ref="H369:O369">H247+H333</f>
        <v>25000</v>
      </c>
      <c r="I369" s="84">
        <f t="shared" si="133"/>
        <v>0</v>
      </c>
      <c r="J369" s="84">
        <f t="shared" si="133"/>
        <v>0</v>
      </c>
      <c r="K369" s="84">
        <f t="shared" si="133"/>
        <v>0</v>
      </c>
      <c r="L369" s="84">
        <f t="shared" si="133"/>
        <v>0</v>
      </c>
      <c r="M369" s="84">
        <f t="shared" si="133"/>
        <v>0</v>
      </c>
      <c r="N369" s="84">
        <f t="shared" si="133"/>
        <v>0</v>
      </c>
      <c r="O369" s="84">
        <f t="shared" si="133"/>
        <v>0</v>
      </c>
      <c r="P369" s="156"/>
    </row>
    <row r="370" spans="1:16" s="7" customFormat="1" ht="14.25" customHeight="1">
      <c r="A370" s="160"/>
      <c r="B370" s="161"/>
      <c r="C370" s="161"/>
      <c r="D370" s="162"/>
      <c r="E370" s="141" t="s">
        <v>61</v>
      </c>
      <c r="F370" s="84">
        <f>SUM(H370+J370+L370)</f>
        <v>0</v>
      </c>
      <c r="G370" s="84">
        <f t="shared" si="130"/>
        <v>0</v>
      </c>
      <c r="H370" s="84">
        <f aca="true" t="shared" si="134" ref="H370:O370">H248+H334</f>
        <v>0</v>
      </c>
      <c r="I370" s="84">
        <f t="shared" si="134"/>
        <v>0</v>
      </c>
      <c r="J370" s="84">
        <f t="shared" si="134"/>
        <v>0</v>
      </c>
      <c r="K370" s="84">
        <f t="shared" si="134"/>
        <v>0</v>
      </c>
      <c r="L370" s="84">
        <f t="shared" si="134"/>
        <v>0</v>
      </c>
      <c r="M370" s="84">
        <f t="shared" si="134"/>
        <v>0</v>
      </c>
      <c r="N370" s="84">
        <f t="shared" si="134"/>
        <v>0</v>
      </c>
      <c r="O370" s="84">
        <f t="shared" si="134"/>
        <v>0</v>
      </c>
      <c r="P370" s="156"/>
    </row>
    <row r="371" spans="1:16" s="7" customFormat="1" ht="14.25" customHeight="1">
      <c r="A371" s="163"/>
      <c r="B371" s="164"/>
      <c r="C371" s="164"/>
      <c r="D371" s="165"/>
      <c r="E371" s="141" t="s">
        <v>62</v>
      </c>
      <c r="F371" s="84">
        <f>SUM(H371+J371+L371)</f>
        <v>0</v>
      </c>
      <c r="G371" s="84">
        <f t="shared" si="130"/>
        <v>0</v>
      </c>
      <c r="H371" s="84">
        <f aca="true" t="shared" si="135" ref="H371:O371">H249+H335</f>
        <v>0</v>
      </c>
      <c r="I371" s="84">
        <f t="shared" si="135"/>
        <v>0</v>
      </c>
      <c r="J371" s="84">
        <f t="shared" si="135"/>
        <v>0</v>
      </c>
      <c r="K371" s="84">
        <f t="shared" si="135"/>
        <v>0</v>
      </c>
      <c r="L371" s="84">
        <f t="shared" si="135"/>
        <v>0</v>
      </c>
      <c r="M371" s="84">
        <f t="shared" si="135"/>
        <v>0</v>
      </c>
      <c r="N371" s="84">
        <f t="shared" si="135"/>
        <v>0</v>
      </c>
      <c r="O371" s="84">
        <f t="shared" si="135"/>
        <v>0</v>
      </c>
      <c r="P371" s="156"/>
    </row>
    <row r="372" spans="1:16" s="7" customFormat="1" ht="14.25" customHeight="1">
      <c r="A372" s="166" t="s">
        <v>18</v>
      </c>
      <c r="B372" s="167"/>
      <c r="C372" s="167"/>
      <c r="D372" s="167"/>
      <c r="E372" s="137" t="s">
        <v>6</v>
      </c>
      <c r="F372" s="84">
        <f>H372+J372+L372</f>
        <v>1418539.8702758756</v>
      </c>
      <c r="G372" s="84">
        <f>I372+K372+M372+O372</f>
        <v>177725.7</v>
      </c>
      <c r="H372" s="84">
        <f>SUM(H373:H383)</f>
        <v>1262805.3702758756</v>
      </c>
      <c r="I372" s="84">
        <f aca="true" t="shared" si="136" ref="I372:O372">SUM(I373:I383)</f>
        <v>21991.2</v>
      </c>
      <c r="J372" s="84">
        <f t="shared" si="136"/>
        <v>155734.5</v>
      </c>
      <c r="K372" s="84">
        <f t="shared" si="136"/>
        <v>155734.5</v>
      </c>
      <c r="L372" s="84">
        <f t="shared" si="136"/>
        <v>0</v>
      </c>
      <c r="M372" s="84">
        <f t="shared" si="136"/>
        <v>0</v>
      </c>
      <c r="N372" s="84">
        <f t="shared" si="136"/>
        <v>0</v>
      </c>
      <c r="O372" s="84">
        <f t="shared" si="136"/>
        <v>0</v>
      </c>
      <c r="P372" s="156"/>
    </row>
    <row r="373" spans="1:16" s="7" customFormat="1" ht="14.25" customHeight="1">
      <c r="A373" s="166"/>
      <c r="B373" s="167"/>
      <c r="C373" s="167"/>
      <c r="D373" s="167"/>
      <c r="E373" s="141" t="s">
        <v>7</v>
      </c>
      <c r="F373" s="103">
        <f aca="true" t="shared" si="137" ref="F373:F378">SUM(H373+J373+L373)</f>
        <v>155734.5</v>
      </c>
      <c r="G373" s="84">
        <f t="shared" si="129"/>
        <v>155734.5</v>
      </c>
      <c r="H373" s="103">
        <f aca="true" t="shared" si="138" ref="H373:O378">H251+H337</f>
        <v>0</v>
      </c>
      <c r="I373" s="103">
        <f t="shared" si="138"/>
        <v>0</v>
      </c>
      <c r="J373" s="103">
        <f t="shared" si="138"/>
        <v>155734.5</v>
      </c>
      <c r="K373" s="103">
        <f t="shared" si="138"/>
        <v>155734.5</v>
      </c>
      <c r="L373" s="103">
        <f t="shared" si="138"/>
        <v>0</v>
      </c>
      <c r="M373" s="103">
        <f t="shared" si="138"/>
        <v>0</v>
      </c>
      <c r="N373" s="103">
        <f t="shared" si="138"/>
        <v>0</v>
      </c>
      <c r="O373" s="103">
        <f t="shared" si="138"/>
        <v>0</v>
      </c>
      <c r="P373" s="156"/>
    </row>
    <row r="374" spans="1:16" s="7" customFormat="1" ht="14.25" customHeight="1">
      <c r="A374" s="166"/>
      <c r="B374" s="167"/>
      <c r="C374" s="167"/>
      <c r="D374" s="167"/>
      <c r="E374" s="141" t="s">
        <v>8</v>
      </c>
      <c r="F374" s="103">
        <f t="shared" si="137"/>
        <v>0</v>
      </c>
      <c r="G374" s="84">
        <f t="shared" si="129"/>
        <v>0</v>
      </c>
      <c r="H374" s="103">
        <f t="shared" si="138"/>
        <v>0</v>
      </c>
      <c r="I374" s="103">
        <f t="shared" si="138"/>
        <v>0</v>
      </c>
      <c r="J374" s="103">
        <f t="shared" si="138"/>
        <v>0</v>
      </c>
      <c r="K374" s="103">
        <f t="shared" si="138"/>
        <v>0</v>
      </c>
      <c r="L374" s="103">
        <f t="shared" si="138"/>
        <v>0</v>
      </c>
      <c r="M374" s="103">
        <f t="shared" si="138"/>
        <v>0</v>
      </c>
      <c r="N374" s="103">
        <f t="shared" si="138"/>
        <v>0</v>
      </c>
      <c r="O374" s="103">
        <f t="shared" si="138"/>
        <v>0</v>
      </c>
      <c r="P374" s="156"/>
    </row>
    <row r="375" spans="1:16" s="7" customFormat="1" ht="14.25" customHeight="1">
      <c r="A375" s="166"/>
      <c r="B375" s="167"/>
      <c r="C375" s="167"/>
      <c r="D375" s="167"/>
      <c r="E375" s="141" t="s">
        <v>9</v>
      </c>
      <c r="F375" s="103">
        <f t="shared" si="137"/>
        <v>0</v>
      </c>
      <c r="G375" s="84">
        <f t="shared" si="129"/>
        <v>0</v>
      </c>
      <c r="H375" s="103">
        <f t="shared" si="138"/>
        <v>0</v>
      </c>
      <c r="I375" s="103">
        <f t="shared" si="138"/>
        <v>0</v>
      </c>
      <c r="J375" s="103">
        <f t="shared" si="138"/>
        <v>0</v>
      </c>
      <c r="K375" s="103">
        <f t="shared" si="138"/>
        <v>0</v>
      </c>
      <c r="L375" s="103">
        <f t="shared" si="138"/>
        <v>0</v>
      </c>
      <c r="M375" s="103">
        <f t="shared" si="138"/>
        <v>0</v>
      </c>
      <c r="N375" s="103">
        <f t="shared" si="138"/>
        <v>0</v>
      </c>
      <c r="O375" s="103">
        <f t="shared" si="138"/>
        <v>0</v>
      </c>
      <c r="P375" s="156"/>
    </row>
    <row r="376" spans="1:16" s="7" customFormat="1" ht="14.25" customHeight="1">
      <c r="A376" s="166"/>
      <c r="B376" s="167"/>
      <c r="C376" s="167"/>
      <c r="D376" s="167"/>
      <c r="E376" s="141" t="s">
        <v>10</v>
      </c>
      <c r="F376" s="103">
        <f t="shared" si="137"/>
        <v>0</v>
      </c>
      <c r="G376" s="84">
        <f t="shared" si="129"/>
        <v>0</v>
      </c>
      <c r="H376" s="103">
        <f t="shared" si="138"/>
        <v>0</v>
      </c>
      <c r="I376" s="103">
        <f t="shared" si="138"/>
        <v>0</v>
      </c>
      <c r="J376" s="103">
        <f t="shared" si="138"/>
        <v>0</v>
      </c>
      <c r="K376" s="103">
        <f t="shared" si="138"/>
        <v>0</v>
      </c>
      <c r="L376" s="103">
        <f t="shared" si="138"/>
        <v>0</v>
      </c>
      <c r="M376" s="103">
        <f t="shared" si="138"/>
        <v>0</v>
      </c>
      <c r="N376" s="103">
        <f t="shared" si="138"/>
        <v>0</v>
      </c>
      <c r="O376" s="103">
        <f t="shared" si="138"/>
        <v>0</v>
      </c>
      <c r="P376" s="156"/>
    </row>
    <row r="377" spans="1:16" s="7" customFormat="1" ht="14.25" customHeight="1">
      <c r="A377" s="166"/>
      <c r="B377" s="167"/>
      <c r="C377" s="167"/>
      <c r="D377" s="167"/>
      <c r="E377" s="141" t="s">
        <v>11</v>
      </c>
      <c r="F377" s="103">
        <f t="shared" si="137"/>
        <v>21991.2</v>
      </c>
      <c r="G377" s="84">
        <f>I377+K377+M377+O377</f>
        <v>21991.2</v>
      </c>
      <c r="H377" s="103">
        <f t="shared" si="138"/>
        <v>21991.2</v>
      </c>
      <c r="I377" s="103">
        <f t="shared" si="138"/>
        <v>21991.2</v>
      </c>
      <c r="J377" s="103">
        <f t="shared" si="138"/>
        <v>0</v>
      </c>
      <c r="K377" s="103">
        <f t="shared" si="138"/>
        <v>0</v>
      </c>
      <c r="L377" s="103">
        <f t="shared" si="138"/>
        <v>0</v>
      </c>
      <c r="M377" s="103">
        <f t="shared" si="138"/>
        <v>0</v>
      </c>
      <c r="N377" s="103">
        <f t="shared" si="138"/>
        <v>0</v>
      </c>
      <c r="O377" s="103">
        <f t="shared" si="138"/>
        <v>0</v>
      </c>
      <c r="P377" s="156"/>
    </row>
    <row r="378" spans="1:16" s="7" customFormat="1" ht="14.25" customHeight="1">
      <c r="A378" s="166"/>
      <c r="B378" s="167"/>
      <c r="C378" s="167"/>
      <c r="D378" s="167"/>
      <c r="E378" s="141" t="s">
        <v>51</v>
      </c>
      <c r="F378" s="103">
        <f t="shared" si="137"/>
        <v>176530.5</v>
      </c>
      <c r="G378" s="84">
        <f aca="true" t="shared" si="139" ref="G378:G383">I378+K378+M378+O378</f>
        <v>0</v>
      </c>
      <c r="H378" s="103">
        <f t="shared" si="138"/>
        <v>176530.5</v>
      </c>
      <c r="I378" s="103">
        <f t="shared" si="138"/>
        <v>0</v>
      </c>
      <c r="J378" s="103">
        <f t="shared" si="138"/>
        <v>0</v>
      </c>
      <c r="K378" s="103">
        <f t="shared" si="138"/>
        <v>0</v>
      </c>
      <c r="L378" s="103">
        <f t="shared" si="138"/>
        <v>0</v>
      </c>
      <c r="M378" s="103">
        <f t="shared" si="138"/>
        <v>0</v>
      </c>
      <c r="N378" s="103">
        <f t="shared" si="138"/>
        <v>0</v>
      </c>
      <c r="O378" s="103">
        <f t="shared" si="138"/>
        <v>0</v>
      </c>
      <c r="P378" s="156"/>
    </row>
    <row r="379" spans="1:16" s="7" customFormat="1" ht="14.25" customHeight="1">
      <c r="A379" s="166"/>
      <c r="B379" s="167"/>
      <c r="C379" s="167"/>
      <c r="D379" s="167"/>
      <c r="E379" s="141" t="s">
        <v>58</v>
      </c>
      <c r="F379" s="103">
        <f>SUM(H379+J379+L379)</f>
        <v>152165</v>
      </c>
      <c r="G379" s="84">
        <f t="shared" si="139"/>
        <v>0</v>
      </c>
      <c r="H379" s="103">
        <f aca="true" t="shared" si="140" ref="H379:O379">H257+H343</f>
        <v>152165</v>
      </c>
      <c r="I379" s="103">
        <f t="shared" si="140"/>
        <v>0</v>
      </c>
      <c r="J379" s="103">
        <f t="shared" si="140"/>
        <v>0</v>
      </c>
      <c r="K379" s="103">
        <f t="shared" si="140"/>
        <v>0</v>
      </c>
      <c r="L379" s="103">
        <f t="shared" si="140"/>
        <v>0</v>
      </c>
      <c r="M379" s="103">
        <f t="shared" si="140"/>
        <v>0</v>
      </c>
      <c r="N379" s="103">
        <f t="shared" si="140"/>
        <v>0</v>
      </c>
      <c r="O379" s="103">
        <f t="shared" si="140"/>
        <v>0</v>
      </c>
      <c r="P379" s="156"/>
    </row>
    <row r="380" spans="1:16" s="7" customFormat="1" ht="14.25" customHeight="1">
      <c r="A380" s="166"/>
      <c r="B380" s="167"/>
      <c r="C380" s="167"/>
      <c r="D380" s="167"/>
      <c r="E380" s="141" t="s">
        <v>59</v>
      </c>
      <c r="F380" s="103">
        <f>SUM(H380+J380+L380)</f>
        <v>76320.1</v>
      </c>
      <c r="G380" s="84">
        <f t="shared" si="139"/>
        <v>0</v>
      </c>
      <c r="H380" s="103">
        <f aca="true" t="shared" si="141" ref="H380:O380">H258+H344</f>
        <v>76320.1</v>
      </c>
      <c r="I380" s="103">
        <f t="shared" si="141"/>
        <v>0</v>
      </c>
      <c r="J380" s="103">
        <f t="shared" si="141"/>
        <v>0</v>
      </c>
      <c r="K380" s="103">
        <f t="shared" si="141"/>
        <v>0</v>
      </c>
      <c r="L380" s="103">
        <f t="shared" si="141"/>
        <v>0</v>
      </c>
      <c r="M380" s="103">
        <f t="shared" si="141"/>
        <v>0</v>
      </c>
      <c r="N380" s="103">
        <f t="shared" si="141"/>
        <v>0</v>
      </c>
      <c r="O380" s="103">
        <f t="shared" si="141"/>
        <v>0</v>
      </c>
      <c r="P380" s="156"/>
    </row>
    <row r="381" spans="1:16" s="7" customFormat="1" ht="14.25" customHeight="1">
      <c r="A381" s="166"/>
      <c r="B381" s="167"/>
      <c r="C381" s="167"/>
      <c r="D381" s="167"/>
      <c r="E381" s="141" t="s">
        <v>60</v>
      </c>
      <c r="F381" s="103">
        <f>SUM(H381+J381+L381)</f>
        <v>282029.1702758753</v>
      </c>
      <c r="G381" s="84">
        <f t="shared" si="139"/>
        <v>0</v>
      </c>
      <c r="H381" s="103">
        <f aca="true" t="shared" si="142" ref="H381:O381">H259+H345</f>
        <v>282029.1702758753</v>
      </c>
      <c r="I381" s="103">
        <f t="shared" si="142"/>
        <v>0</v>
      </c>
      <c r="J381" s="103">
        <f t="shared" si="142"/>
        <v>0</v>
      </c>
      <c r="K381" s="103">
        <f t="shared" si="142"/>
        <v>0</v>
      </c>
      <c r="L381" s="103">
        <f t="shared" si="142"/>
        <v>0</v>
      </c>
      <c r="M381" s="103">
        <f t="shared" si="142"/>
        <v>0</v>
      </c>
      <c r="N381" s="103">
        <f t="shared" si="142"/>
        <v>0</v>
      </c>
      <c r="O381" s="103">
        <f t="shared" si="142"/>
        <v>0</v>
      </c>
      <c r="P381" s="156"/>
    </row>
    <row r="382" spans="1:16" s="7" customFormat="1" ht="14.25" customHeight="1">
      <c r="A382" s="166"/>
      <c r="B382" s="167"/>
      <c r="C382" s="167"/>
      <c r="D382" s="167"/>
      <c r="E382" s="141" t="s">
        <v>61</v>
      </c>
      <c r="F382" s="103">
        <f>SUM(H382+J382+L382)</f>
        <v>270000</v>
      </c>
      <c r="G382" s="84">
        <f t="shared" si="139"/>
        <v>0</v>
      </c>
      <c r="H382" s="103">
        <f aca="true" t="shared" si="143" ref="H382:O382">H260+H346</f>
        <v>270000</v>
      </c>
      <c r="I382" s="103">
        <f t="shared" si="143"/>
        <v>0</v>
      </c>
      <c r="J382" s="103">
        <f t="shared" si="143"/>
        <v>0</v>
      </c>
      <c r="K382" s="103">
        <f t="shared" si="143"/>
        <v>0</v>
      </c>
      <c r="L382" s="103">
        <f t="shared" si="143"/>
        <v>0</v>
      </c>
      <c r="M382" s="103">
        <f t="shared" si="143"/>
        <v>0</v>
      </c>
      <c r="N382" s="103">
        <f t="shared" si="143"/>
        <v>0</v>
      </c>
      <c r="O382" s="103">
        <f t="shared" si="143"/>
        <v>0</v>
      </c>
      <c r="P382" s="156"/>
    </row>
    <row r="383" spans="1:16" s="7" customFormat="1" ht="14.25" customHeight="1" thickBot="1">
      <c r="A383" s="168"/>
      <c r="B383" s="169"/>
      <c r="C383" s="169"/>
      <c r="D383" s="169"/>
      <c r="E383" s="170" t="s">
        <v>62</v>
      </c>
      <c r="F383" s="171">
        <f>SUM(H383+J383+L383)</f>
        <v>283769.4</v>
      </c>
      <c r="G383" s="172">
        <f t="shared" si="139"/>
        <v>0</v>
      </c>
      <c r="H383" s="171">
        <f aca="true" t="shared" si="144" ref="H383:O383">H261+H347</f>
        <v>283769.4</v>
      </c>
      <c r="I383" s="171">
        <f t="shared" si="144"/>
        <v>0</v>
      </c>
      <c r="J383" s="171">
        <f t="shared" si="144"/>
        <v>0</v>
      </c>
      <c r="K383" s="171">
        <f t="shared" si="144"/>
        <v>0</v>
      </c>
      <c r="L383" s="171">
        <f t="shared" si="144"/>
        <v>0</v>
      </c>
      <c r="M383" s="171">
        <f t="shared" si="144"/>
        <v>0</v>
      </c>
      <c r="N383" s="171">
        <f t="shared" si="144"/>
        <v>0</v>
      </c>
      <c r="O383" s="171">
        <f t="shared" si="144"/>
        <v>0</v>
      </c>
      <c r="P383" s="173"/>
    </row>
    <row r="384" spans="1:16" ht="46.5" customHeight="1">
      <c r="A384" s="174" t="s">
        <v>26</v>
      </c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</row>
    <row r="385" spans="1:16" ht="15">
      <c r="A385" s="175"/>
      <c r="B385" s="176"/>
      <c r="C385" s="175"/>
      <c r="D385" s="175"/>
      <c r="E385" s="175"/>
      <c r="F385" s="175"/>
      <c r="G385" s="175"/>
      <c r="H385" s="177"/>
      <c r="I385" s="175"/>
      <c r="J385" s="175"/>
      <c r="K385" s="175"/>
      <c r="L385" s="175"/>
      <c r="M385" s="175"/>
      <c r="N385" s="175"/>
      <c r="O385" s="175"/>
      <c r="P385" s="175"/>
    </row>
    <row r="386" spans="1:16" ht="15" customHeight="1" hidden="1">
      <c r="A386" s="178" t="s">
        <v>28</v>
      </c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9"/>
      <c r="P386" s="179"/>
    </row>
    <row r="387" spans="1:16" ht="15" customHeight="1" hidden="1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9"/>
      <c r="P387" s="179"/>
    </row>
    <row r="388" spans="1:16" ht="15.75" hidden="1" thickBot="1">
      <c r="A388" s="175"/>
      <c r="B388" s="176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</row>
    <row r="389" spans="1:26" s="7" customFormat="1" ht="55.5" customHeight="1" hidden="1">
      <c r="A389" s="180" t="s">
        <v>29</v>
      </c>
      <c r="B389" s="181"/>
      <c r="C389" s="181"/>
      <c r="D389" s="182"/>
      <c r="E389" s="183">
        <v>2015</v>
      </c>
      <c r="F389" s="184">
        <f>SUM(F390:F399)</f>
        <v>0.632009336587488</v>
      </c>
      <c r="G389" s="185">
        <v>2016</v>
      </c>
      <c r="H389" s="184">
        <f>SUM(H390:H395)</f>
        <v>0</v>
      </c>
      <c r="I389" s="185">
        <v>2017</v>
      </c>
      <c r="J389" s="184">
        <f>SUM(J390:J395)</f>
        <v>0</v>
      </c>
      <c r="K389" s="185">
        <v>2018</v>
      </c>
      <c r="L389" s="184">
        <f>SUM(L390:L395)</f>
        <v>0</v>
      </c>
      <c r="M389" s="185">
        <v>2019</v>
      </c>
      <c r="N389" s="184">
        <f>SUM(N390:N399)</f>
        <v>0.34</v>
      </c>
      <c r="O389" s="185">
        <v>2020</v>
      </c>
      <c r="P389" s="184">
        <f>SUM(P390:P399)</f>
        <v>0.684495331706256</v>
      </c>
      <c r="Q389" s="11">
        <v>2021</v>
      </c>
      <c r="R389" s="10">
        <f>SUM(R390:R399)</f>
        <v>0.349495331706256</v>
      </c>
      <c r="S389" s="11">
        <v>2022</v>
      </c>
      <c r="T389" s="10">
        <f>SUM(T390:T399)</f>
        <v>0.19999999999999998</v>
      </c>
      <c r="U389" s="11">
        <v>2023</v>
      </c>
      <c r="V389" s="10">
        <f>SUM(V390:V399)</f>
        <v>0</v>
      </c>
      <c r="W389" s="11">
        <v>2024</v>
      </c>
      <c r="X389" s="10">
        <f>SUM(X390:X399)</f>
        <v>0</v>
      </c>
      <c r="Y389" s="11">
        <v>2025</v>
      </c>
      <c r="Z389" s="10">
        <f>SUM(Z390:Z399)</f>
        <v>0</v>
      </c>
    </row>
    <row r="390" spans="1:26" ht="15" hidden="1">
      <c r="A390" s="186"/>
      <c r="B390" s="187"/>
      <c r="C390" s="187"/>
      <c r="D390" s="188"/>
      <c r="E390" s="189" t="s">
        <v>47</v>
      </c>
      <c r="F390" s="190">
        <v>0</v>
      </c>
      <c r="G390" s="189" t="s">
        <v>47</v>
      </c>
      <c r="H390" s="190">
        <v>0</v>
      </c>
      <c r="I390" s="189" t="s">
        <v>47</v>
      </c>
      <c r="J390" s="190">
        <v>0</v>
      </c>
      <c r="K390" s="189" t="s">
        <v>47</v>
      </c>
      <c r="L390" s="190">
        <v>0</v>
      </c>
      <c r="M390" s="189" t="s">
        <v>47</v>
      </c>
      <c r="N390" s="190">
        <v>0</v>
      </c>
      <c r="O390" s="189" t="s">
        <v>47</v>
      </c>
      <c r="P390" s="190">
        <v>0</v>
      </c>
      <c r="Q390" s="12" t="s">
        <v>47</v>
      </c>
      <c r="R390" s="13">
        <v>0</v>
      </c>
      <c r="S390" s="12" t="s">
        <v>47</v>
      </c>
      <c r="T390" s="13">
        <v>0</v>
      </c>
      <c r="U390" s="12" t="s">
        <v>47</v>
      </c>
      <c r="V390" s="13">
        <v>0</v>
      </c>
      <c r="W390" s="12" t="s">
        <v>47</v>
      </c>
      <c r="X390" s="13">
        <v>0</v>
      </c>
      <c r="Y390" s="12" t="s">
        <v>47</v>
      </c>
      <c r="Z390" s="13">
        <v>0</v>
      </c>
    </row>
    <row r="391" spans="1:26" ht="15" hidden="1">
      <c r="A391" s="186"/>
      <c r="B391" s="187"/>
      <c r="C391" s="187"/>
      <c r="D391" s="188"/>
      <c r="E391" s="189" t="s">
        <v>39</v>
      </c>
      <c r="F391" s="190">
        <v>0</v>
      </c>
      <c r="G391" s="189" t="s">
        <v>39</v>
      </c>
      <c r="H391" s="190">
        <v>0</v>
      </c>
      <c r="I391" s="189" t="s">
        <v>39</v>
      </c>
      <c r="J391" s="190">
        <v>0</v>
      </c>
      <c r="K391" s="189" t="s">
        <v>39</v>
      </c>
      <c r="L391" s="190">
        <v>0</v>
      </c>
      <c r="M391" s="189" t="s">
        <v>39</v>
      </c>
      <c r="N391" s="190">
        <v>0</v>
      </c>
      <c r="O391" s="189" t="s">
        <v>39</v>
      </c>
      <c r="P391" s="190">
        <v>0</v>
      </c>
      <c r="Q391" s="12" t="s">
        <v>39</v>
      </c>
      <c r="R391" s="13">
        <v>0</v>
      </c>
      <c r="S391" s="12" t="s">
        <v>39</v>
      </c>
      <c r="T391" s="13">
        <v>0</v>
      </c>
      <c r="U391" s="12" t="s">
        <v>39</v>
      </c>
      <c r="V391" s="13">
        <v>0</v>
      </c>
      <c r="W391" s="12" t="s">
        <v>39</v>
      </c>
      <c r="X391" s="13">
        <v>0</v>
      </c>
      <c r="Y391" s="12" t="s">
        <v>39</v>
      </c>
      <c r="Z391" s="13">
        <v>0</v>
      </c>
    </row>
    <row r="392" spans="1:26" ht="15" hidden="1">
      <c r="A392" s="186"/>
      <c r="B392" s="187"/>
      <c r="C392" s="187"/>
      <c r="D392" s="188"/>
      <c r="E392" s="189" t="s">
        <v>42</v>
      </c>
      <c r="F392" s="190">
        <f>(F83/F82)*C70</f>
        <v>0</v>
      </c>
      <c r="G392" s="189" t="s">
        <v>42</v>
      </c>
      <c r="H392" s="190">
        <f>(F84/F82)*C70</f>
        <v>0</v>
      </c>
      <c r="I392" s="189" t="s">
        <v>42</v>
      </c>
      <c r="J392" s="190">
        <f>(F85/F82)*C70</f>
        <v>0</v>
      </c>
      <c r="K392" s="189" t="s">
        <v>42</v>
      </c>
      <c r="L392" s="190">
        <f>(F86/F82)*C70</f>
        <v>0</v>
      </c>
      <c r="M392" s="189" t="s">
        <v>42</v>
      </c>
      <c r="N392" s="190">
        <f>(F87/F82)*C70</f>
        <v>0.34</v>
      </c>
      <c r="O392" s="189" t="s">
        <v>42</v>
      </c>
      <c r="P392" s="190">
        <f>(F88/F82)*C70</f>
        <v>0</v>
      </c>
      <c r="Q392" s="12" t="s">
        <v>42</v>
      </c>
      <c r="R392" s="13">
        <f>(F89/F82)*C70</f>
        <v>0</v>
      </c>
      <c r="S392" s="12" t="s">
        <v>42</v>
      </c>
      <c r="T392" s="13">
        <f>(F90/F82)*C70</f>
        <v>0</v>
      </c>
      <c r="U392" s="12" t="s">
        <v>42</v>
      </c>
      <c r="V392" s="13">
        <f>(F91/F82)*C70</f>
        <v>0</v>
      </c>
      <c r="W392" s="12" t="s">
        <v>42</v>
      </c>
      <c r="X392" s="13">
        <f>(F92/F82)*C70</f>
        <v>0</v>
      </c>
      <c r="Y392" s="12" t="s">
        <v>42</v>
      </c>
      <c r="Z392" s="13">
        <f>(F93/F82)*C70</f>
        <v>0</v>
      </c>
    </row>
    <row r="393" spans="1:26" ht="15" hidden="1">
      <c r="A393" s="186"/>
      <c r="B393" s="187"/>
      <c r="C393" s="187"/>
      <c r="D393" s="188"/>
      <c r="E393" s="189" t="s">
        <v>40</v>
      </c>
      <c r="F393" s="190">
        <f>(F107/F106)*C94</f>
        <v>0</v>
      </c>
      <c r="G393" s="189" t="s">
        <v>40</v>
      </c>
      <c r="H393" s="190">
        <f>(F108/F106)*C94</f>
        <v>0</v>
      </c>
      <c r="I393" s="189" t="s">
        <v>40</v>
      </c>
      <c r="J393" s="190">
        <f>(F109/F106)*C94</f>
        <v>0</v>
      </c>
      <c r="K393" s="189" t="s">
        <v>40</v>
      </c>
      <c r="L393" s="190">
        <f>(F110/F106)*C94</f>
        <v>0</v>
      </c>
      <c r="M393" s="189" t="s">
        <v>40</v>
      </c>
      <c r="N393" s="190">
        <f>(F111/F106)*C94</f>
        <v>0</v>
      </c>
      <c r="O393" s="189" t="s">
        <v>40</v>
      </c>
      <c r="P393" s="190">
        <f>(F112/F106)*C94</f>
        <v>0.335</v>
      </c>
      <c r="Q393" s="12" t="s">
        <v>40</v>
      </c>
      <c r="R393" s="13">
        <f>(F113/F106)*C94</f>
        <v>0</v>
      </c>
      <c r="S393" s="12" t="s">
        <v>40</v>
      </c>
      <c r="T393" s="13">
        <f>(F114/F106)*C94</f>
        <v>0</v>
      </c>
      <c r="U393" s="12" t="s">
        <v>40</v>
      </c>
      <c r="V393" s="13">
        <f>(F115/F106)*C94</f>
        <v>0</v>
      </c>
      <c r="W393" s="12" t="s">
        <v>40</v>
      </c>
      <c r="X393" s="13">
        <f>(F116/F106)*C94</f>
        <v>0</v>
      </c>
      <c r="Y393" s="12" t="s">
        <v>40</v>
      </c>
      <c r="Z393" s="13"/>
    </row>
    <row r="394" spans="1:26" ht="15" hidden="1">
      <c r="A394" s="186"/>
      <c r="B394" s="187"/>
      <c r="C394" s="187"/>
      <c r="D394" s="188"/>
      <c r="E394" s="189" t="s">
        <v>43</v>
      </c>
      <c r="F394" s="190">
        <v>0</v>
      </c>
      <c r="G394" s="189" t="s">
        <v>43</v>
      </c>
      <c r="H394" s="190">
        <v>0</v>
      </c>
      <c r="I394" s="189" t="s">
        <v>43</v>
      </c>
      <c r="J394" s="190">
        <v>0</v>
      </c>
      <c r="K394" s="189" t="s">
        <v>43</v>
      </c>
      <c r="L394" s="190">
        <v>0</v>
      </c>
      <c r="M394" s="189" t="s">
        <v>43</v>
      </c>
      <c r="N394" s="190">
        <v>0</v>
      </c>
      <c r="O394" s="189" t="s">
        <v>43</v>
      </c>
      <c r="P394" s="190">
        <v>0</v>
      </c>
      <c r="Q394" s="12" t="s">
        <v>43</v>
      </c>
      <c r="R394" s="13">
        <v>0</v>
      </c>
      <c r="S394" s="12" t="s">
        <v>43</v>
      </c>
      <c r="T394" s="13">
        <v>0</v>
      </c>
      <c r="U394" s="12" t="s">
        <v>43</v>
      </c>
      <c r="V394" s="13">
        <v>0</v>
      </c>
      <c r="W394" s="12" t="s">
        <v>43</v>
      </c>
      <c r="X394" s="13">
        <v>0</v>
      </c>
      <c r="Y394" s="12" t="s">
        <v>43</v>
      </c>
      <c r="Z394" s="13">
        <v>0</v>
      </c>
    </row>
    <row r="395" spans="1:26" ht="15" hidden="1">
      <c r="A395" s="186"/>
      <c r="B395" s="187"/>
      <c r="C395" s="187"/>
      <c r="D395" s="188"/>
      <c r="E395" s="189" t="s">
        <v>41</v>
      </c>
      <c r="F395" s="190">
        <f>(F155/F154)*C142</f>
        <v>0.632009336587488</v>
      </c>
      <c r="G395" s="189" t="s">
        <v>41</v>
      </c>
      <c r="H395" s="190">
        <f>(F156/F154)*C142</f>
        <v>0</v>
      </c>
      <c r="I395" s="189" t="s">
        <v>41</v>
      </c>
      <c r="J395" s="190">
        <f>(F157/F154)*C142</f>
        <v>0</v>
      </c>
      <c r="K395" s="189" t="s">
        <v>41</v>
      </c>
      <c r="L395" s="190">
        <f>(F158/F154)*C142</f>
        <v>0</v>
      </c>
      <c r="M395" s="189" t="s">
        <v>41</v>
      </c>
      <c r="N395" s="190">
        <f>(F159/F154)*C142</f>
        <v>0</v>
      </c>
      <c r="O395" s="189" t="s">
        <v>41</v>
      </c>
      <c r="P395" s="190">
        <f>(F160/F154)*C142</f>
        <v>0.14949533170625603</v>
      </c>
      <c r="Q395" s="12" t="s">
        <v>41</v>
      </c>
      <c r="R395" s="13">
        <f>(F161/F154)*C142</f>
        <v>0.14949533170625603</v>
      </c>
      <c r="S395" s="12" t="s">
        <v>41</v>
      </c>
      <c r="T395" s="13">
        <f>(F162/F154)*C142</f>
        <v>0</v>
      </c>
      <c r="U395" s="12" t="s">
        <v>41</v>
      </c>
      <c r="V395" s="13">
        <f>(F163/F154)*C142</f>
        <v>0</v>
      </c>
      <c r="W395" s="12" t="s">
        <v>41</v>
      </c>
      <c r="X395" s="13">
        <f>(F164/F154)*C142</f>
        <v>0</v>
      </c>
      <c r="Y395" s="12" t="s">
        <v>41</v>
      </c>
      <c r="Z395" s="13">
        <f>(F165/F154)*C142</f>
        <v>0</v>
      </c>
    </row>
    <row r="396" spans="1:26" ht="15" hidden="1">
      <c r="A396" s="186"/>
      <c r="B396" s="187"/>
      <c r="C396" s="187"/>
      <c r="D396" s="188"/>
      <c r="E396" s="191" t="s">
        <v>44</v>
      </c>
      <c r="F396" s="190">
        <f>(F167/F166)*C173</f>
        <v>0</v>
      </c>
      <c r="G396" s="191" t="s">
        <v>44</v>
      </c>
      <c r="H396" s="190">
        <f>(F168/F166)*C166</f>
        <v>0</v>
      </c>
      <c r="I396" s="191" t="s">
        <v>44</v>
      </c>
      <c r="J396" s="190">
        <f>(F169/F166)*C166</f>
        <v>0</v>
      </c>
      <c r="K396" s="191" t="s">
        <v>44</v>
      </c>
      <c r="L396" s="190">
        <f>(F170/F166)*C166</f>
        <v>0</v>
      </c>
      <c r="M396" s="191" t="s">
        <v>44</v>
      </c>
      <c r="N396" s="190">
        <f>(F171/F166)*C166</f>
        <v>0</v>
      </c>
      <c r="O396" s="191" t="s">
        <v>44</v>
      </c>
      <c r="P396" s="190">
        <f>(F172/F166)*C166</f>
        <v>0</v>
      </c>
      <c r="Q396" s="14" t="s">
        <v>44</v>
      </c>
      <c r="R396" s="13">
        <f>(F173/F166)*C166</f>
        <v>0</v>
      </c>
      <c r="S396" s="14" t="s">
        <v>44</v>
      </c>
      <c r="T396" s="13">
        <f>(F174/F166)*C166</f>
        <v>0</v>
      </c>
      <c r="U396" s="14" t="s">
        <v>44</v>
      </c>
      <c r="V396" s="13">
        <f>(F175/F166)*C166</f>
        <v>0</v>
      </c>
      <c r="W396" s="14" t="s">
        <v>44</v>
      </c>
      <c r="X396" s="13">
        <f>(F176/F166)*C166</f>
        <v>0</v>
      </c>
      <c r="Y396" s="14" t="s">
        <v>44</v>
      </c>
      <c r="Z396" s="13">
        <f>(F177/F166)*C166</f>
        <v>0</v>
      </c>
    </row>
    <row r="397" spans="1:26" ht="15" hidden="1">
      <c r="A397" s="186"/>
      <c r="B397" s="187"/>
      <c r="C397" s="187"/>
      <c r="D397" s="188"/>
      <c r="E397" s="191" t="s">
        <v>45</v>
      </c>
      <c r="F397" s="190">
        <f>(F191/F190)*C178</f>
        <v>0</v>
      </c>
      <c r="G397" s="191" t="s">
        <v>45</v>
      </c>
      <c r="H397" s="190">
        <f>(F192/F190)*C178</f>
        <v>0</v>
      </c>
      <c r="I397" s="191" t="s">
        <v>45</v>
      </c>
      <c r="J397" s="190">
        <f>(F193/F190)*C178</f>
        <v>0</v>
      </c>
      <c r="K397" s="191" t="s">
        <v>45</v>
      </c>
      <c r="L397" s="190">
        <f>(F194/F190)*C178</f>
        <v>0</v>
      </c>
      <c r="M397" s="191" t="s">
        <v>45</v>
      </c>
      <c r="N397" s="190">
        <f>(F195/F190)*C178</f>
        <v>0</v>
      </c>
      <c r="O397" s="191" t="s">
        <v>45</v>
      </c>
      <c r="P397" s="190">
        <f>(F196/F190)*C178</f>
        <v>0.19999999999999998</v>
      </c>
      <c r="Q397" s="14" t="s">
        <v>45</v>
      </c>
      <c r="R397" s="13">
        <f>(F197/F190)*C178</f>
        <v>0.19999999999999998</v>
      </c>
      <c r="S397" s="14" t="s">
        <v>45</v>
      </c>
      <c r="T397" s="13">
        <f>(F198/F190)*C178</f>
        <v>0.19999999999999998</v>
      </c>
      <c r="U397" s="14" t="s">
        <v>45</v>
      </c>
      <c r="V397" s="13">
        <f>(F199/F190)*C178</f>
        <v>0</v>
      </c>
      <c r="W397" s="14" t="s">
        <v>45</v>
      </c>
      <c r="X397" s="13">
        <f>(F200/C178)*C178</f>
        <v>0</v>
      </c>
      <c r="Y397" s="14" t="s">
        <v>45</v>
      </c>
      <c r="Z397" s="13">
        <f>(F201/F190)*C178</f>
        <v>0</v>
      </c>
    </row>
    <row r="398" spans="1:26" ht="15" hidden="1">
      <c r="A398" s="186"/>
      <c r="B398" s="187"/>
      <c r="C398" s="187"/>
      <c r="D398" s="188"/>
      <c r="E398" s="191" t="s">
        <v>65</v>
      </c>
      <c r="F398" s="190">
        <f>(F203/F202)*C202</f>
        <v>0</v>
      </c>
      <c r="G398" s="191" t="s">
        <v>65</v>
      </c>
      <c r="H398" s="190">
        <f>(F204/F202)*C202</f>
        <v>0</v>
      </c>
      <c r="I398" s="191" t="s">
        <v>65</v>
      </c>
      <c r="J398" s="190">
        <f>(F205/F202)*C202</f>
        <v>0</v>
      </c>
      <c r="K398" s="191" t="s">
        <v>65</v>
      </c>
      <c r="L398" s="190">
        <f>(F206/F202)*C202</f>
        <v>0</v>
      </c>
      <c r="M398" s="191" t="s">
        <v>65</v>
      </c>
      <c r="N398" s="190">
        <f>(F207/F202)*C202</f>
        <v>0</v>
      </c>
      <c r="O398" s="191" t="s">
        <v>65</v>
      </c>
      <c r="P398" s="190">
        <f>(F208/F202)*C202</f>
        <v>0</v>
      </c>
      <c r="Q398" s="14" t="s">
        <v>65</v>
      </c>
      <c r="R398" s="13">
        <f>(F209/F202)*C202</f>
        <v>0</v>
      </c>
      <c r="S398" s="14" t="s">
        <v>65</v>
      </c>
      <c r="T398" s="13">
        <f>(F210/F202)*C202</f>
        <v>0</v>
      </c>
      <c r="U398" s="14" t="s">
        <v>65</v>
      </c>
      <c r="V398" s="13">
        <f>(F211/F202)*C202</f>
        <v>0</v>
      </c>
      <c r="W398" s="14" t="s">
        <v>65</v>
      </c>
      <c r="X398" s="13">
        <f>(F212/F202)*C202</f>
        <v>0</v>
      </c>
      <c r="Y398" s="14" t="s">
        <v>65</v>
      </c>
      <c r="Z398" s="13">
        <f>(F213/F202)*C202</f>
        <v>0</v>
      </c>
    </row>
    <row r="399" spans="1:26" ht="15.75" hidden="1" thickBot="1">
      <c r="A399" s="192"/>
      <c r="B399" s="193"/>
      <c r="C399" s="193"/>
      <c r="D399" s="194"/>
      <c r="E399" s="195" t="s">
        <v>66</v>
      </c>
      <c r="F399" s="196">
        <v>0</v>
      </c>
      <c r="G399" s="195" t="s">
        <v>66</v>
      </c>
      <c r="H399" s="196">
        <v>0</v>
      </c>
      <c r="I399" s="195" t="s">
        <v>66</v>
      </c>
      <c r="J399" s="196">
        <v>0</v>
      </c>
      <c r="K399" s="195" t="s">
        <v>66</v>
      </c>
      <c r="L399" s="196">
        <v>0</v>
      </c>
      <c r="M399" s="195" t="s">
        <v>66</v>
      </c>
      <c r="N399" s="196">
        <v>0</v>
      </c>
      <c r="O399" s="195" t="s">
        <v>66</v>
      </c>
      <c r="P399" s="196">
        <v>0</v>
      </c>
      <c r="Q399" s="15" t="s">
        <v>66</v>
      </c>
      <c r="R399" s="16">
        <v>0</v>
      </c>
      <c r="S399" s="15" t="s">
        <v>66</v>
      </c>
      <c r="T399" s="16">
        <v>0</v>
      </c>
      <c r="U399" s="15" t="s">
        <v>66</v>
      </c>
      <c r="V399" s="16">
        <v>0</v>
      </c>
      <c r="W399" s="15" t="s">
        <v>66</v>
      </c>
      <c r="X399" s="16">
        <v>0</v>
      </c>
      <c r="Y399" s="15" t="s">
        <v>66</v>
      </c>
      <c r="Z399" s="16">
        <v>0</v>
      </c>
    </row>
    <row r="400" spans="1:27" s="7" customFormat="1" ht="42" customHeight="1" hidden="1">
      <c r="A400" s="180" t="s">
        <v>30</v>
      </c>
      <c r="B400" s="181"/>
      <c r="C400" s="181"/>
      <c r="D400" s="181"/>
      <c r="E400" s="185">
        <v>2015</v>
      </c>
      <c r="F400" s="184">
        <f>SUM(F401:F410)</f>
        <v>0.632009336587488</v>
      </c>
      <c r="G400" s="185">
        <v>2016</v>
      </c>
      <c r="H400" s="184">
        <f>SUM(H401:H410)</f>
        <v>0</v>
      </c>
      <c r="I400" s="185">
        <v>2017</v>
      </c>
      <c r="J400" s="184">
        <f>SUM(J401:J410)</f>
        <v>0</v>
      </c>
      <c r="K400" s="185">
        <v>2018</v>
      </c>
      <c r="L400" s="184">
        <f>SUM(L401:L410)</f>
        <v>0</v>
      </c>
      <c r="M400" s="185">
        <v>2019</v>
      </c>
      <c r="N400" s="184">
        <f>SUM(N401:N410)</f>
        <v>0.34</v>
      </c>
      <c r="O400" s="185">
        <v>2020</v>
      </c>
      <c r="P400" s="184">
        <f>SUM(P401:P410)</f>
        <v>0</v>
      </c>
      <c r="Q400" s="11">
        <v>2021</v>
      </c>
      <c r="R400" s="10">
        <f>SUM(R401:R410)</f>
        <v>0</v>
      </c>
      <c r="S400" s="11">
        <v>2022</v>
      </c>
      <c r="T400" s="10">
        <f>SUM(T401:T410)</f>
        <v>0</v>
      </c>
      <c r="U400" s="11">
        <v>2023</v>
      </c>
      <c r="V400" s="10">
        <f>SUM(V401:V410)</f>
        <v>0</v>
      </c>
      <c r="W400" s="11">
        <v>2024</v>
      </c>
      <c r="X400" s="10">
        <f>SUM(X401:X410)</f>
        <v>0</v>
      </c>
      <c r="Y400" s="11">
        <v>2025</v>
      </c>
      <c r="Z400" s="10">
        <f>SUM(Z401:Z410)</f>
        <v>0</v>
      </c>
      <c r="AA400" s="17"/>
    </row>
    <row r="401" spans="1:26" ht="15" hidden="1">
      <c r="A401" s="186"/>
      <c r="B401" s="187"/>
      <c r="C401" s="187"/>
      <c r="D401" s="187"/>
      <c r="E401" s="197" t="s">
        <v>47</v>
      </c>
      <c r="F401" s="198">
        <v>0</v>
      </c>
      <c r="G401" s="197" t="s">
        <v>47</v>
      </c>
      <c r="H401" s="198">
        <v>0</v>
      </c>
      <c r="I401" s="197" t="s">
        <v>47</v>
      </c>
      <c r="J401" s="198">
        <v>0</v>
      </c>
      <c r="K401" s="197" t="s">
        <v>47</v>
      </c>
      <c r="L401" s="198">
        <v>0</v>
      </c>
      <c r="M401" s="197" t="s">
        <v>47</v>
      </c>
      <c r="N401" s="198">
        <v>0</v>
      </c>
      <c r="O401" s="197" t="s">
        <v>47</v>
      </c>
      <c r="P401" s="198">
        <v>0</v>
      </c>
      <c r="Q401" s="18" t="s">
        <v>47</v>
      </c>
      <c r="R401" s="19">
        <v>0</v>
      </c>
      <c r="S401" s="18" t="s">
        <v>47</v>
      </c>
      <c r="T401" s="19">
        <v>0</v>
      </c>
      <c r="U401" s="18" t="s">
        <v>47</v>
      </c>
      <c r="V401" s="19">
        <v>0</v>
      </c>
      <c r="W401" s="18" t="s">
        <v>47</v>
      </c>
      <c r="X401" s="19">
        <v>0</v>
      </c>
      <c r="Y401" s="18" t="s">
        <v>47</v>
      </c>
      <c r="Z401" s="19">
        <v>0</v>
      </c>
    </row>
    <row r="402" spans="1:26" ht="15" hidden="1">
      <c r="A402" s="186"/>
      <c r="B402" s="187"/>
      <c r="C402" s="187"/>
      <c r="D402" s="187"/>
      <c r="E402" s="197" t="s">
        <v>39</v>
      </c>
      <c r="F402" s="198">
        <v>0</v>
      </c>
      <c r="G402" s="197" t="s">
        <v>39</v>
      </c>
      <c r="H402" s="198">
        <v>0</v>
      </c>
      <c r="I402" s="197" t="s">
        <v>39</v>
      </c>
      <c r="J402" s="198">
        <v>0</v>
      </c>
      <c r="K402" s="197" t="s">
        <v>39</v>
      </c>
      <c r="L402" s="198">
        <v>0</v>
      </c>
      <c r="M402" s="197" t="s">
        <v>39</v>
      </c>
      <c r="N402" s="198">
        <v>0</v>
      </c>
      <c r="O402" s="197" t="s">
        <v>39</v>
      </c>
      <c r="P402" s="198">
        <v>0</v>
      </c>
      <c r="Q402" s="18" t="s">
        <v>39</v>
      </c>
      <c r="R402" s="19">
        <v>0</v>
      </c>
      <c r="S402" s="18" t="s">
        <v>39</v>
      </c>
      <c r="T402" s="19">
        <v>0</v>
      </c>
      <c r="U402" s="18" t="s">
        <v>39</v>
      </c>
      <c r="V402" s="19">
        <v>0</v>
      </c>
      <c r="W402" s="18" t="s">
        <v>39</v>
      </c>
      <c r="X402" s="19">
        <v>0</v>
      </c>
      <c r="Y402" s="18" t="s">
        <v>39</v>
      </c>
      <c r="Z402" s="19">
        <v>0</v>
      </c>
    </row>
    <row r="403" spans="1:26" ht="15" hidden="1">
      <c r="A403" s="186"/>
      <c r="B403" s="187"/>
      <c r="C403" s="187"/>
      <c r="D403" s="187"/>
      <c r="E403" s="197" t="s">
        <v>42</v>
      </c>
      <c r="F403" s="198">
        <f>(G83/F82)*C70</f>
        <v>0</v>
      </c>
      <c r="G403" s="197" t="s">
        <v>42</v>
      </c>
      <c r="H403" s="198">
        <f>(G84/F82)*C70</f>
        <v>0</v>
      </c>
      <c r="I403" s="197" t="s">
        <v>42</v>
      </c>
      <c r="J403" s="198">
        <f>(G85/F82)*0.34</f>
        <v>0</v>
      </c>
      <c r="K403" s="197" t="s">
        <v>42</v>
      </c>
      <c r="L403" s="198">
        <f>(G86/F82)*C70</f>
        <v>0</v>
      </c>
      <c r="M403" s="197" t="s">
        <v>42</v>
      </c>
      <c r="N403" s="198">
        <f>(G87/F82)*C70</f>
        <v>0.34</v>
      </c>
      <c r="O403" s="197" t="s">
        <v>42</v>
      </c>
      <c r="P403" s="198">
        <f>(G88/F82)*C70</f>
        <v>0</v>
      </c>
      <c r="Q403" s="18" t="s">
        <v>42</v>
      </c>
      <c r="R403" s="19">
        <f>(G89/F82)*C70</f>
        <v>0</v>
      </c>
      <c r="S403" s="18" t="s">
        <v>42</v>
      </c>
      <c r="T403" s="19">
        <f>(G90/F82)*C70</f>
        <v>0</v>
      </c>
      <c r="U403" s="18" t="s">
        <v>42</v>
      </c>
      <c r="V403" s="19">
        <f>(G91/F82)*C70</f>
        <v>0</v>
      </c>
      <c r="W403" s="18" t="s">
        <v>42</v>
      </c>
      <c r="X403" s="19">
        <f>(G92/F82)*C70</f>
        <v>0</v>
      </c>
      <c r="Y403" s="18" t="s">
        <v>42</v>
      </c>
      <c r="Z403" s="19">
        <f>(G93/F82)*C70</f>
        <v>0</v>
      </c>
    </row>
    <row r="404" spans="1:26" ht="15" hidden="1">
      <c r="A404" s="186"/>
      <c r="B404" s="187"/>
      <c r="C404" s="187"/>
      <c r="D404" s="187"/>
      <c r="E404" s="197" t="s">
        <v>40</v>
      </c>
      <c r="F404" s="198">
        <f>(G107/F106)*C94</f>
        <v>0</v>
      </c>
      <c r="G404" s="197" t="s">
        <v>40</v>
      </c>
      <c r="H404" s="198">
        <f>(G108/F106)*C94</f>
        <v>0</v>
      </c>
      <c r="I404" s="197" t="s">
        <v>40</v>
      </c>
      <c r="J404" s="198">
        <f>(G109/F106)*0.32</f>
        <v>0</v>
      </c>
      <c r="K404" s="197" t="s">
        <v>40</v>
      </c>
      <c r="L404" s="198">
        <f>(G110/F106)*C94</f>
        <v>0</v>
      </c>
      <c r="M404" s="197" t="s">
        <v>40</v>
      </c>
      <c r="N404" s="198">
        <f>(G111/F106)*C94</f>
        <v>0</v>
      </c>
      <c r="O404" s="197" t="s">
        <v>40</v>
      </c>
      <c r="P404" s="198">
        <f>(G112/F106)*C94</f>
        <v>0</v>
      </c>
      <c r="Q404" s="18" t="s">
        <v>40</v>
      </c>
      <c r="R404" s="19">
        <f>(G113/F106)*C94</f>
        <v>0</v>
      </c>
      <c r="S404" s="18" t="s">
        <v>40</v>
      </c>
      <c r="T404" s="19">
        <f>(G114/F106)*C94</f>
        <v>0</v>
      </c>
      <c r="U404" s="18" t="s">
        <v>40</v>
      </c>
      <c r="V404" s="19">
        <f>(G115/F106)*C94</f>
        <v>0</v>
      </c>
      <c r="W404" s="18" t="s">
        <v>40</v>
      </c>
      <c r="X404" s="19">
        <f>(G116/F106)*C94</f>
        <v>0</v>
      </c>
      <c r="Y404" s="18" t="s">
        <v>40</v>
      </c>
      <c r="Z404" s="19">
        <f>(G117/F106)*C94</f>
        <v>0</v>
      </c>
    </row>
    <row r="405" spans="1:26" ht="15" hidden="1">
      <c r="A405" s="186"/>
      <c r="B405" s="187"/>
      <c r="C405" s="187"/>
      <c r="D405" s="187"/>
      <c r="E405" s="197" t="s">
        <v>43</v>
      </c>
      <c r="F405" s="198">
        <v>0</v>
      </c>
      <c r="G405" s="197" t="s">
        <v>43</v>
      </c>
      <c r="H405" s="198">
        <v>0</v>
      </c>
      <c r="I405" s="197" t="s">
        <v>43</v>
      </c>
      <c r="J405" s="198">
        <v>0</v>
      </c>
      <c r="K405" s="197" t="s">
        <v>43</v>
      </c>
      <c r="L405" s="198">
        <v>0</v>
      </c>
      <c r="M405" s="197" t="s">
        <v>43</v>
      </c>
      <c r="N405" s="198">
        <v>0</v>
      </c>
      <c r="O405" s="197" t="s">
        <v>43</v>
      </c>
      <c r="P405" s="198">
        <v>0</v>
      </c>
      <c r="Q405" s="18" t="s">
        <v>43</v>
      </c>
      <c r="R405" s="19">
        <v>0</v>
      </c>
      <c r="S405" s="18" t="s">
        <v>43</v>
      </c>
      <c r="T405" s="19">
        <v>0</v>
      </c>
      <c r="U405" s="18" t="s">
        <v>43</v>
      </c>
      <c r="V405" s="19">
        <v>0</v>
      </c>
      <c r="W405" s="18" t="s">
        <v>43</v>
      </c>
      <c r="X405" s="19">
        <v>0</v>
      </c>
      <c r="Y405" s="18" t="s">
        <v>43</v>
      </c>
      <c r="Z405" s="19">
        <v>0</v>
      </c>
    </row>
    <row r="406" spans="1:26" ht="15" hidden="1">
      <c r="A406" s="186"/>
      <c r="B406" s="187"/>
      <c r="C406" s="187"/>
      <c r="D406" s="187"/>
      <c r="E406" s="197" t="s">
        <v>41</v>
      </c>
      <c r="F406" s="198">
        <f>(G155/F154)*C142</f>
        <v>0.632009336587488</v>
      </c>
      <c r="G406" s="197" t="s">
        <v>41</v>
      </c>
      <c r="H406" s="198">
        <f>(G156/F154)*C142</f>
        <v>0</v>
      </c>
      <c r="I406" s="197" t="s">
        <v>41</v>
      </c>
      <c r="J406" s="198">
        <f>(G157/F154)*C142</f>
        <v>0</v>
      </c>
      <c r="K406" s="197" t="s">
        <v>41</v>
      </c>
      <c r="L406" s="198">
        <f>(G158/F154)*C142</f>
        <v>0</v>
      </c>
      <c r="M406" s="197" t="s">
        <v>41</v>
      </c>
      <c r="N406" s="198">
        <f>(G159/F154)*C142</f>
        <v>0</v>
      </c>
      <c r="O406" s="197" t="s">
        <v>41</v>
      </c>
      <c r="P406" s="198">
        <f>(G160/F154)*C142</f>
        <v>0</v>
      </c>
      <c r="Q406" s="18" t="s">
        <v>41</v>
      </c>
      <c r="R406" s="19">
        <f>(G161/F154)*C142</f>
        <v>0</v>
      </c>
      <c r="S406" s="18" t="s">
        <v>41</v>
      </c>
      <c r="T406" s="19">
        <f>(G162/F154)*C142</f>
        <v>0</v>
      </c>
      <c r="U406" s="18" t="s">
        <v>41</v>
      </c>
      <c r="V406" s="19">
        <f>(G163/F154)*C142</f>
        <v>0</v>
      </c>
      <c r="W406" s="18" t="s">
        <v>41</v>
      </c>
      <c r="X406" s="19">
        <f>(G164/F154)*C142</f>
        <v>0</v>
      </c>
      <c r="Y406" s="18" t="s">
        <v>41</v>
      </c>
      <c r="Z406" s="19">
        <f>(G165/F154)*C142</f>
        <v>0</v>
      </c>
    </row>
    <row r="407" spans="1:26" ht="15" hidden="1">
      <c r="A407" s="186"/>
      <c r="B407" s="187"/>
      <c r="C407" s="187"/>
      <c r="D407" s="187"/>
      <c r="E407" s="191" t="s">
        <v>44</v>
      </c>
      <c r="F407" s="190">
        <f>(G167/F166)*C166</f>
        <v>0</v>
      </c>
      <c r="G407" s="191" t="s">
        <v>44</v>
      </c>
      <c r="H407" s="190">
        <f>(G168/F166)*C166</f>
        <v>0</v>
      </c>
      <c r="I407" s="191" t="s">
        <v>44</v>
      </c>
      <c r="J407" s="190">
        <f>(G169/F166)*C166</f>
        <v>0</v>
      </c>
      <c r="K407" s="191" t="s">
        <v>44</v>
      </c>
      <c r="L407" s="190">
        <f>(G170/F166)*C166</f>
        <v>0</v>
      </c>
      <c r="M407" s="191" t="s">
        <v>44</v>
      </c>
      <c r="N407" s="190">
        <f>(G171/F166)*C166</f>
        <v>0</v>
      </c>
      <c r="O407" s="191" t="s">
        <v>44</v>
      </c>
      <c r="P407" s="190">
        <f>(G172/F166)*C166</f>
        <v>0</v>
      </c>
      <c r="Q407" s="14" t="s">
        <v>44</v>
      </c>
      <c r="R407" s="13">
        <f>(G173/F166)*C166</f>
        <v>0</v>
      </c>
      <c r="S407" s="14" t="s">
        <v>44</v>
      </c>
      <c r="T407" s="13">
        <f>(G174/F166)*C166</f>
        <v>0</v>
      </c>
      <c r="U407" s="14" t="s">
        <v>44</v>
      </c>
      <c r="V407" s="13">
        <f>(G175/F166)*C166</f>
        <v>0</v>
      </c>
      <c r="W407" s="14" t="s">
        <v>44</v>
      </c>
      <c r="X407" s="13">
        <f>(G176/F166)*C166</f>
        <v>0</v>
      </c>
      <c r="Y407" s="14" t="s">
        <v>44</v>
      </c>
      <c r="Z407" s="13">
        <f>(G177/F166)*C166</f>
        <v>0</v>
      </c>
    </row>
    <row r="408" spans="1:26" ht="15" hidden="1">
      <c r="A408" s="186"/>
      <c r="B408" s="187"/>
      <c r="C408" s="187"/>
      <c r="D408" s="187"/>
      <c r="E408" s="191" t="s">
        <v>45</v>
      </c>
      <c r="F408" s="190">
        <f>(G191/F190)*C178</f>
        <v>0</v>
      </c>
      <c r="G408" s="191" t="s">
        <v>45</v>
      </c>
      <c r="H408" s="190">
        <f>(G192/F190)*C178</f>
        <v>0</v>
      </c>
      <c r="I408" s="191" t="s">
        <v>45</v>
      </c>
      <c r="J408" s="190">
        <f>(G193/F190)*C178</f>
        <v>0</v>
      </c>
      <c r="K408" s="191" t="s">
        <v>45</v>
      </c>
      <c r="L408" s="190">
        <f>(G194/F190)*C178</f>
        <v>0</v>
      </c>
      <c r="M408" s="191" t="s">
        <v>45</v>
      </c>
      <c r="N408" s="190">
        <f>(G195/F190)*C178</f>
        <v>0</v>
      </c>
      <c r="O408" s="191" t="s">
        <v>45</v>
      </c>
      <c r="P408" s="190">
        <f>(G196/F190)*C178</f>
        <v>0</v>
      </c>
      <c r="Q408" s="14" t="s">
        <v>45</v>
      </c>
      <c r="R408" s="13">
        <f>(G197/F190)*C178</f>
        <v>0</v>
      </c>
      <c r="S408" s="14" t="s">
        <v>45</v>
      </c>
      <c r="T408" s="13">
        <f>(G198/F190)*C178</f>
        <v>0</v>
      </c>
      <c r="U408" s="14" t="s">
        <v>45</v>
      </c>
      <c r="V408" s="13">
        <f>(G199/F190)*C178</f>
        <v>0</v>
      </c>
      <c r="W408" s="14" t="s">
        <v>45</v>
      </c>
      <c r="X408" s="13">
        <f>(G200/F190)*C178</f>
        <v>0</v>
      </c>
      <c r="Y408" s="14" t="s">
        <v>45</v>
      </c>
      <c r="Z408" s="13">
        <f>(G201/F190)*C178</f>
        <v>0</v>
      </c>
    </row>
    <row r="409" spans="1:26" ht="15" hidden="1">
      <c r="A409" s="186"/>
      <c r="B409" s="187"/>
      <c r="C409" s="187"/>
      <c r="D409" s="187"/>
      <c r="E409" s="191" t="s">
        <v>65</v>
      </c>
      <c r="F409" s="190">
        <f>(G203/F202)*C202</f>
        <v>0</v>
      </c>
      <c r="G409" s="191" t="s">
        <v>65</v>
      </c>
      <c r="H409" s="190">
        <f>(G204/F202)*C202</f>
        <v>0</v>
      </c>
      <c r="I409" s="191" t="s">
        <v>65</v>
      </c>
      <c r="J409" s="190">
        <f>(G205/F202)*C202</f>
        <v>0</v>
      </c>
      <c r="K409" s="191" t="s">
        <v>65</v>
      </c>
      <c r="L409" s="190">
        <f>(G206/F202)*C202</f>
        <v>0</v>
      </c>
      <c r="M409" s="191" t="s">
        <v>65</v>
      </c>
      <c r="N409" s="190">
        <f>(G207/F202)*C202</f>
        <v>0</v>
      </c>
      <c r="O409" s="191" t="s">
        <v>65</v>
      </c>
      <c r="P409" s="190">
        <f>(G208/F202)*C202</f>
        <v>0</v>
      </c>
      <c r="Q409" s="14" t="s">
        <v>65</v>
      </c>
      <c r="R409" s="13">
        <f>(G210/F202)*C202</f>
        <v>0</v>
      </c>
      <c r="S409" s="14" t="s">
        <v>65</v>
      </c>
      <c r="T409" s="13">
        <f>(G210/F202)*C202</f>
        <v>0</v>
      </c>
      <c r="U409" s="14" t="s">
        <v>65</v>
      </c>
      <c r="V409" s="13">
        <f>(G211/F202)*C202</f>
        <v>0</v>
      </c>
      <c r="W409" s="14" t="s">
        <v>65</v>
      </c>
      <c r="X409" s="13">
        <f>(G212/F202)*C202</f>
        <v>0</v>
      </c>
      <c r="Y409" s="14" t="s">
        <v>65</v>
      </c>
      <c r="Z409" s="13">
        <f>(G213/F202)*C202</f>
        <v>0</v>
      </c>
    </row>
    <row r="410" spans="1:26" ht="15.75" hidden="1" thickBot="1">
      <c r="A410" s="192"/>
      <c r="B410" s="193"/>
      <c r="C410" s="193"/>
      <c r="D410" s="193"/>
      <c r="E410" s="195" t="s">
        <v>66</v>
      </c>
      <c r="F410" s="196">
        <v>0</v>
      </c>
      <c r="G410" s="195" t="s">
        <v>66</v>
      </c>
      <c r="H410" s="196">
        <v>0</v>
      </c>
      <c r="I410" s="195" t="s">
        <v>66</v>
      </c>
      <c r="J410" s="196">
        <v>0</v>
      </c>
      <c r="K410" s="195" t="s">
        <v>66</v>
      </c>
      <c r="L410" s="196">
        <v>0</v>
      </c>
      <c r="M410" s="195" t="s">
        <v>66</v>
      </c>
      <c r="N410" s="196">
        <v>0</v>
      </c>
      <c r="O410" s="195" t="s">
        <v>66</v>
      </c>
      <c r="P410" s="196">
        <v>0</v>
      </c>
      <c r="Q410" s="15" t="s">
        <v>66</v>
      </c>
      <c r="R410" s="16">
        <v>0</v>
      </c>
      <c r="S410" s="15" t="s">
        <v>66</v>
      </c>
      <c r="T410" s="16">
        <v>0</v>
      </c>
      <c r="U410" s="15" t="s">
        <v>66</v>
      </c>
      <c r="V410" s="16">
        <v>0</v>
      </c>
      <c r="W410" s="15" t="s">
        <v>66</v>
      </c>
      <c r="X410" s="16">
        <v>0</v>
      </c>
      <c r="Y410" s="15" t="s">
        <v>66</v>
      </c>
      <c r="Z410" s="16">
        <v>0</v>
      </c>
    </row>
    <row r="411" spans="1:16" ht="15" hidden="1">
      <c r="A411" s="175"/>
      <c r="B411" s="176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</row>
    <row r="412" spans="1:16" ht="15.75" hidden="1" thickBot="1">
      <c r="A412" s="175"/>
      <c r="B412" s="176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</row>
    <row r="413" spans="1:26" s="20" customFormat="1" ht="42.75" customHeight="1" hidden="1">
      <c r="A413" s="180" t="s">
        <v>31</v>
      </c>
      <c r="B413" s="181"/>
      <c r="C413" s="181"/>
      <c r="D413" s="199"/>
      <c r="E413" s="185">
        <v>2015</v>
      </c>
      <c r="F413" s="184">
        <f>SUM(F414:F414)</f>
        <v>0</v>
      </c>
      <c r="G413" s="185">
        <v>2016</v>
      </c>
      <c r="H413" s="184">
        <f>SUM(H414:H414)</f>
        <v>0</v>
      </c>
      <c r="I413" s="185">
        <v>2017</v>
      </c>
      <c r="J413" s="184">
        <f>SUM(J414:J414)</f>
        <v>0</v>
      </c>
      <c r="K413" s="185">
        <v>2018</v>
      </c>
      <c r="L413" s="184">
        <f>SUM(L414:L414)</f>
        <v>0</v>
      </c>
      <c r="M413" s="185">
        <v>2019</v>
      </c>
      <c r="N413" s="184">
        <f>SUM(N414:N414)</f>
        <v>0</v>
      </c>
      <c r="O413" s="185">
        <v>2020</v>
      </c>
      <c r="P413" s="184">
        <f>SUM(P414:P414)</f>
        <v>0</v>
      </c>
      <c r="Q413" s="11">
        <v>2021</v>
      </c>
      <c r="R413" s="10">
        <f>SUM(R414:R414)</f>
        <v>0</v>
      </c>
      <c r="S413" s="11">
        <v>2022</v>
      </c>
      <c r="T413" s="10">
        <f>SUM(T414:T414)</f>
        <v>0</v>
      </c>
      <c r="U413" s="11">
        <v>2023</v>
      </c>
      <c r="V413" s="10">
        <f>SUM(V414:V414)</f>
        <v>3.80531250614553</v>
      </c>
      <c r="W413" s="11">
        <v>2024</v>
      </c>
      <c r="X413" s="10">
        <f>SUM(X414:X414)</f>
        <v>3.80531250614553</v>
      </c>
      <c r="Y413" s="11">
        <v>2025</v>
      </c>
      <c r="Z413" s="10">
        <f>SUM(Z414:Z414)</f>
        <v>3.999374987708939</v>
      </c>
    </row>
    <row r="414" spans="1:26" ht="29.25" customHeight="1" hidden="1">
      <c r="A414" s="186"/>
      <c r="B414" s="187"/>
      <c r="C414" s="187"/>
      <c r="D414" s="200"/>
      <c r="E414" s="201" t="s">
        <v>48</v>
      </c>
      <c r="F414" s="202">
        <f>(F277/F276)*C264</f>
        <v>0</v>
      </c>
      <c r="G414" s="201" t="s">
        <v>48</v>
      </c>
      <c r="H414" s="202">
        <f>(F278/F276)*C264</f>
        <v>0</v>
      </c>
      <c r="I414" s="201" t="s">
        <v>48</v>
      </c>
      <c r="J414" s="202">
        <f>(F279/F276)*C264</f>
        <v>0</v>
      </c>
      <c r="K414" s="201" t="s">
        <v>48</v>
      </c>
      <c r="L414" s="202">
        <f>(F280/F276)*C264</f>
        <v>0</v>
      </c>
      <c r="M414" s="201" t="s">
        <v>48</v>
      </c>
      <c r="N414" s="202">
        <f>(F281/F276)*C264</f>
        <v>0</v>
      </c>
      <c r="O414" s="201" t="s">
        <v>48</v>
      </c>
      <c r="P414" s="202">
        <f>(F282/F276)*C264</f>
        <v>0</v>
      </c>
      <c r="Q414" s="21" t="s">
        <v>48</v>
      </c>
      <c r="R414" s="22">
        <f>(F283/F276)*C264</f>
        <v>0</v>
      </c>
      <c r="S414" s="21" t="s">
        <v>48</v>
      </c>
      <c r="T414" s="22">
        <f>(F284/F276)*C264</f>
        <v>0</v>
      </c>
      <c r="U414" s="21" t="s">
        <v>48</v>
      </c>
      <c r="V414" s="22">
        <f>(F285/F276)*C264</f>
        <v>3.80531250614553</v>
      </c>
      <c r="W414" s="21" t="s">
        <v>48</v>
      </c>
      <c r="X414" s="22">
        <f>(F286/F276)*C264</f>
        <v>3.80531250614553</v>
      </c>
      <c r="Y414" s="21" t="s">
        <v>48</v>
      </c>
      <c r="Z414" s="22">
        <f>(F287/F276)*C264</f>
        <v>3.999374987708939</v>
      </c>
    </row>
    <row r="415" spans="1:26" ht="25.5" customHeight="1" hidden="1" thickBot="1">
      <c r="A415" s="192"/>
      <c r="B415" s="193"/>
      <c r="C415" s="193"/>
      <c r="D415" s="203"/>
      <c r="E415" s="204" t="s">
        <v>53</v>
      </c>
      <c r="F415" s="205"/>
      <c r="G415" s="204"/>
      <c r="H415" s="205"/>
      <c r="I415" s="204"/>
      <c r="J415" s="205"/>
      <c r="K415" s="204"/>
      <c r="L415" s="205"/>
      <c r="M415" s="204"/>
      <c r="N415" s="205"/>
      <c r="O415" s="204"/>
      <c r="P415" s="205"/>
      <c r="Q415" s="23"/>
      <c r="R415" s="24"/>
      <c r="S415" s="23"/>
      <c r="T415" s="24"/>
      <c r="U415" s="23"/>
      <c r="V415" s="24"/>
      <c r="W415" s="23"/>
      <c r="X415" s="24"/>
      <c r="Y415" s="23"/>
      <c r="Z415" s="24"/>
    </row>
    <row r="416" spans="1:26" s="20" customFormat="1" ht="48.75" customHeight="1" hidden="1">
      <c r="A416" s="180" t="s">
        <v>32</v>
      </c>
      <c r="B416" s="181"/>
      <c r="C416" s="181"/>
      <c r="D416" s="199"/>
      <c r="E416" s="206">
        <v>2015</v>
      </c>
      <c r="F416" s="207">
        <f>SUM(F417:F417)</f>
        <v>0</v>
      </c>
      <c r="G416" s="206">
        <v>2016</v>
      </c>
      <c r="H416" s="207">
        <f>SUM(H417:H417)</f>
        <v>0</v>
      </c>
      <c r="I416" s="206">
        <v>2017</v>
      </c>
      <c r="J416" s="207">
        <f>SUM(J417:J417)</f>
        <v>0</v>
      </c>
      <c r="K416" s="206">
        <v>2018</v>
      </c>
      <c r="L416" s="207">
        <f>SUM(L417:L417)</f>
        <v>0</v>
      </c>
      <c r="M416" s="206">
        <v>2019</v>
      </c>
      <c r="N416" s="207">
        <f>SUM(N417:N417)</f>
        <v>0</v>
      </c>
      <c r="O416" s="206">
        <v>2020</v>
      </c>
      <c r="P416" s="207">
        <f>SUM(P417:P417)</f>
        <v>0</v>
      </c>
      <c r="Q416" s="25">
        <v>2021</v>
      </c>
      <c r="R416" s="26">
        <f>SUM(R417:R417)</f>
        <v>0</v>
      </c>
      <c r="S416" s="25">
        <v>2022</v>
      </c>
      <c r="T416" s="26">
        <f>SUM(T417:T417)</f>
        <v>0</v>
      </c>
      <c r="U416" s="25">
        <v>2023</v>
      </c>
      <c r="V416" s="26">
        <f>SUM(V417:V417)</f>
        <v>0</v>
      </c>
      <c r="W416" s="25">
        <v>2024</v>
      </c>
      <c r="X416" s="26">
        <f>SUM(X417:X417)</f>
        <v>0</v>
      </c>
      <c r="Y416" s="25">
        <v>2025</v>
      </c>
      <c r="Z416" s="26">
        <f>SUM(Z417:Z417)</f>
        <v>0</v>
      </c>
    </row>
    <row r="417" spans="1:26" ht="36.75" customHeight="1" hidden="1">
      <c r="A417" s="186"/>
      <c r="B417" s="187"/>
      <c r="C417" s="187"/>
      <c r="D417" s="200"/>
      <c r="E417" s="201" t="s">
        <v>48</v>
      </c>
      <c r="F417" s="202">
        <f>(G277/F276)*C264</f>
        <v>0</v>
      </c>
      <c r="G417" s="201" t="s">
        <v>48</v>
      </c>
      <c r="H417" s="202">
        <f>(G278/F276)*C264</f>
        <v>0</v>
      </c>
      <c r="I417" s="201" t="s">
        <v>48</v>
      </c>
      <c r="J417" s="202">
        <f>(G279/F276)*C264</f>
        <v>0</v>
      </c>
      <c r="K417" s="201" t="s">
        <v>48</v>
      </c>
      <c r="L417" s="202">
        <f>(G280/F276)*C264</f>
        <v>0</v>
      </c>
      <c r="M417" s="201" t="s">
        <v>48</v>
      </c>
      <c r="N417" s="202">
        <f>(G281/F276)*C264</f>
        <v>0</v>
      </c>
      <c r="O417" s="201" t="s">
        <v>48</v>
      </c>
      <c r="P417" s="202">
        <f>(G282/F276)*C264</f>
        <v>0</v>
      </c>
      <c r="Q417" s="21" t="s">
        <v>48</v>
      </c>
      <c r="R417" s="22">
        <f>(G283/F276)*C264</f>
        <v>0</v>
      </c>
      <c r="S417" s="21" t="s">
        <v>48</v>
      </c>
      <c r="T417" s="22">
        <f>(G284/F276)*C264</f>
        <v>0</v>
      </c>
      <c r="U417" s="21" t="s">
        <v>48</v>
      </c>
      <c r="V417" s="22">
        <f>(G285/F276)*C264</f>
        <v>0</v>
      </c>
      <c r="W417" s="21" t="s">
        <v>48</v>
      </c>
      <c r="X417" s="22">
        <f>(G286/F276)*C264</f>
        <v>0</v>
      </c>
      <c r="Y417" s="21" t="s">
        <v>48</v>
      </c>
      <c r="Z417" s="22">
        <f>(G287/F276)*C264</f>
        <v>0</v>
      </c>
    </row>
    <row r="418" spans="1:26" ht="25.5" customHeight="1" hidden="1" thickBot="1">
      <c r="A418" s="192"/>
      <c r="B418" s="193"/>
      <c r="C418" s="193"/>
      <c r="D418" s="203"/>
      <c r="E418" s="208" t="s">
        <v>53</v>
      </c>
      <c r="F418" s="209"/>
      <c r="G418" s="208"/>
      <c r="H418" s="209"/>
      <c r="I418" s="208"/>
      <c r="J418" s="209"/>
      <c r="K418" s="208"/>
      <c r="L418" s="209"/>
      <c r="M418" s="208"/>
      <c r="N418" s="209"/>
      <c r="O418" s="208"/>
      <c r="P418" s="209"/>
      <c r="Q418" s="27"/>
      <c r="R418" s="28"/>
      <c r="S418" s="27"/>
      <c r="T418" s="28"/>
      <c r="U418" s="27"/>
      <c r="V418" s="28"/>
      <c r="W418" s="27"/>
      <c r="X418" s="28"/>
      <c r="Y418" s="27"/>
      <c r="Z418" s="28"/>
    </row>
    <row r="419" spans="1:16" ht="15">
      <c r="A419" s="175"/>
      <c r="B419" s="176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</row>
    <row r="420" spans="1:16" ht="15">
      <c r="A420" s="175"/>
      <c r="B420" s="176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</row>
    <row r="421" spans="1:16" ht="15">
      <c r="A421" s="175"/>
      <c r="B421" s="176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</row>
    <row r="422" spans="1:16" ht="15">
      <c r="A422" s="175"/>
      <c r="B422" s="176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</row>
    <row r="423" spans="1:16" ht="15">
      <c r="A423" s="175"/>
      <c r="B423" s="176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</row>
    <row r="424" spans="1:16" ht="15">
      <c r="A424" s="175"/>
      <c r="B424" s="176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</row>
    <row r="425" spans="1:16" ht="15">
      <c r="A425" s="175"/>
      <c r="B425" s="176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</row>
    <row r="426" spans="1:16" ht="15">
      <c r="A426" s="175"/>
      <c r="B426" s="176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</row>
    <row r="427" spans="1:16" ht="15">
      <c r="A427" s="175"/>
      <c r="B427" s="176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</row>
    <row r="428" spans="1:16" ht="15">
      <c r="A428" s="175"/>
      <c r="B428" s="176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</row>
    <row r="429" spans="1:16" ht="15">
      <c r="A429" s="175"/>
      <c r="B429" s="176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</row>
    <row r="430" spans="1:16" ht="15">
      <c r="A430" s="175"/>
      <c r="B430" s="176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</row>
    <row r="431" spans="1:16" ht="15">
      <c r="A431" s="175"/>
      <c r="B431" s="176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</row>
    <row r="432" spans="1:16" ht="15">
      <c r="A432" s="175"/>
      <c r="B432" s="176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</row>
    <row r="433" spans="1:16" ht="15">
      <c r="A433" s="175"/>
      <c r="B433" s="176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</row>
    <row r="434" spans="1:16" ht="15">
      <c r="A434" s="175"/>
      <c r="B434" s="176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</row>
    <row r="435" spans="1:16" ht="15">
      <c r="A435" s="175"/>
      <c r="B435" s="176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</row>
    <row r="436" spans="1:16" ht="15">
      <c r="A436" s="175"/>
      <c r="B436" s="176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</row>
    <row r="437" spans="1:16" ht="15">
      <c r="A437" s="175"/>
      <c r="B437" s="176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</row>
    <row r="438" spans="1:16" ht="15">
      <c r="A438" s="175"/>
      <c r="B438" s="176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</row>
    <row r="439" spans="1:16" ht="15">
      <c r="A439" s="175"/>
      <c r="B439" s="176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</row>
  </sheetData>
  <sheetProtection/>
  <mergeCells count="79">
    <mergeCell ref="A416:D418"/>
    <mergeCell ref="A202:A213"/>
    <mergeCell ref="C166:C177"/>
    <mergeCell ref="C202:C213"/>
    <mergeCell ref="A400:D410"/>
    <mergeCell ref="A389:D399"/>
    <mergeCell ref="A312:D323"/>
    <mergeCell ref="A348:D359"/>
    <mergeCell ref="A360:D371"/>
    <mergeCell ref="B288:B311"/>
    <mergeCell ref="A413:D415"/>
    <mergeCell ref="L5:M5"/>
    <mergeCell ref="J5:K5"/>
    <mergeCell ref="A372:D383"/>
    <mergeCell ref="A4:A6"/>
    <mergeCell ref="B22:B39"/>
    <mergeCell ref="A8:D19"/>
    <mergeCell ref="A21:P21"/>
    <mergeCell ref="A263:P263"/>
    <mergeCell ref="A7:P7"/>
    <mergeCell ref="L1:P1"/>
    <mergeCell ref="E2:O2"/>
    <mergeCell ref="H5:I5"/>
    <mergeCell ref="E4:E6"/>
    <mergeCell ref="D288:D311"/>
    <mergeCell ref="A288:A311"/>
    <mergeCell ref="A166:A177"/>
    <mergeCell ref="B166:B177"/>
    <mergeCell ref="B202:B213"/>
    <mergeCell ref="A250:D261"/>
    <mergeCell ref="A262:P262"/>
    <mergeCell ref="A22:A45"/>
    <mergeCell ref="A70:A93"/>
    <mergeCell ref="A94:A117"/>
    <mergeCell ref="C288:C311"/>
    <mergeCell ref="A142:A165"/>
    <mergeCell ref="C22:C45"/>
    <mergeCell ref="C70:C93"/>
    <mergeCell ref="B70:B87"/>
    <mergeCell ref="A214:A225"/>
    <mergeCell ref="C178:C201"/>
    <mergeCell ref="A46:A69"/>
    <mergeCell ref="C46:C69"/>
    <mergeCell ref="A118:A141"/>
    <mergeCell ref="C118:C141"/>
    <mergeCell ref="B46:B69"/>
    <mergeCell ref="N5:O5"/>
    <mergeCell ref="B4:B6"/>
    <mergeCell ref="C4:C6"/>
    <mergeCell ref="B118:B135"/>
    <mergeCell ref="A20:P20"/>
    <mergeCell ref="P22:P39"/>
    <mergeCell ref="D4:D6"/>
    <mergeCell ref="B94:B111"/>
    <mergeCell ref="P46:P111"/>
    <mergeCell ref="C94:C117"/>
    <mergeCell ref="P118:P135"/>
    <mergeCell ref="F4:G5"/>
    <mergeCell ref="P4:P6"/>
    <mergeCell ref="H4:O4"/>
    <mergeCell ref="B264:B281"/>
    <mergeCell ref="P142:P195"/>
    <mergeCell ref="D142:D159"/>
    <mergeCell ref="D214:D225"/>
    <mergeCell ref="B142:B165"/>
    <mergeCell ref="A386:N387"/>
    <mergeCell ref="A384:P384"/>
    <mergeCell ref="A336:D341"/>
    <mergeCell ref="A324:D329"/>
    <mergeCell ref="C142:C165"/>
    <mergeCell ref="P264:P287"/>
    <mergeCell ref="C264:C287"/>
    <mergeCell ref="A238:D243"/>
    <mergeCell ref="B214:B225"/>
    <mergeCell ref="A226:D231"/>
    <mergeCell ref="A264:A281"/>
    <mergeCell ref="C214:C225"/>
    <mergeCell ref="B178:B201"/>
    <mergeCell ref="A178:A201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8" r:id="rId1"/>
  <rowBreaks count="1" manualBreakCount="1">
    <brk id="3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2020-06-18T10:53:10Z</cp:lastPrinted>
  <dcterms:created xsi:type="dcterms:W3CDTF">2014-08-20T07:30:27Z</dcterms:created>
  <dcterms:modified xsi:type="dcterms:W3CDTF">2020-06-18T10:53:17Z</dcterms:modified>
  <cp:category/>
  <cp:version/>
  <cp:contentType/>
  <cp:contentStatus/>
</cp:coreProperties>
</file>