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Print_Titles" localSheetId="0">'прил.'!$11:$16</definedName>
    <definedName name="_xlnm.Print_Area" localSheetId="0">'прил.'!$A$1:$R$570</definedName>
  </definedNames>
  <calcPr fullCalcOnLoad="1"/>
</workbook>
</file>

<file path=xl/sharedStrings.xml><?xml version="1.0" encoding="utf-8"?>
<sst xmlns="http://schemas.openxmlformats.org/spreadsheetml/2006/main" count="695" uniqueCount="382">
  <si>
    <t>№ п/п</t>
  </si>
  <si>
    <t>Вид работ</t>
  </si>
  <si>
    <t>ПИР</t>
  </si>
  <si>
    <t>СМР</t>
  </si>
  <si>
    <t>Строительство ул. Степановской в г. Томске</t>
  </si>
  <si>
    <t>Реконструкция ул.Д.Ключевской от ул.Пушкина до ул.Р.Люксембург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</si>
  <si>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</si>
  <si>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</si>
  <si>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Реконструкция ул. Московский тракт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</si>
  <si>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</si>
  <si>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Протяженность, км</t>
  </si>
  <si>
    <t>Строительство автодорожного моста  через р.Ушайка с подходами по ул. Петропавловская.</t>
  </si>
  <si>
    <t>Строительство ул. Елизаровых от ул. Шевченко до ул. Клюева</t>
  </si>
  <si>
    <t>Реконструкция ул. Герасименко от ул. Беринга до ул. Бирюкова</t>
  </si>
  <si>
    <t>Капитальный ремонт ул. Амурской, пер. Камский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</si>
  <si>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</si>
  <si>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</si>
  <si>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</si>
  <si>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Капитальный ремонт ул. Черемуховая, ул Поляночная, ул. Урманская, пер. Урочинский</t>
  </si>
  <si>
    <t>Капитальный ремонт ул. Дружбы, ул. Депутатской</t>
  </si>
  <si>
    <t>Капитальный ремонт ул. Героев Чубаровцев</t>
  </si>
  <si>
    <t>Срок исполнения</t>
  </si>
  <si>
    <t>потребность</t>
  </si>
  <si>
    <t>утверждено</t>
  </si>
  <si>
    <t>Объем финансирования 
(тыс. рублей)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</si>
  <si>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</si>
  <si>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</si>
  <si>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</si>
  <si>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</si>
  <si>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1.1.</t>
  </si>
  <si>
    <t>Всего</t>
  </si>
  <si>
    <t>Строительство объектов улично-дорожной сети, в том числе:</t>
  </si>
  <si>
    <t>1.1.21</t>
  </si>
  <si>
    <t>1.1.22</t>
  </si>
  <si>
    <t>1.1.24</t>
  </si>
  <si>
    <t>1.1.1</t>
  </si>
  <si>
    <t>1.1.2</t>
  </si>
  <si>
    <t>1.1.4</t>
  </si>
  <si>
    <t>1.1.5</t>
  </si>
  <si>
    <t>1.1.6</t>
  </si>
  <si>
    <t>1.1.7</t>
  </si>
  <si>
    <t>Реконструкция объектов улично-дорожной сети, в том числе:</t>
  </si>
  <si>
    <t>Капитальный ремонт объектов улично-дорожной сети, в том числе:</t>
  </si>
  <si>
    <t>ИТОГО по задаче 1, в том числе:</t>
  </si>
  <si>
    <t>Строительство ул. Обручева от ул. Беринга до ул. Клюева в г. Томске.</t>
  </si>
  <si>
    <t>Строительно-монтажные работы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</si>
  <si>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(10 шт.)</t>
  </si>
  <si>
    <t>В том числе, за счет средств</t>
  </si>
  <si>
    <t>Наименование целей, задач, мероприятий  подпрограммы</t>
  </si>
  <si>
    <t>Строительство транспортной развязки в 2-х уровнях на пересечении пр. Комсомольского и ул. Пушкина - 2 этап.</t>
  </si>
  <si>
    <t>1.4 км. - работы по объекту выполнены. Дорога открыта для движения.</t>
  </si>
  <si>
    <t>1.1.3</t>
  </si>
  <si>
    <t>Капитальный ремонт ул. Советской от пл. Батенькова до пр. Кирова</t>
  </si>
  <si>
    <t>Задача 2 подпрограммы: Приведение улично-дорожной сети  в нормативное состояние</t>
  </si>
  <si>
    <t xml:space="preserve">Цель подпрограммы: Повышение доступности и безопасности улично-дорожной сети </t>
  </si>
  <si>
    <t xml:space="preserve">Задача 1 подпрограммы: Развитие улично-дорожной сети </t>
  </si>
  <si>
    <t>Капитальный ремонт ул. Советской от пр. Кирова до ул. Нахимова</t>
  </si>
  <si>
    <t>Капитальный ремонт пер. Плеханова от пр. Ленина до ул. Красноармейская</t>
  </si>
  <si>
    <t>Капитальный ремонт ул. Лебедева от  ул. Красноармейская до ул. Колхозная</t>
  </si>
  <si>
    <t xml:space="preserve">Капитальный ремонт пр.Фрунзе от пр. Ленина до ул. Елизаровых </t>
  </si>
  <si>
    <t>Капитальный ремонт пр. Кирова</t>
  </si>
  <si>
    <t>Капитальный ремонт ул. Энергетиков</t>
  </si>
  <si>
    <t>Капитальный ремонт тротуаров вдоль линий жилой застройки около школы № 66 по адресам: г. Томск, ул. Сплавная, 56, д. Эушта, ул. Школьная, 3</t>
  </si>
  <si>
    <t>1.1.11</t>
  </si>
  <si>
    <t>1.1.14</t>
  </si>
  <si>
    <t>1.1.15</t>
  </si>
  <si>
    <t>1.1.18</t>
  </si>
  <si>
    <t>ПЕРЕЧЕНЬ МЕРОПРИЯТИЙ И РЕСУРСНОЕ ОБЕСПЕЧЕНИЕ ПОДПРОГРАММЫ 
"Развитие улично-дорожной сети"</t>
  </si>
  <si>
    <t>ИТОГО по задаче 2, в том числе:</t>
  </si>
  <si>
    <t>ИТОГО по задачам 1, 2, в том числе:</t>
  </si>
  <si>
    <t>2.2.1</t>
  </si>
  <si>
    <t>2</t>
  </si>
  <si>
    <t>Средства предусмотрены в целях приварки заградительных решеток на вводах на автомагистрали по ул. Елизаровых от ул. Шевченко до ул. Клюева в г. Томске в районе г. Томск, ул. Кулагина, ½, строение 2; по уста-новлению на автомагистрали по ул. Елизаровых от ул. Шевченко до ул. Клюева в г. Томске, ул. Кулагина, ½, строение 2 в отстойнике водоотведения покрытия в виде решетки из арматуры размером 100х100 мм диаметром 12 мм в соответствии с проектом строительства автомагистрали; удалению загиба на выводе водоотводящей трубы, проходящей через автомагистраль ул. Елизаровых в г. Томске от ул. Шевченко до ул. Клюева в районе г. Томске, ул. Кулагина, ½, строение 2, разработке и выполнению его съемного крепления и укладке поверх лотка и канавы съемной решетки</t>
  </si>
  <si>
    <t>Потребность на вводные мероприятия и корректировку проектной документации</t>
  </si>
  <si>
    <t>Стоимость строительно-монтажных работ будет уточнена после получения положительного заключения о достоверности определения сметной стоимости</t>
  </si>
  <si>
    <t>Капитальный ремонт моста через р. Ушайку по ул. Красноармейской</t>
  </si>
  <si>
    <t>Строительство транспортной развязки с ж.д. Тайга  - Томск на 76 км</t>
  </si>
  <si>
    <t>Реконструкция ул. Гоголя от ул. Никитина до ул. Алтайская</t>
  </si>
  <si>
    <t>Капитальный ремонт ул. Бакунина</t>
  </si>
  <si>
    <t>Капитальный ремонт объектов улично-дорожной сети в мкр. Каменка</t>
  </si>
  <si>
    <t>Капитальный ремонт трубы на оз. Керепеть на ул. Трудовая</t>
  </si>
  <si>
    <t>Разработка эскизного проекта</t>
  </si>
  <si>
    <t>Дорога открыта для движения.</t>
  </si>
  <si>
    <t>на вводные мероприятия (комплекс кадастровых работ по уточнению границ двух земельных участков)</t>
  </si>
  <si>
    <t>На проведение государственной экспертизы преоктной документации</t>
  </si>
  <si>
    <t>Разработка проектной и изыскательской документации</t>
  </si>
  <si>
    <t>Капитальный ремонт объектов улично-дорожной сети в пос. 2-ой ЛПК</t>
  </si>
  <si>
    <t>1.1.8</t>
  </si>
  <si>
    <t>1.1.13</t>
  </si>
  <si>
    <t>1.1.19</t>
  </si>
  <si>
    <t>Капитальный ремонт тротуара на участке ул. Энтузиастов от ул. В. Болдырева до бассейна "Звездный"</t>
  </si>
  <si>
    <t>Капитальный ремонт тротуаров по пер. Урожайному от ул. Б. Подгорная до дома № 27Б в г. Томске</t>
  </si>
  <si>
    <t>Капитальный ремонт моста-трубы на р. Ушайка по пр. Ленина у магазина "1000 мелочей" в г. Томске</t>
  </si>
  <si>
    <t>Капитальный ремонт моста-трубы на р. Ушайка по пр. Комсомольскому в г. Томске</t>
  </si>
  <si>
    <t>Капитальный ремонт моста-трубы в псо. Свечном по ул. Смирнова в г. Томске</t>
  </si>
  <si>
    <t>Реконструкция моста длиной 35.1 м через р. Ушайка в п. Заварзино по ул. Мостовая в г. Томске со строительством подходов к мосту, устройством освещения</t>
  </si>
  <si>
    <t>Капитальный ремонт моста через р. Ушайку по ул. Мостовой в пос. Заварзино в г. Томске</t>
  </si>
  <si>
    <t>Строительство автомобильной дороги по 
пер. Еловый в с. Дзержинское</t>
  </si>
  <si>
    <t>1.1.10</t>
  </si>
  <si>
    <t>Строительство улиц в ж/д Копылово</t>
  </si>
  <si>
    <t>1.1.25</t>
  </si>
  <si>
    <t>1.1.26</t>
  </si>
  <si>
    <t>1.1.27</t>
  </si>
  <si>
    <t>Строительсвто автомобильной дороги по 
ул. Бутакова от ул. Добровидова до 
ул. Большакова в г. Томске</t>
  </si>
  <si>
    <t>Строительство транспортной развязки в двух уровнях на пересечении пр. Комсомольского с 
ул. Пушкина в г. Томске - 2 этап.</t>
  </si>
  <si>
    <t>Тех. присоединение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</si>
  <si>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</si>
  <si>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</si>
  <si>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В целях проведения комплекса топографо-геодезических работ, землеустроительных работ, кадастровых работ</t>
  </si>
  <si>
    <t>Реконструкция автодорожного мсота через 
р. Ушайку в пос. Восточный</t>
  </si>
  <si>
    <t>в целях выполнения топосъемки, технической инвентаризации, изготовления технических паспортов</t>
  </si>
  <si>
    <t>Строительство автодорожного моста через 
р. Ушайку по ул. Короленко в пос. Степановка</t>
  </si>
  <si>
    <t>Капитальный ремонт моста через р. Ушайку и путепровод через ж.д. пути на ул. Балтийской</t>
  </si>
  <si>
    <t>ПИР, тех. инвентаризация</t>
  </si>
  <si>
    <t>Строительство надземных пешеходных переходов по пр. Фрунзе и по ул. Елизаровых г. Томска</t>
  </si>
  <si>
    <t>Строительство объектов улично-дорожной сети в 
д. Киргизка</t>
  </si>
  <si>
    <t>Оценка пожарных рисков</t>
  </si>
  <si>
    <t>2.1.2</t>
  </si>
  <si>
    <t>Код бюджетной классификации
(КЦСР, КВР)</t>
  </si>
  <si>
    <t>10 1 01 4П960 414
10 1 01 40010 414</t>
  </si>
  <si>
    <t>10 1 01 40010 414</t>
  </si>
  <si>
    <t>10 1 01 60099 243</t>
  </si>
  <si>
    <t>10 1 01 20420 243</t>
  </si>
  <si>
    <t>Основное мероприятие: Повышение доступности и безопасности улично-дорожной сети</t>
  </si>
  <si>
    <t>10 1 01 40010 414
10 1 01 4П960 414
10 1 01 60099 243
10 1 01 20420 243</t>
  </si>
  <si>
    <t xml:space="preserve">Капитальный ремонт металлических пешеходных ограждений, расположенных на разделительной полосе пр. Комсомольского в 80 метрах от здания 
№ 44 по пер. Мариинскому
</t>
  </si>
  <si>
    <t>2.1.</t>
  </si>
  <si>
    <t>2.1.1.</t>
  </si>
  <si>
    <t>2.1.3</t>
  </si>
  <si>
    <t>2.1.5</t>
  </si>
  <si>
    <t>2.1.9</t>
  </si>
  <si>
    <t>2.1.10</t>
  </si>
  <si>
    <t>2.1.13</t>
  </si>
  <si>
    <t>2.1.14</t>
  </si>
  <si>
    <t>2.1.15</t>
  </si>
  <si>
    <t>2.2.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</si>
  <si>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</si>
  <si>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</si>
  <si>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</si>
  <si>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</si>
  <si>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</si>
  <si>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</si>
  <si>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</si>
  <si>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</si>
  <si>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</si>
  <si>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2.2.12</t>
  </si>
  <si>
    <t>2.2.11</t>
  </si>
  <si>
    <t>2.2.26</t>
  </si>
  <si>
    <t>2.2.27</t>
  </si>
  <si>
    <t>2.2.29</t>
  </si>
  <si>
    <t>2.2.31</t>
  </si>
  <si>
    <t>2.3</t>
  </si>
  <si>
    <t>2.3.1</t>
  </si>
  <si>
    <t>Консервация объектов</t>
  </si>
  <si>
    <t>1.2</t>
  </si>
  <si>
    <t>1.2.1</t>
  </si>
  <si>
    <t>Консервация объекта</t>
  </si>
  <si>
    <t>Консервация объекта "Строительство левобережной объездной автодороги г. Томска в Томской области (вторая очередь строительства)"</t>
  </si>
  <si>
    <t>10 1 01 99990 244</t>
  </si>
  <si>
    <t>Консервация</t>
  </si>
  <si>
    <t>Положительное заключение о достоверности определения сметной стоимости от 10.07.2015 
№ 6-2-1-0340-15</t>
  </si>
  <si>
    <t xml:space="preserve">Положительное заключение государственной экспертизы № 70-1-5-0236-14 от 24.10.2014 г. </t>
  </si>
  <si>
    <t>Пположительное заключение о проверке достоверности определения сметной стоимости № 70-1-6-0101-14 от 10.11.2014 г.</t>
  </si>
  <si>
    <t>Строительство ул. Пастера в г. Томске</t>
  </si>
  <si>
    <t>10 1 01 SП960 414
10 1 01 40010 414</t>
  </si>
  <si>
    <t>Реконструкция ул. Континентальной в г. Томске (ПСД)</t>
  </si>
  <si>
    <t>Ответственный исполнитель, соисполнители</t>
  </si>
  <si>
    <t>Департамент капитального строительства администрации Города Томска</t>
  </si>
  <si>
    <t>Строительство объекта "Улицы № 1 и № 2 в микрорайоне № 13 жилого района "Восточный" в 
г. Томске"</t>
  </si>
  <si>
    <t>10 1 01 40010 414
10 1 01 SИ995 414</t>
  </si>
  <si>
    <t>10 1 01 20420 243
10 1 01 40010 414
10 1 01 99990 244
10 1 01 SП960 414
10 1 01 SИ995 414
10 1 01 53901 414</t>
  </si>
  <si>
    <t>10 1 01 53901 414</t>
  </si>
  <si>
    <t>Реконструкция ул. Травяная, ул. Тенистая, ул. Приветливая (п. Степановка)</t>
  </si>
  <si>
    <t>1.1.20</t>
  </si>
  <si>
    <t>1.1.28</t>
  </si>
  <si>
    <t>2.1.12</t>
  </si>
  <si>
    <t>2.1.4</t>
  </si>
  <si>
    <t>2.2.14</t>
  </si>
  <si>
    <t>Строительство левобережной объездной автодороги г. Томска в Томской области (вторая очередь строительства)</t>
  </si>
  <si>
    <t>В целях проведения кадастровых работ, технической инвентаризации, работ по изготовлению технического плана и постановке на кадастровый учет</t>
  </si>
  <si>
    <t>Строительство транспортной развязки в 2-х уровнях на пересечении пр. Комсомольского с ул. Пушкина в г. Томске. 1 этап 2 этапа</t>
  </si>
  <si>
    <t xml:space="preserve">В целях выполнения кадастровых работ и технической инвентаризации </t>
  </si>
  <si>
    <t>1.1.30</t>
  </si>
  <si>
    <t>2.1.11</t>
  </si>
  <si>
    <t>Реконструкция моста через р. Басандайка в п. Аникино</t>
  </si>
  <si>
    <t>2.1.16</t>
  </si>
  <si>
    <t>Реконструкция железнодорожного переезда в пос. Степановка в районе ул. Шевченко в г. Томске</t>
  </si>
  <si>
    <t>Стоимость строительно-монтажных работ будет определена после получения положительного заключения государственной экспертизы
(Обращение главы администрации Октябрьского района от 24.07.2017 № 2118/1430 )</t>
  </si>
  <si>
    <t>Реконструкция ул. Мечникова в г. Томске</t>
  </si>
  <si>
    <t>2.1.17</t>
  </si>
  <si>
    <t>2.1.18</t>
  </si>
  <si>
    <t>Строительство ул. Нарочанская в мкр. Наука г. Томска</t>
  </si>
  <si>
    <t>Стоимость строительно-монтажных работ будет определена после получения заключения о достоверности определения сметной стоимости
(Обращение гражданки Утешевой Т.Г.)</t>
  </si>
  <si>
    <t>Строительство ул. Вьюжная в мкр. Наука г. Томска</t>
  </si>
  <si>
    <t>Стоимость строительно-монтажных работ будет определена после получения заключения о достоверности определения сметной стоимости
(Обращение гражданина Гоглова А.С.)</t>
  </si>
  <si>
    <t>Капитальный ремонт лестничного схода, расположенного на ул. Тимакова в районе дома по адресу: ул. Тимакова, 29</t>
  </si>
  <si>
    <t>2.2.13</t>
  </si>
  <si>
    <t>2.2.15</t>
  </si>
  <si>
    <t>2.2.16</t>
  </si>
  <si>
    <t>2.2.24</t>
  </si>
  <si>
    <t>2.2.25</t>
  </si>
  <si>
    <t>Реконструкция автомобильной дороги по ул. Вилюйская в г. Томске</t>
  </si>
  <si>
    <t>Поручение заместителя Мэра Города Томска - Руководителя аппарата администрации Города А.И. Цымбалюка, в соответствии с предписаниями Отдела ГИБДД УМВД России по городу Томску</t>
  </si>
  <si>
    <t>Реконструкция автомобильной дороги по ул. Макарова в г. Томске</t>
  </si>
  <si>
    <t>Реконструкция автомобильной дороги по ул. Витимская в г. Томске</t>
  </si>
  <si>
    <t>2.1.19</t>
  </si>
  <si>
    <t>2.1.20</t>
  </si>
  <si>
    <t>2.1.21</t>
  </si>
  <si>
    <t>Строительство дороги по пер. 1-ый Басандайский г. Томска</t>
  </si>
  <si>
    <t>Обращение департамента архитектуры и градостроительства администрации Города Томска</t>
  </si>
  <si>
    <t>Строительство улиц в мкр. пос. Светлый г. Томска</t>
  </si>
  <si>
    <t>Обращения граждан</t>
  </si>
  <si>
    <t>По результатам отчета ООО "ЗАПСИБ-МОСТ" даны рекомендации о необходимости демонтажа искусственного сооружения (моста), не отвечающего действующим нормативным требованиям по надежности и безопасности</t>
  </si>
  <si>
    <t>Бюджетные ассигнования в сумме 2.2 тыс. руб. предусмотрены на проведение проверки достоверности определения сметной стоимости</t>
  </si>
  <si>
    <t>1.625 км. - работы по объекту выполнены. Дорога открыта для движения в 2013 году. Разрешение на ввод объекта в эксплуатацию от 29.03.2017 
№ 70-301000-021-2017 О</t>
  </si>
  <si>
    <t>2,778 км. - работы по объекту выполнены. Дорога открыта для движения в 2010 году. Разрешение на ввод объекта в эксплуатацию от 13.04.2017 
№ 70-301000-030-2017 С</t>
  </si>
  <si>
    <r>
      <t xml:space="preserve">В целях ввода в эксплуатацию объекта, необходимо выполнить работы по исследованию акустического режима на территории, прилегающей к ул. Балтийской и оценке фактической эффективности построенного шумозащитного экрана высотой 3 м
</t>
    </r>
    <r>
      <rPr>
        <u val="single"/>
        <sz val="10"/>
        <color indexed="12"/>
        <rFont val="Times New Roman"/>
        <family val="1"/>
      </rPr>
      <t>Справочно:</t>
    </r>
    <r>
      <rPr>
        <sz val="10"/>
        <color indexed="12"/>
        <rFont val="Times New Roman"/>
        <family val="1"/>
      </rPr>
      <t xml:space="preserve"> 6,077 км. - работы по объекту выполнены. Дорога открыта для движения в 2010 году. Разрешение на ввод объекта в эксплуатацию от 29.09.2017 
№ 70-301000-064-2017</t>
    </r>
  </si>
  <si>
    <t>1,3 км. - работы по объекту выполнены. Дорога открыта для движения в 2013 году. Разрешение на ввод объекта в эксплуатацию от 22.11.2017 
№ 70-301000-077-2017</t>
  </si>
  <si>
    <t>Строительство улиц в пос. Озерки в г. Томске 
(вблизи пос. Росинка)</t>
  </si>
  <si>
    <t>Реконструкция автомобильной дороги по ул. Чапаева в г. Томске</t>
  </si>
  <si>
    <t>Обращение Правления Томской региональной организации "Российский Союз ветеранов Афганистана"</t>
  </si>
  <si>
    <t>Строительство искусственного сооружения (моста) по ул. Облепиховая в пос. Заварзино г. Томска</t>
  </si>
  <si>
    <t>Реконструкция пер. Зырянский в г. Томске</t>
  </si>
  <si>
    <t>Капитальный ремонт коммунального моста через р. Томь в г. Томске</t>
  </si>
  <si>
    <t>Реконструкция ул. Кутузова, ул. Асиновская, 
ул. Алеутская</t>
  </si>
  <si>
    <t>1.1.9</t>
  </si>
  <si>
    <t>Положительное заключение о достоверности определения сметной стоимости от 29.07.2015
№ 6-2-1-0417-15</t>
  </si>
  <si>
    <t xml:space="preserve"> СМР</t>
  </si>
  <si>
    <t>В целях выполнения топосъемки, технической инвентаризации, изготовления технических паспортов</t>
  </si>
  <si>
    <t>план</t>
  </si>
  <si>
    <t>1.1.16</t>
  </si>
  <si>
    <t>1.1.29</t>
  </si>
  <si>
    <t>1.1.31</t>
  </si>
  <si>
    <t>2.1.6</t>
  </si>
  <si>
    <t>2.1.7</t>
  </si>
  <si>
    <t>2.1.8</t>
  </si>
  <si>
    <t xml:space="preserve">Строительство транспортной развязки в разных уровнях на площади Транспортной в г. Томске </t>
  </si>
  <si>
    <t>1.1.32</t>
  </si>
  <si>
    <t>Строительство левобережной объездной автодороги г.Томска в Томской области. Вторая очередь строительства. Корректировка. 1 этап</t>
  </si>
  <si>
    <t>1.1.33</t>
  </si>
  <si>
    <t>Левобережная объездная автодорога в г. Томске Томской области (вторая очередь строительства). Корректировка. Путепроводы на 2-уровневых транспортных развязках ПК 35-90, ПК123+51 (2 этап)</t>
  </si>
  <si>
    <t>Реконструкция участка автомобильной дороги от 
ул. Д. Бедного до п. Родионово</t>
  </si>
  <si>
    <t>Стоимость строительно-монтажных работ будет определена после получения положительного заключения государственной экспертизы
( Коллективные обращения жителей п. Родионово )</t>
  </si>
  <si>
    <t>Строительство улиц в пос. Родионово
(ул. Заварзинская, ул. Российская, ул. 1000 лет Руси, ул. Окружная)</t>
  </si>
  <si>
    <t>Стоимость строительно-монтажных работ будет определена после получения заключения о достоверности определения сметной стоимости
(Коллективные обращения жителей п. Родионово)</t>
  </si>
  <si>
    <t>1.1.34</t>
  </si>
  <si>
    <t>Строительство участка автомобильной дороги от моста через р. Малая Ушайка до п. Родионово</t>
  </si>
  <si>
    <t>10 1 01 00499 414
10 1 01 40010 414</t>
  </si>
  <si>
    <t>10 1 01 20420 243
10 1 01 40010 414
10 1 01 00499 414
10 1 01 53901 414</t>
  </si>
  <si>
    <t>Капитальный ремонт лестничного схода, расположенного на ул. Тимакова в районе дома по адресу: г. Томск, ул. Тимакова, 29</t>
  </si>
  <si>
    <t>Положительное заключение о достоверности определения сметной стоимости от 24.11.2017
№ 6-2-1-0635-17</t>
  </si>
  <si>
    <t>Реконструкция ул. Любы Шевцовой в г. Томске</t>
  </si>
  <si>
    <t>2.1.22</t>
  </si>
  <si>
    <t>Строительство ул. Андрея Крячкова в г. Томске</t>
  </si>
  <si>
    <t>Обращение заместителя начальника департамента архитектуры и градостроительства администрации Города Томска от 06.03.2018 № 01-01-21/1134</t>
  </si>
  <si>
    <t>Строительство ул. Шахова в мкр. Наука г. Томска</t>
  </si>
  <si>
    <t>1.1.36</t>
  </si>
  <si>
    <t>Обращение главы советского района от 10.05.2018 № 2136</t>
  </si>
  <si>
    <t>В целях выделения средств на реализацию  мероприятий по данному объекту, департаментом капитального строительства администрации Города Томска в адрес Департамент транспорта, дорожной деятельности и связи Администрации Томской области была нправлена бюджетная заявка на финансирование из областного бюджета объектов капитального строительства.</t>
  </si>
  <si>
    <t>В целях выделения средств на реализацию  мероприятий по данному объекту,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строительства.</t>
  </si>
  <si>
    <t>2.1.23</t>
  </si>
  <si>
    <t>Реконструкция ул. Ижевская</t>
  </si>
  <si>
    <t>Реконструкция ул. Строевая</t>
  </si>
  <si>
    <t>Реконструкция пер. Карский</t>
  </si>
  <si>
    <t>Капитальный ремонт ул. О. Кошевого</t>
  </si>
  <si>
    <t>2022 (10 шт)</t>
  </si>
  <si>
    <t>1.1.37</t>
  </si>
  <si>
    <t>2.2.32</t>
  </si>
  <si>
    <t>Капитальный ремонт ул. 5-ой Армии</t>
  </si>
  <si>
    <t>Приложение 2
к подпрограмме
"Развитие улично-дорожной сети"</t>
  </si>
  <si>
    <r>
      <t xml:space="preserve">Согласно Соглашению о предоставлении иного межбюджетного трансферта на финансовое обеспечение дорожной деятельности в рамках основного мероприятия «Содействие развитию автомобильных дорог регионального межмуниципального и местного значения» государственной программы Российской Федерации «Развитие транспортной системы» бюджету Томской области из федерального бюджета г. Москва от 26.04.2018 № 108-17-2018-049, заключенного между Федеральным дорожным агентством и Администрацией Томской области, </t>
    </r>
    <r>
      <rPr>
        <b/>
        <u val="single"/>
        <sz val="10"/>
        <color indexed="8"/>
        <rFont val="Times New Roman"/>
        <family val="1"/>
      </rPr>
      <t xml:space="preserve">показатели, характеризующие использование иного межбюджетного трансферта не установлен. </t>
    </r>
    <r>
      <rPr>
        <sz val="10"/>
        <color indexed="8"/>
        <rFont val="Times New Roman"/>
        <family val="1"/>
      </rPr>
      <t xml:space="preserve">
Технико-экономические показатели, позволяющие охарактеризовать строительство объекта указаны в положительном заключении государственной экспертизы от 10.11.2014 № 70-1-6-0101-14. </t>
    </r>
    <r>
      <rPr>
        <b/>
        <u val="single"/>
        <sz val="10"/>
        <color indexed="8"/>
        <rFont val="Times New Roman"/>
        <family val="1"/>
      </rPr>
      <t>Достижение данных показателей возможно только по окончании строительства объекта.</t>
    </r>
    <r>
      <rPr>
        <sz val="10"/>
        <color indexed="8"/>
        <rFont val="Times New Roman"/>
        <family val="1"/>
      </rPr>
      <t xml:space="preserve">
</t>
    </r>
  </si>
  <si>
    <t>Реконструкция ул. Баумана в г. Томске</t>
  </si>
  <si>
    <t>2.1.24</t>
  </si>
  <si>
    <t>Стоимость строительно-монтажных работ будет определена после получения положительного заключения государственной экспертизы
( Обращение Ю.О. Сапуновой )</t>
  </si>
  <si>
    <t>2.1.25</t>
  </si>
  <si>
    <t>Стоимость строительно-монтажных работ будет определена после получения положительного заключения государственной экспертизы.
Решение Советского районного суда г. Томска от 08.06.2018 № 2а-1547/2018</t>
  </si>
  <si>
    <t>Реконструкция ул. Стрелочная в г. Томске</t>
  </si>
  <si>
    <t>Реконструкция ул. Барнаульский проезд в г. Томске</t>
  </si>
  <si>
    <t>Стоимость строительно-монтажных работ будет определена после получения положительного заключения государственной экспертизы.
Обращения жителей мкр. Каштак</t>
  </si>
  <si>
    <t>2.1.26</t>
  </si>
  <si>
    <t>2.1.27</t>
  </si>
  <si>
    <t>Строительство моста, расположенного по адресу: г. Томск, пос. Степановка, ул. Богдана Хмельницкого, в районе д. 60/3</t>
  </si>
  <si>
    <t>Стоимость строительно-монтажных работ будет определена после получения положительного заключения государственной экспертизы
Обращение департамента дорожной деятельности и благоустройства администрации Города Томска</t>
  </si>
  <si>
    <t>Реконструкция ул. Тимакова на участке от ул. Ленина до ул. Карпова</t>
  </si>
  <si>
    <t>Стоимость строительно-монтажных работ будет определена после получения положительного заключения государственной экспертизы.
Обращения Томского политехнического университета</t>
  </si>
  <si>
    <t>2.1.28</t>
  </si>
  <si>
    <t>Обращение главы администрации Города Томска Кировского района В.А. Денисович, в связи с обращением жителя с. Дзержинское Исаханян А.З. в прокуратуру Кировского района Города Томска</t>
  </si>
  <si>
    <t>Реконструкция ул. Демьяна Бедного в г. Томске</t>
  </si>
  <si>
    <t>2.1.29</t>
  </si>
  <si>
    <t>Строительство ул. Вешняя в мкр. Наука г. Томска</t>
  </si>
  <si>
    <t>Строительство автомобильной дороги по ул. Светлая в с. Дзержинское</t>
  </si>
  <si>
    <t>Строительство автомобильной дороги по пер. Полынный в с. Дзержинское</t>
  </si>
  <si>
    <t>Реконструкция пер. Нечевский (решение суда)</t>
  </si>
  <si>
    <t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Автомобильные дороги" (ПИР). Софинансирование.</t>
  </si>
  <si>
    <t xml:space="preserve">Реконструкция ул. Нефтяная в г. Томске </t>
  </si>
  <si>
    <t>Строительство улицы Ивана Черных 
от ул. Мичурина до ул. Б. Куна</t>
  </si>
  <si>
    <t>Проведение обследования (исследования) объектов улично-дорожной сети, мостовых сооружений</t>
  </si>
  <si>
    <t xml:space="preserve">Исследование интенсивности движения пешеходных потоков, в том числе маломобильных групп населения, в районе надземного пешеходного перехода, расположенного по адресу: г. Томск, 
ул. Елизаровых, 97п
</t>
  </si>
  <si>
    <t>Обследование</t>
  </si>
  <si>
    <t xml:space="preserve">Исследование </t>
  </si>
  <si>
    <t>2.4</t>
  </si>
  <si>
    <t>2.4.1</t>
  </si>
  <si>
    <t>2.4.2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</si>
  <si>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</t>
  </si>
  <si>
    <t>Капитальный ремонт барьерного ограждения и водоотводного лотка на Коларовском тракте в районе здания, 8/1</t>
  </si>
  <si>
    <t xml:space="preserve">Строительство объекта начато в 2015 году и завершено в 2016 году. Сметная стоимость объекта в ценах 2015 года составляет 281 399,5 тыс. руб. В 2015 году выполнены и оплачены работы на сумму 10 100,00 тыс. руб., финансирование работ осуществлялось в рамках муниципальной программы «Энергосбережение и повышение энергетической эффективности на 2015-2020 годы». В 2016 году стоимость выполненных и оплаченных работ составила 147 998,9 тыс. руб., финансирование работ осуществлялось вне рамок муниципальных программ. Общий объем финансирования по состоянию на 01.01.2017 г. составил 158 098,9 тыс. руб. В бюджете муниципального образования «Город Томск» в 2017 году на реализацию указанного объекта были  предусмотрены бюджетные ассигнования в сумме 33 000,0 тыс. руб., в том числе за счет средств областного бюджета – 30 000,0 тыс. руб., за счет средств местного бюджета – 3 000,00 тыс. руб. Таким образом, с учетом предусмотренного финансирования остаток потребности в средствах составляет 90 300,6 тыс. руб. (281 399,5 – 10 100,0 – 147 998,9 – 33 000,0).
</t>
  </si>
  <si>
    <t>2.4.3</t>
  </si>
  <si>
    <t>Оценка</t>
  </si>
  <si>
    <t>Выполнение оценки земельных участков и объектов недвижимости, необходимых для изъятия в целях строительства объекта: «Строительство транспортной развязки с ж.д. Тайга – Томск на 76 км»</t>
  </si>
  <si>
    <t>Проведение обследования (исследования) объектов улично-дорожной сети, мостовых сооружений, оценка земельных участков и объектов недвижимости</t>
  </si>
  <si>
    <t>Реконструкция ул. Карпова в г. Томске на участке от ул. Учебная до ул. Савиных</t>
  </si>
  <si>
    <t>2.1.30</t>
  </si>
  <si>
    <t>Стоимость строительно-монтажных работ будет определена после получения положительного заключения государственной экспертизы
(Обращение жителей ул. Карпова)</t>
  </si>
  <si>
    <t>2.1.31</t>
  </si>
  <si>
    <t>Реконструкция ул. Мичурина в г. Томске от ул. Рабочая до ул. Бела Куна</t>
  </si>
  <si>
    <t>Стоимость строительно-монтажных работ будет определена после получения положительного заключения государственной экспертизы
(Обращение жителей ул. Мичурина)</t>
  </si>
  <si>
    <t>В 2020 году будет подана бюджетная заявка на финансирование объекта в 2021 году за счет средств областного бюджета.</t>
  </si>
  <si>
    <t>Реконструкция ул. Лебедева в г. Томске</t>
  </si>
  <si>
    <t>1.1.12</t>
  </si>
  <si>
    <t>1.1.17</t>
  </si>
  <si>
    <t>1.1.23</t>
  </si>
  <si>
    <t>1.1.35</t>
  </si>
  <si>
    <t>2.1.32</t>
  </si>
  <si>
    <t>2.2.28</t>
  </si>
  <si>
    <t>2.2.30</t>
  </si>
  <si>
    <t>2.2.33</t>
  </si>
  <si>
    <t>2.2.34</t>
  </si>
  <si>
    <t>2.2.23</t>
  </si>
  <si>
    <t>Проведение предпроектного обследования путепровода на автомобильной дороге от ул. Мичурина до Кузовлевского тракта в направлении ТНХК</t>
  </si>
  <si>
    <t xml:space="preserve">В целях увеличения протяженности построенной улично-дорожной сети с усовершенствованным покрытием в рамках реализации мероприятий подпрограммы предусмотрено выполнение работ по строительству объекта: «Строительство транспортной развязки с ж.д. Тайга – Томск на 76 км». По объекту получено положительное заключение государственной экспертизы от 27.06.2014 № 198-14/КРЭ-2049/02. Согласно сводного сметного расчета, составленного в ценах 2 квартала 2014 года, главой 1. «Подготовка площадок (территории) строительства» предусмотрены затраты связанные с компенсацией убытков, подлежащих возмещению правообладателям объектов недвижимого имущества в связи с изъятием земельных участков. В данной связи необходимо выполнить оценку земельных участков и объектов недвижимости, необходимых для изъятия в целях строительства данного объекта. </t>
  </si>
  <si>
    <t>Капитальный ремонт ул. Нижне - Складская в 
пос. Нижний склад г. Томска</t>
  </si>
  <si>
    <t>Капитальный ремонт ул. Левобережная в пос. Нижний склад г. Томска</t>
  </si>
  <si>
    <t>Капитальный ремонт ул. Сплавная в пос. Нижний склад г. Томска</t>
  </si>
  <si>
    <t>2.2.35</t>
  </si>
  <si>
    <t>2.2.36</t>
  </si>
  <si>
    <t>2.2.37</t>
  </si>
  <si>
    <t>2.2.38</t>
  </si>
  <si>
    <t>решение комиссии Думы Города Томска по дорожному хозяйству и благоустройству от 22.02.2019 г.</t>
  </si>
  <si>
    <t>Капитальный ремонт ул. Петровская в с. Дзержинское г. Томска</t>
  </si>
  <si>
    <t>Капитальный ремонт ул. Дзержинская в 
с. Дзержинское г. Томска</t>
  </si>
  <si>
    <t>Обращение жетеля мкр. Наука, обращение председателя Думы Города Томска С.Ю. Панова</t>
  </si>
  <si>
    <t>Строительство ул. Спасская в мкр. Наука г. Томска</t>
  </si>
  <si>
    <t>Обращение председателя Думы Города Томска С.Ю. Панова</t>
  </si>
  <si>
    <t>Строительство ул. Красные зори и 
ул. Преображенская в мкр. Наука г. Томска</t>
  </si>
  <si>
    <t>1.1.38</t>
  </si>
  <si>
    <t>1.1.39</t>
  </si>
  <si>
    <t>Реконструкция ул. Энтузиастов в г. Томске</t>
  </si>
  <si>
    <t>Реконструкция ул. Высоцкого в г. Томске</t>
  </si>
  <si>
    <t>Реконструкция ул. Ивановского в г. Томске</t>
  </si>
  <si>
    <t>протокольное поручение Мэра Города Томска И.Г. Кляйн (ЭДО № 198162 от 21.05.2019 г.).</t>
  </si>
  <si>
    <t>Реконструкция ул. Гамалеи в г. Томске</t>
  </si>
  <si>
    <t>2.1.33</t>
  </si>
  <si>
    <t>2.1.34</t>
  </si>
  <si>
    <t>2.1.35</t>
  </si>
  <si>
    <t>2.1.36</t>
  </si>
  <si>
    <t>2.2.22</t>
  </si>
  <si>
    <t>Обращение администрации Ленинского района Города Томска. Распоряжение администрации Города Томска от 28.12.2018 № р 1739 "О принятии мер по проведению реконструкции автомобильной дороги и обустройства тротуаров по ул. Чапаева в муниципальном образовании "Город Томск"</t>
  </si>
  <si>
    <t>10 1 01 20420 243
10 1 01 40010 414
10 1 01 53901 414
10 1 01 99990 244
10 1 01 4И995 414</t>
  </si>
  <si>
    <t>10 1 01 40010 414
10 1 01 53901 414</t>
  </si>
  <si>
    <t>10 1 01 40010 414
10 1 01 4И995 414</t>
  </si>
  <si>
    <t>ПРЕДПИСАНИЕ Центра дорожного, технического надзора и пропаганды безопасности дорожного движения УМВД России по Томской области от 22.10.2019 № 243/о
Обращение главы администрации Октябрьского района Города Томска</t>
  </si>
  <si>
    <t>Строительство ул. Ковалева от ул. Иркутский тракт до ул. Энтузиастов</t>
  </si>
  <si>
    <t>Разработка графических материалов (ситуационного плана, проектного плана)</t>
  </si>
  <si>
    <t>2.4.4</t>
  </si>
  <si>
    <t>Технико-экономическое обоснование реконструкции, с целью приведения в нрмативное состояние подходов к мосту, расположенному по адресу: г. Томск, пос. Степановка, ул. Короленко</t>
  </si>
  <si>
    <t>2.4.5</t>
  </si>
  <si>
    <t>Изготовление актов обследования на объекты недвижимости (здания)</t>
  </si>
  <si>
    <t>Разработка проектной документации (стадия предпроектная) для обоснования инвестиционного проекта по объекту:  "Реконструкция железнодорожного переезда в пос. Степановка в районе ул. Шевченко в г. Томске"</t>
  </si>
  <si>
    <t>Реконструкция  ул. Средне - Кирпичная в г. Томске</t>
  </si>
  <si>
    <t>2.1.37</t>
  </si>
  <si>
    <t>1.3</t>
  </si>
  <si>
    <t>1.3.1</t>
  </si>
  <si>
    <t>Приобретение объектов улично-дорожнй сети</t>
  </si>
  <si>
    <t>Жилая улица № 1 в жилом микрорайоне по ул. Береговая, 2д в г. Томске. Корректировка (1 этап)</t>
  </si>
  <si>
    <t>Приобретение</t>
  </si>
  <si>
    <t>1.3.2</t>
  </si>
  <si>
    <t>Жилая улица № 1 в жилом микрорайоне по ул. Береговая, 2д в г. Томске. Корректировка (2 этап)</t>
  </si>
  <si>
    <t>1.3.3</t>
  </si>
  <si>
    <t>Переулок Речной в г. Томске Томской области</t>
  </si>
  <si>
    <t>Департамент управления муниципальной собственностью администрации Города Томска</t>
  </si>
  <si>
    <t>10 1 01 53901 414
10 1 01 53901 831</t>
  </si>
  <si>
    <t>10 1 01 20420 243
10 1 01 99990 244
10 1 01 53901 414
10 1 01 53901 831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</si>
</sst>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_ ;\-#,##0.00\ "/>
    <numFmt numFmtId="175" formatCode="#,##0.0_ ;\-#,##0.0\ "/>
    <numFmt numFmtId="176" formatCode="_-* #,##0.0_р_._-;\-* #,##0.0_р_._-;_-* &quot;-&quot;??_р_._-;_-@_-"/>
    <numFmt numFmtId="177" formatCode="0.0"/>
    <numFmt numFmtId="178" formatCode="[$-FC19]d\ mmmm\ yyyy\ &quot;г.&quot;"/>
    <numFmt numFmtId="179" formatCode="#,##0_ ;\-#,##0\ "/>
    <numFmt numFmtId="180" formatCode="0.000"/>
    <numFmt numFmtId="181" formatCode="#.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0000"/>
    <numFmt numFmtId="190" formatCode="#,##0.00000"/>
    <numFmt numFmtId="191" formatCode="#,##0.0000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8"/>
      <color indexed="8"/>
      <name val="Times New Roman"/>
      <family val="1"/>
    </font>
    <font>
      <sz val="18"/>
      <color indexed="8"/>
      <name val="Arial Cyr"/>
      <family val="0"/>
    </font>
    <font>
      <sz val="18"/>
      <color indexed="56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14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  <font>
      <sz val="12"/>
      <color theme="1" tint="0.04998999834060669"/>
      <name val="Arial Cyr"/>
      <family val="0"/>
    </font>
    <font>
      <sz val="18"/>
      <color theme="1" tint="0.04998999834060669"/>
      <name val="Times New Roman"/>
      <family val="1"/>
    </font>
    <font>
      <sz val="18"/>
      <color theme="1" tint="0.04998999834060669"/>
      <name val="Arial Cyr"/>
      <family val="0"/>
    </font>
    <font>
      <sz val="18"/>
      <color rgb="FF00206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8"/>
      <color theme="1" tint="0.04998999834060669"/>
      <name val="Times New Roman"/>
      <family val="1"/>
    </font>
    <font>
      <sz val="12"/>
      <color theme="1" tint="0.15000000596046448"/>
      <name val="Times New Roman"/>
      <family val="1"/>
    </font>
    <font>
      <sz val="10"/>
      <color rgb="FFCC00CC"/>
      <name val="Times New Roman"/>
      <family val="1"/>
    </font>
    <font>
      <sz val="10"/>
      <color theme="1" tint="0.04998999834060669"/>
      <name val="Arial Cyr"/>
      <family val="0"/>
    </font>
    <font>
      <sz val="10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173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vertical="top" wrapText="1"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56" fillId="32" borderId="10" xfId="0" applyFont="1" applyFill="1" applyBorder="1" applyAlignment="1">
      <alignment horizontal="center" vertical="center" wrapText="1"/>
    </xf>
    <xf numFmtId="173" fontId="56" fillId="32" borderId="10" xfId="0" applyNumberFormat="1" applyFont="1" applyFill="1" applyBorder="1" applyAlignment="1">
      <alignment horizontal="center" vertical="center" wrapText="1"/>
    </xf>
    <xf numFmtId="175" fontId="58" fillId="0" borderId="0" xfId="0" applyNumberFormat="1" applyFont="1" applyFill="1" applyAlignment="1">
      <alignment/>
    </xf>
    <xf numFmtId="4" fontId="56" fillId="0" borderId="0" xfId="0" applyNumberFormat="1" applyFont="1" applyFill="1" applyBorder="1" applyAlignment="1">
      <alignment horizontal="center" vertical="center" wrapText="1"/>
    </xf>
    <xf numFmtId="175" fontId="58" fillId="0" borderId="0" xfId="0" applyNumberFormat="1" applyFont="1" applyFill="1" applyBorder="1" applyAlignment="1">
      <alignment/>
    </xf>
    <xf numFmtId="172" fontId="58" fillId="0" borderId="0" xfId="0" applyNumberFormat="1" applyFont="1" applyFill="1" applyAlignment="1">
      <alignment/>
    </xf>
    <xf numFmtId="172" fontId="58" fillId="0" borderId="0" xfId="0" applyNumberFormat="1" applyFont="1" applyFill="1" applyBorder="1" applyAlignment="1">
      <alignment/>
    </xf>
    <xf numFmtId="4" fontId="58" fillId="0" borderId="0" xfId="0" applyNumberFormat="1" applyFont="1" applyFill="1" applyBorder="1" applyAlignment="1">
      <alignment/>
    </xf>
    <xf numFmtId="0" fontId="58" fillId="0" borderId="0" xfId="0" applyFont="1" applyFill="1" applyAlignment="1">
      <alignment horizontal="centerContinuous"/>
    </xf>
    <xf numFmtId="0" fontId="58" fillId="0" borderId="0" xfId="0" applyFont="1" applyFill="1" applyAlignment="1">
      <alignment horizontal="centerContinuous" wrapText="1"/>
    </xf>
    <xf numFmtId="1" fontId="56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/>
    </xf>
    <xf numFmtId="174" fontId="59" fillId="0" borderId="10" xfId="62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1" fontId="61" fillId="0" borderId="10" xfId="0" applyNumberFormat="1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 wrapText="1"/>
    </xf>
    <xf numFmtId="175" fontId="62" fillId="0" borderId="10" xfId="62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1" fontId="63" fillId="0" borderId="10" xfId="0" applyNumberFormat="1" applyFont="1" applyFill="1" applyBorder="1" applyAlignment="1">
      <alignment horizontal="center" vertical="center" wrapText="1"/>
    </xf>
    <xf numFmtId="175" fontId="63" fillId="0" borderId="10" xfId="62" applyNumberFormat="1" applyFont="1" applyFill="1" applyBorder="1" applyAlignment="1">
      <alignment horizontal="center" vertical="center" wrapText="1"/>
    </xf>
    <xf numFmtId="1" fontId="64" fillId="0" borderId="10" xfId="0" applyNumberFormat="1" applyFont="1" applyFill="1" applyBorder="1" applyAlignment="1">
      <alignment horizontal="center" vertical="center" wrapText="1"/>
    </xf>
    <xf numFmtId="175" fontId="64" fillId="0" borderId="10" xfId="62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175" fontId="56" fillId="0" borderId="10" xfId="62" applyNumberFormat="1" applyFont="1" applyFill="1" applyBorder="1" applyAlignment="1">
      <alignment horizontal="center" vertical="center" wrapText="1"/>
    </xf>
    <xf numFmtId="173" fontId="56" fillId="0" borderId="10" xfId="62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top" wrapText="1"/>
    </xf>
    <xf numFmtId="175" fontId="56" fillId="0" borderId="13" xfId="62" applyNumberFormat="1" applyFont="1" applyFill="1" applyBorder="1" applyAlignment="1">
      <alignment horizontal="center" vertical="center" wrapText="1"/>
    </xf>
    <xf numFmtId="173" fontId="56" fillId="0" borderId="13" xfId="0" applyNumberFormat="1" applyFont="1" applyFill="1" applyBorder="1" applyAlignment="1">
      <alignment horizontal="center" vertical="center" wrapText="1"/>
    </xf>
    <xf numFmtId="1" fontId="59" fillId="0" borderId="0" xfId="0" applyNumberFormat="1" applyFont="1" applyFill="1" applyBorder="1" applyAlignment="1">
      <alignment vertical="center" wrapText="1"/>
    </xf>
    <xf numFmtId="1" fontId="64" fillId="0" borderId="0" xfId="0" applyNumberFormat="1" applyFont="1" applyFill="1" applyBorder="1" applyAlignment="1">
      <alignment horizontal="center" vertical="center" wrapText="1"/>
    </xf>
    <xf numFmtId="174" fontId="64" fillId="0" borderId="0" xfId="62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1" fontId="56" fillId="0" borderId="0" xfId="0" applyNumberFormat="1" applyFont="1" applyFill="1" applyBorder="1" applyAlignment="1">
      <alignment horizontal="center" vertical="center" wrapText="1"/>
    </xf>
    <xf numFmtId="174" fontId="56" fillId="0" borderId="0" xfId="62" applyNumberFormat="1" applyFont="1" applyFill="1" applyBorder="1" applyAlignment="1">
      <alignment horizontal="center" vertical="center" wrapText="1"/>
    </xf>
    <xf numFmtId="173" fontId="59" fillId="0" borderId="0" xfId="0" applyNumberFormat="1" applyFont="1" applyFill="1" applyBorder="1" applyAlignment="1">
      <alignment vertical="center" wrapText="1"/>
    </xf>
    <xf numFmtId="175" fontId="56" fillId="0" borderId="0" xfId="62" applyNumberFormat="1" applyFont="1" applyFill="1" applyBorder="1" applyAlignment="1">
      <alignment horizontal="center" vertical="center" wrapText="1"/>
    </xf>
    <xf numFmtId="175" fontId="64" fillId="0" borderId="0" xfId="62" applyNumberFormat="1" applyFont="1" applyFill="1" applyBorder="1" applyAlignment="1">
      <alignment horizontal="center" vertical="center" wrapText="1"/>
    </xf>
    <xf numFmtId="177" fontId="56" fillId="0" borderId="0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/>
    </xf>
    <xf numFmtId="0" fontId="65" fillId="0" borderId="10" xfId="0" applyFont="1" applyFill="1" applyBorder="1" applyAlignment="1">
      <alignment horizontal="left" vertical="center" wrapText="1"/>
    </xf>
    <xf numFmtId="173" fontId="66" fillId="0" borderId="10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1" fontId="62" fillId="0" borderId="0" xfId="0" applyNumberFormat="1" applyFont="1" applyFill="1" applyBorder="1" applyAlignment="1">
      <alignment horizontal="center" vertical="center" wrapText="1"/>
    </xf>
    <xf numFmtId="175" fontId="62" fillId="0" borderId="0" xfId="62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175" fontId="62" fillId="0" borderId="15" xfId="62" applyNumberFormat="1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center" vertical="center" wrapText="1"/>
    </xf>
    <xf numFmtId="175" fontId="63" fillId="0" borderId="0" xfId="62" applyNumberFormat="1" applyFont="1" applyFill="1" applyBorder="1" applyAlignment="1">
      <alignment horizontal="center" vertical="center" wrapText="1"/>
    </xf>
    <xf numFmtId="175" fontId="63" fillId="0" borderId="15" xfId="62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vertical="top" wrapText="1"/>
    </xf>
    <xf numFmtId="49" fontId="58" fillId="0" borderId="0" xfId="0" applyNumberFormat="1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172" fontId="58" fillId="0" borderId="0" xfId="0" applyNumberFormat="1" applyFont="1" applyFill="1" applyAlignment="1">
      <alignment horizontal="center" vertical="center" wrapText="1"/>
    </xf>
    <xf numFmtId="49" fontId="58" fillId="0" borderId="0" xfId="0" applyNumberFormat="1" applyFont="1" applyFill="1" applyAlignment="1">
      <alignment/>
    </xf>
    <xf numFmtId="2" fontId="58" fillId="0" borderId="0" xfId="0" applyNumberFormat="1" applyFont="1" applyFill="1" applyAlignment="1">
      <alignment/>
    </xf>
    <xf numFmtId="49" fontId="56" fillId="0" borderId="12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1" fontId="61" fillId="0" borderId="16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Fill="1" applyBorder="1" applyAlignment="1">
      <alignment horizontal="center" vertical="center" wrapText="1"/>
    </xf>
    <xf numFmtId="1" fontId="59" fillId="0" borderId="0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center" wrapText="1"/>
    </xf>
    <xf numFmtId="1" fontId="7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61" fillId="0" borderId="0" xfId="0" applyNumberFormat="1" applyFont="1" applyFill="1" applyBorder="1" applyAlignment="1">
      <alignment horizontal="center" vertical="center" wrapText="1"/>
    </xf>
    <xf numFmtId="1" fontId="59" fillId="0" borderId="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8" fillId="32" borderId="0" xfId="0" applyFont="1" applyFill="1" applyAlignment="1">
      <alignment/>
    </xf>
    <xf numFmtId="0" fontId="58" fillId="32" borderId="0" xfId="0" applyFont="1" applyFill="1" applyBorder="1" applyAlignment="1">
      <alignment/>
    </xf>
    <xf numFmtId="4" fontId="56" fillId="32" borderId="0" xfId="0" applyNumberFormat="1" applyFont="1" applyFill="1" applyBorder="1" applyAlignment="1">
      <alignment horizontal="center" vertical="center" wrapText="1"/>
    </xf>
    <xf numFmtId="172" fontId="58" fillId="32" borderId="0" xfId="0" applyNumberFormat="1" applyFont="1" applyFill="1" applyBorder="1" applyAlignment="1">
      <alignment/>
    </xf>
    <xf numFmtId="4" fontId="58" fillId="32" borderId="0" xfId="0" applyNumberFormat="1" applyFont="1" applyFill="1" applyBorder="1" applyAlignment="1">
      <alignment/>
    </xf>
    <xf numFmtId="0" fontId="58" fillId="32" borderId="0" xfId="0" applyFont="1" applyFill="1" applyAlignment="1">
      <alignment horizontal="centerContinuous"/>
    </xf>
    <xf numFmtId="1" fontId="56" fillId="32" borderId="10" xfId="0" applyNumberFormat="1" applyFont="1" applyFill="1" applyBorder="1" applyAlignment="1">
      <alignment horizontal="center" vertical="center" wrapText="1"/>
    </xf>
    <xf numFmtId="1" fontId="61" fillId="32" borderId="0" xfId="0" applyNumberFormat="1" applyFont="1" applyFill="1" applyBorder="1" applyAlignment="1">
      <alignment horizontal="center" vertical="center" wrapText="1"/>
    </xf>
    <xf numFmtId="1" fontId="61" fillId="32" borderId="17" xfId="0" applyNumberFormat="1" applyFont="1" applyFill="1" applyBorder="1" applyAlignment="1">
      <alignment horizontal="center" vertical="center" wrapText="1"/>
    </xf>
    <xf numFmtId="172" fontId="56" fillId="32" borderId="10" xfId="0" applyNumberFormat="1" applyFont="1" applyFill="1" applyBorder="1" applyAlignment="1">
      <alignment horizontal="center" vertical="center" wrapText="1"/>
    </xf>
    <xf numFmtId="4" fontId="56" fillId="32" borderId="10" xfId="0" applyNumberFormat="1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center" vertical="center" wrapText="1"/>
    </xf>
    <xf numFmtId="0" fontId="56" fillId="32" borderId="13" xfId="0" applyFont="1" applyFill="1" applyBorder="1" applyAlignment="1">
      <alignment horizontal="center" vertical="center" wrapText="1"/>
    </xf>
    <xf numFmtId="0" fontId="66" fillId="32" borderId="10" xfId="0" applyFont="1" applyFill="1" applyBorder="1" applyAlignment="1">
      <alignment horizontal="center" vertical="center" wrapText="1"/>
    </xf>
    <xf numFmtId="0" fontId="56" fillId="32" borderId="15" xfId="0" applyFont="1" applyFill="1" applyBorder="1" applyAlignment="1">
      <alignment horizontal="center" vertical="center" wrapText="1"/>
    </xf>
    <xf numFmtId="0" fontId="56" fillId="32" borderId="14" xfId="0" applyFont="1" applyFill="1" applyBorder="1" applyAlignment="1">
      <alignment horizontal="center" vertical="center" wrapText="1"/>
    </xf>
    <xf numFmtId="0" fontId="58" fillId="32" borderId="0" xfId="0" applyFont="1" applyFill="1" applyAlignment="1">
      <alignment horizontal="center" vertical="center" wrapText="1"/>
    </xf>
    <xf numFmtId="2" fontId="58" fillId="32" borderId="0" xfId="0" applyNumberFormat="1" applyFont="1" applyFill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173" fontId="56" fillId="33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175" fontId="56" fillId="34" borderId="10" xfId="62" applyNumberFormat="1" applyFont="1" applyFill="1" applyBorder="1" applyAlignment="1">
      <alignment horizontal="center" vertical="center" wrapText="1"/>
    </xf>
    <xf numFmtId="173" fontId="56" fillId="34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8" borderId="10" xfId="0" applyFont="1" applyFill="1" applyBorder="1" applyAlignment="1">
      <alignment horizontal="center" vertical="center" wrapText="1"/>
    </xf>
    <xf numFmtId="173" fontId="56" fillId="8" borderId="10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center" vertical="center" wrapText="1"/>
    </xf>
    <xf numFmtId="0" fontId="56" fillId="32" borderId="11" xfId="0" applyFont="1" applyFill="1" applyBorder="1" applyAlignment="1">
      <alignment horizontal="center" vertical="center" wrapText="1"/>
    </xf>
    <xf numFmtId="0" fontId="56" fillId="32" borderId="13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1" fontId="61" fillId="0" borderId="18" xfId="0" applyNumberFormat="1" applyFont="1" applyFill="1" applyBorder="1" applyAlignment="1">
      <alignment horizontal="center" vertical="center" wrapText="1"/>
    </xf>
    <xf numFmtId="1" fontId="61" fillId="0" borderId="19" xfId="0" applyNumberFormat="1" applyFont="1" applyFill="1" applyBorder="1" applyAlignment="1">
      <alignment horizontal="center" vertical="center" wrapText="1"/>
    </xf>
    <xf numFmtId="1" fontId="61" fillId="0" borderId="14" xfId="0" applyNumberFormat="1" applyFont="1" applyFill="1" applyBorder="1" applyAlignment="1">
      <alignment horizontal="center" vertical="center" wrapText="1"/>
    </xf>
    <xf numFmtId="1" fontId="61" fillId="0" borderId="16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Fill="1" applyBorder="1" applyAlignment="1">
      <alignment horizontal="center" vertical="center" wrapText="1"/>
    </xf>
    <xf numFmtId="1" fontId="61" fillId="0" borderId="17" xfId="0" applyNumberFormat="1" applyFont="1" applyFill="1" applyBorder="1" applyAlignment="1">
      <alignment horizontal="center" vertical="center" wrapText="1"/>
    </xf>
    <xf numFmtId="4" fontId="56" fillId="0" borderId="12" xfId="0" applyNumberFormat="1" applyFont="1" applyFill="1" applyBorder="1" applyAlignment="1">
      <alignment horizontal="center" vertical="center" wrapText="1"/>
    </xf>
    <xf numFmtId="4" fontId="56" fillId="0" borderId="13" xfId="0" applyNumberFormat="1" applyFont="1" applyFill="1" applyBorder="1" applyAlignment="1">
      <alignment horizontal="center" vertical="center" wrapText="1"/>
    </xf>
    <xf numFmtId="4" fontId="56" fillId="32" borderId="12" xfId="0" applyNumberFormat="1" applyFont="1" applyFill="1" applyBorder="1" applyAlignment="1">
      <alignment horizontal="center" vertical="center" wrapText="1"/>
    </xf>
    <xf numFmtId="4" fontId="56" fillId="32" borderId="13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horizontal="center" vertical="center" wrapText="1"/>
    </xf>
    <xf numFmtId="49" fontId="61" fillId="0" borderId="12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>
      <alignment horizontal="center" vertical="center" wrapText="1"/>
    </xf>
    <xf numFmtId="1" fontId="61" fillId="0" borderId="21" xfId="0" applyNumberFormat="1" applyFont="1" applyFill="1" applyBorder="1" applyAlignment="1">
      <alignment horizontal="center" vertical="center" wrapText="1"/>
    </xf>
    <xf numFmtId="1" fontId="61" fillId="0" borderId="22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56" fillId="32" borderId="10" xfId="0" applyFont="1" applyFill="1" applyBorder="1" applyAlignment="1">
      <alignment horizontal="center" vertical="center" wrapText="1"/>
    </xf>
    <xf numFmtId="1" fontId="59" fillId="0" borderId="18" xfId="0" applyNumberFormat="1" applyFont="1" applyFill="1" applyBorder="1" applyAlignment="1">
      <alignment horizontal="center" vertical="center" wrapText="1"/>
    </xf>
    <xf numFmtId="1" fontId="59" fillId="0" borderId="19" xfId="0" applyNumberFormat="1" applyFont="1" applyFill="1" applyBorder="1" applyAlignment="1">
      <alignment horizontal="center" vertical="center" wrapText="1"/>
    </xf>
    <xf numFmtId="1" fontId="59" fillId="0" borderId="14" xfId="0" applyNumberFormat="1" applyFont="1" applyFill="1" applyBorder="1" applyAlignment="1">
      <alignment horizontal="center" vertical="center" wrapText="1"/>
    </xf>
    <xf numFmtId="1" fontId="59" fillId="0" borderId="16" xfId="0" applyNumberFormat="1" applyFont="1" applyFill="1" applyBorder="1" applyAlignment="1">
      <alignment horizontal="center" vertical="center" wrapText="1"/>
    </xf>
    <xf numFmtId="1" fontId="59" fillId="0" borderId="0" xfId="0" applyNumberFormat="1" applyFont="1" applyFill="1" applyBorder="1" applyAlignment="1">
      <alignment horizontal="center" vertical="center" wrapText="1"/>
    </xf>
    <xf numFmtId="1" fontId="59" fillId="0" borderId="17" xfId="0" applyNumberFormat="1" applyFont="1" applyFill="1" applyBorder="1" applyAlignment="1">
      <alignment horizontal="center" vertical="center" wrapText="1"/>
    </xf>
    <xf numFmtId="1" fontId="59" fillId="0" borderId="20" xfId="0" applyNumberFormat="1" applyFont="1" applyFill="1" applyBorder="1" applyAlignment="1">
      <alignment horizontal="center" vertical="center" wrapText="1"/>
    </xf>
    <xf numFmtId="1" fontId="59" fillId="0" borderId="21" xfId="0" applyNumberFormat="1" applyFont="1" applyFill="1" applyBorder="1" applyAlignment="1">
      <alignment horizontal="center" vertical="center" wrapText="1"/>
    </xf>
    <xf numFmtId="1" fontId="59" fillId="0" borderId="22" xfId="0" applyNumberFormat="1" applyFont="1" applyFill="1" applyBorder="1" applyAlignment="1">
      <alignment horizontal="center" vertical="center" wrapText="1"/>
    </xf>
    <xf numFmtId="1" fontId="59" fillId="0" borderId="12" xfId="0" applyNumberFormat="1" applyFont="1" applyFill="1" applyBorder="1" applyAlignment="1">
      <alignment horizontal="center" vertical="center" wrapText="1"/>
    </xf>
    <xf numFmtId="1" fontId="59" fillId="0" borderId="11" xfId="0" applyNumberFormat="1" applyFont="1" applyFill="1" applyBorder="1" applyAlignment="1">
      <alignment horizontal="center" vertical="center" wrapText="1"/>
    </xf>
    <xf numFmtId="1" fontId="59" fillId="0" borderId="13" xfId="0" applyNumberFormat="1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49" fontId="59" fillId="0" borderId="13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4" fontId="56" fillId="0" borderId="11" xfId="0" applyNumberFormat="1" applyFont="1" applyFill="1" applyBorder="1" applyAlignment="1">
      <alignment horizontal="center" vertical="center" wrapText="1"/>
    </xf>
    <xf numFmtId="172" fontId="56" fillId="32" borderId="12" xfId="0" applyNumberFormat="1" applyFont="1" applyFill="1" applyBorder="1" applyAlignment="1">
      <alignment horizontal="center" vertical="center" wrapText="1"/>
    </xf>
    <xf numFmtId="172" fontId="56" fillId="32" borderId="13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top" wrapText="1"/>
    </xf>
    <xf numFmtId="4" fontId="56" fillId="32" borderId="11" xfId="0" applyNumberFormat="1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vertical="top" wrapText="1"/>
    </xf>
    <xf numFmtId="4" fontId="56" fillId="32" borderId="10" xfId="0" applyNumberFormat="1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right" wrapText="1"/>
    </xf>
    <xf numFmtId="1" fontId="61" fillId="0" borderId="12" xfId="0" applyNumberFormat="1" applyFont="1" applyFill="1" applyBorder="1" applyAlignment="1">
      <alignment horizontal="center" vertical="center" wrapText="1"/>
    </xf>
    <xf numFmtId="1" fontId="61" fillId="0" borderId="11" xfId="0" applyNumberFormat="1" applyFont="1" applyFill="1" applyBorder="1" applyAlignment="1">
      <alignment horizontal="center" vertical="center" wrapText="1"/>
    </xf>
    <xf numFmtId="1" fontId="61" fillId="0" borderId="13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Pril_6_6_111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57"/>
  <sheetViews>
    <sheetView tabSelected="1" zoomScale="60" zoomScaleNormal="60" zoomScaleSheetLayoutView="50" zoomScalePageLayoutView="0" workbookViewId="0" topLeftCell="A1">
      <pane xSplit="2" ySplit="15" topLeftCell="C557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F574" sqref="F574:S586"/>
    </sheetView>
  </sheetViews>
  <sheetFormatPr defaultColWidth="9.00390625" defaultRowHeight="12.75"/>
  <cols>
    <col min="1" max="1" width="12.625" style="5" bestFit="1" customWidth="1"/>
    <col min="2" max="2" width="54.375" style="5" customWidth="1"/>
    <col min="3" max="3" width="11.00390625" style="86" hidden="1" customWidth="1"/>
    <col min="4" max="4" width="18.125" style="86" hidden="1" customWidth="1"/>
    <col min="5" max="5" width="22.125" style="5" customWidth="1"/>
    <col min="6" max="6" width="14.625" style="5" customWidth="1"/>
    <col min="7" max="7" width="16.375" style="5" customWidth="1"/>
    <col min="8" max="8" width="15.125" style="5" customWidth="1"/>
    <col min="9" max="10" width="23.125" style="5" customWidth="1"/>
    <col min="11" max="11" width="21.875" style="5" customWidth="1"/>
    <col min="12" max="12" width="21.25390625" style="5" customWidth="1"/>
    <col min="13" max="13" width="21.875" style="5" customWidth="1"/>
    <col min="14" max="14" width="21.25390625" style="5" customWidth="1"/>
    <col min="15" max="15" width="21.875" style="5" customWidth="1"/>
    <col min="16" max="16" width="21.25390625" style="5" customWidth="1"/>
    <col min="17" max="17" width="47.75390625" style="5" hidden="1" customWidth="1"/>
    <col min="18" max="18" width="19.00390625" style="5" customWidth="1"/>
    <col min="19" max="19" width="21.375" style="4" customWidth="1"/>
    <col min="20" max="108" width="9.125" style="4" customWidth="1"/>
    <col min="109" max="16384" width="9.125" style="5" customWidth="1"/>
  </cols>
  <sheetData>
    <row r="1" spans="9:10" ht="15">
      <c r="I1" s="8"/>
      <c r="J1" s="8"/>
    </row>
    <row r="2" spans="3:18" ht="43.5" customHeight="1">
      <c r="C2" s="87"/>
      <c r="D2" s="88"/>
      <c r="E2" s="9"/>
      <c r="F2" s="4"/>
      <c r="G2" s="10"/>
      <c r="I2" s="11"/>
      <c r="J2" s="11"/>
      <c r="K2" s="8"/>
      <c r="M2" s="8"/>
      <c r="N2" s="8"/>
      <c r="O2" s="179" t="s">
        <v>269</v>
      </c>
      <c r="P2" s="179"/>
      <c r="Q2" s="179"/>
      <c r="R2" s="179"/>
    </row>
    <row r="3" spans="3:7" ht="15">
      <c r="C3" s="87"/>
      <c r="D3" s="89"/>
      <c r="E3" s="12"/>
      <c r="F3" s="4"/>
      <c r="G3" s="4"/>
    </row>
    <row r="4" spans="3:7" ht="15">
      <c r="C4" s="87"/>
      <c r="D4" s="90"/>
      <c r="E4" s="13"/>
      <c r="F4" s="4"/>
      <c r="G4" s="4"/>
    </row>
    <row r="5" spans="3:7" ht="15">
      <c r="C5" s="87"/>
      <c r="D5" s="87"/>
      <c r="E5" s="4"/>
      <c r="F5" s="4"/>
      <c r="G5" s="4"/>
    </row>
    <row r="6" spans="3:7" ht="15">
      <c r="C6" s="87"/>
      <c r="D6" s="87"/>
      <c r="E6" s="4"/>
      <c r="F6" s="4"/>
      <c r="G6" s="4"/>
    </row>
    <row r="7" spans="1:17" ht="15">
      <c r="A7" s="14"/>
      <c r="B7" s="14"/>
      <c r="C7" s="91"/>
      <c r="D7" s="9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30">
      <c r="A8" s="15" t="s">
        <v>67</v>
      </c>
      <c r="B8" s="14"/>
      <c r="C8" s="91"/>
      <c r="D8" s="91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11" spans="1:18" ht="15.75" customHeight="1">
      <c r="A11" s="160" t="s">
        <v>0</v>
      </c>
      <c r="B11" s="160" t="s">
        <v>48</v>
      </c>
      <c r="C11" s="175" t="s">
        <v>10</v>
      </c>
      <c r="D11" s="175" t="s">
        <v>1</v>
      </c>
      <c r="E11" s="128" t="s">
        <v>118</v>
      </c>
      <c r="F11" s="160" t="s">
        <v>21</v>
      </c>
      <c r="G11" s="160" t="s">
        <v>24</v>
      </c>
      <c r="H11" s="160"/>
      <c r="I11" s="162" t="s">
        <v>47</v>
      </c>
      <c r="J11" s="162"/>
      <c r="K11" s="162"/>
      <c r="L11" s="162"/>
      <c r="M11" s="162"/>
      <c r="N11" s="162"/>
      <c r="O11" s="162"/>
      <c r="P11" s="162"/>
      <c r="Q11" s="115" t="s">
        <v>6</v>
      </c>
      <c r="R11" s="115" t="s">
        <v>166</v>
      </c>
    </row>
    <row r="12" spans="1:18" ht="14.25" customHeight="1">
      <c r="A12" s="160"/>
      <c r="B12" s="160"/>
      <c r="C12" s="175"/>
      <c r="D12" s="175"/>
      <c r="E12" s="166"/>
      <c r="F12" s="160"/>
      <c r="G12" s="160"/>
      <c r="H12" s="160"/>
      <c r="I12" s="162"/>
      <c r="J12" s="162"/>
      <c r="K12" s="162"/>
      <c r="L12" s="162"/>
      <c r="M12" s="162"/>
      <c r="N12" s="162"/>
      <c r="O12" s="162"/>
      <c r="P12" s="162"/>
      <c r="Q12" s="116"/>
      <c r="R12" s="116"/>
    </row>
    <row r="13" spans="1:18" ht="29.25" customHeight="1">
      <c r="A13" s="160"/>
      <c r="B13" s="160"/>
      <c r="C13" s="175"/>
      <c r="D13" s="175"/>
      <c r="E13" s="166"/>
      <c r="F13" s="160"/>
      <c r="G13" s="160"/>
      <c r="H13" s="160"/>
      <c r="I13" s="162" t="s">
        <v>25</v>
      </c>
      <c r="J13" s="162"/>
      <c r="K13" s="162" t="s">
        <v>27</v>
      </c>
      <c r="L13" s="162"/>
      <c r="M13" s="162" t="s">
        <v>26</v>
      </c>
      <c r="N13" s="162"/>
      <c r="O13" s="162" t="s">
        <v>28</v>
      </c>
      <c r="P13" s="162"/>
      <c r="Q13" s="116"/>
      <c r="R13" s="116"/>
    </row>
    <row r="14" spans="1:18" ht="3" customHeight="1">
      <c r="A14" s="160"/>
      <c r="B14" s="160"/>
      <c r="C14" s="175"/>
      <c r="D14" s="175"/>
      <c r="E14" s="166"/>
      <c r="F14" s="160"/>
      <c r="G14" s="160"/>
      <c r="H14" s="160"/>
      <c r="I14" s="162"/>
      <c r="J14" s="162"/>
      <c r="K14" s="162"/>
      <c r="L14" s="162"/>
      <c r="M14" s="162"/>
      <c r="N14" s="162"/>
      <c r="O14" s="162"/>
      <c r="P14" s="162"/>
      <c r="Q14" s="116"/>
      <c r="R14" s="116"/>
    </row>
    <row r="15" spans="1:18" ht="51.75" customHeight="1">
      <c r="A15" s="160"/>
      <c r="B15" s="160"/>
      <c r="C15" s="175"/>
      <c r="D15" s="175"/>
      <c r="E15" s="129"/>
      <c r="F15" s="160"/>
      <c r="G15" s="84" t="s">
        <v>22</v>
      </c>
      <c r="H15" s="84" t="s">
        <v>23</v>
      </c>
      <c r="I15" s="84" t="s">
        <v>22</v>
      </c>
      <c r="J15" s="84" t="s">
        <v>23</v>
      </c>
      <c r="K15" s="84" t="s">
        <v>22</v>
      </c>
      <c r="L15" s="84" t="s">
        <v>23</v>
      </c>
      <c r="M15" s="84" t="s">
        <v>22</v>
      </c>
      <c r="N15" s="84" t="s">
        <v>23</v>
      </c>
      <c r="O15" s="84" t="s">
        <v>22</v>
      </c>
      <c r="P15" s="84" t="s">
        <v>229</v>
      </c>
      <c r="Q15" s="117"/>
      <c r="R15" s="117"/>
    </row>
    <row r="16" spans="1:18" ht="15.75" customHeight="1">
      <c r="A16" s="16">
        <v>1</v>
      </c>
      <c r="B16" s="16">
        <v>2</v>
      </c>
      <c r="C16" s="92"/>
      <c r="D16" s="92"/>
      <c r="E16" s="16">
        <v>3</v>
      </c>
      <c r="F16" s="16">
        <v>4</v>
      </c>
      <c r="G16" s="16">
        <v>5</v>
      </c>
      <c r="H16" s="16">
        <v>6</v>
      </c>
      <c r="I16" s="16">
        <v>7</v>
      </c>
      <c r="J16" s="16">
        <v>8</v>
      </c>
      <c r="K16" s="16">
        <v>9</v>
      </c>
      <c r="L16" s="16">
        <v>10</v>
      </c>
      <c r="M16" s="16">
        <v>11</v>
      </c>
      <c r="N16" s="16">
        <v>12</v>
      </c>
      <c r="O16" s="16">
        <v>13</v>
      </c>
      <c r="P16" s="16">
        <v>14</v>
      </c>
      <c r="Q16" s="83"/>
      <c r="R16" s="17">
        <v>15</v>
      </c>
    </row>
    <row r="17" spans="1:108" s="22" customFormat="1" ht="72" customHeight="1">
      <c r="A17" s="161" t="s">
        <v>54</v>
      </c>
      <c r="B17" s="161"/>
      <c r="C17" s="161"/>
      <c r="D17" s="161"/>
      <c r="E17" s="161"/>
      <c r="F17" s="161"/>
      <c r="G17" s="18"/>
      <c r="H17" s="18"/>
      <c r="I17" s="19"/>
      <c r="J17" s="19"/>
      <c r="K17" s="19"/>
      <c r="L17" s="19"/>
      <c r="M17" s="19"/>
      <c r="N17" s="19"/>
      <c r="O17" s="19"/>
      <c r="P17" s="19"/>
      <c r="Q17" s="20"/>
      <c r="R17" s="174" t="s">
        <v>167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</row>
    <row r="18" spans="1:18" ht="19.5" customHeight="1">
      <c r="A18" s="133"/>
      <c r="B18" s="122" t="s">
        <v>123</v>
      </c>
      <c r="C18" s="123"/>
      <c r="D18" s="124"/>
      <c r="E18" s="23"/>
      <c r="F18" s="24" t="s">
        <v>30</v>
      </c>
      <c r="G18" s="25">
        <f>I18+K18+M18+O18</f>
        <v>9031838.98</v>
      </c>
      <c r="H18" s="25">
        <f aca="true" t="shared" si="0" ref="G18:H24">J18+L18+N18+P18</f>
        <v>2461148.3</v>
      </c>
      <c r="I18" s="25">
        <f>I19+I20+I21+I22+I23+I24+I25+I26+I27+I28+I29</f>
        <v>2880241.48</v>
      </c>
      <c r="J18" s="25">
        <f aca="true" t="shared" si="1" ref="J18:P18">J19+J20+J21+J22+J23+J24+J25+J26+J27+J28+J29</f>
        <v>499471.4</v>
      </c>
      <c r="K18" s="25">
        <f t="shared" si="1"/>
        <v>2104652.5</v>
      </c>
      <c r="L18" s="25">
        <f t="shared" si="1"/>
        <v>1624130</v>
      </c>
      <c r="M18" s="25">
        <f t="shared" si="1"/>
        <v>4046945.0000000005</v>
      </c>
      <c r="N18" s="25">
        <f t="shared" si="1"/>
        <v>337546.9</v>
      </c>
      <c r="O18" s="25">
        <f t="shared" si="1"/>
        <v>0</v>
      </c>
      <c r="P18" s="25">
        <f t="shared" si="1"/>
        <v>0</v>
      </c>
      <c r="Q18" s="26"/>
      <c r="R18" s="169"/>
    </row>
    <row r="19" spans="1:18" ht="22.5" customHeight="1">
      <c r="A19" s="134"/>
      <c r="B19" s="125"/>
      <c r="C19" s="126"/>
      <c r="D19" s="127"/>
      <c r="E19" s="23"/>
      <c r="F19" s="27">
        <v>2015</v>
      </c>
      <c r="G19" s="28">
        <f t="shared" si="0"/>
        <v>123108.90000000002</v>
      </c>
      <c r="H19" s="28">
        <f t="shared" si="0"/>
        <v>123108.90000000002</v>
      </c>
      <c r="I19" s="28">
        <f aca="true" t="shared" si="2" ref="I19:I29">I488</f>
        <v>116641.80000000002</v>
      </c>
      <c r="J19" s="28">
        <f aca="true" t="shared" si="3" ref="J19:P19">J488</f>
        <v>116641.80000000002</v>
      </c>
      <c r="K19" s="28">
        <f t="shared" si="3"/>
        <v>0</v>
      </c>
      <c r="L19" s="28">
        <f t="shared" si="3"/>
        <v>0</v>
      </c>
      <c r="M19" s="28">
        <f t="shared" si="3"/>
        <v>6467.1</v>
      </c>
      <c r="N19" s="28">
        <f t="shared" si="3"/>
        <v>6467.1</v>
      </c>
      <c r="O19" s="28">
        <f t="shared" si="3"/>
        <v>0</v>
      </c>
      <c r="P19" s="28">
        <f t="shared" si="3"/>
        <v>0</v>
      </c>
      <c r="Q19" s="26"/>
      <c r="R19" s="169"/>
    </row>
    <row r="20" spans="1:18" ht="79.5" customHeight="1">
      <c r="A20" s="134"/>
      <c r="B20" s="125"/>
      <c r="C20" s="126"/>
      <c r="D20" s="127"/>
      <c r="E20" s="27" t="s">
        <v>124</v>
      </c>
      <c r="F20" s="27">
        <v>2016</v>
      </c>
      <c r="G20" s="28">
        <f t="shared" si="0"/>
        <v>103625.10000000002</v>
      </c>
      <c r="H20" s="28">
        <f t="shared" si="0"/>
        <v>103625.10000000002</v>
      </c>
      <c r="I20" s="28">
        <f t="shared" si="2"/>
        <v>94153.30000000002</v>
      </c>
      <c r="J20" s="28">
        <f aca="true" t="shared" si="4" ref="J20:P24">J489</f>
        <v>94153.30000000002</v>
      </c>
      <c r="K20" s="28">
        <f t="shared" si="4"/>
        <v>0</v>
      </c>
      <c r="L20" s="28">
        <f t="shared" si="4"/>
        <v>0</v>
      </c>
      <c r="M20" s="28">
        <f t="shared" si="4"/>
        <v>9471.8</v>
      </c>
      <c r="N20" s="28">
        <f t="shared" si="4"/>
        <v>9471.8</v>
      </c>
      <c r="O20" s="28">
        <f t="shared" si="4"/>
        <v>0</v>
      </c>
      <c r="P20" s="28">
        <f t="shared" si="4"/>
        <v>0</v>
      </c>
      <c r="Q20" s="26"/>
      <c r="R20" s="169"/>
    </row>
    <row r="21" spans="1:18" ht="107.25" customHeight="1">
      <c r="A21" s="134"/>
      <c r="B21" s="125"/>
      <c r="C21" s="126"/>
      <c r="D21" s="127"/>
      <c r="E21" s="27" t="s">
        <v>170</v>
      </c>
      <c r="F21" s="27">
        <v>2017</v>
      </c>
      <c r="G21" s="28">
        <f t="shared" si="0"/>
        <v>312674.4</v>
      </c>
      <c r="H21" s="28">
        <f>J21+L21+N21+P21</f>
        <v>312674.4</v>
      </c>
      <c r="I21" s="28">
        <f t="shared" si="2"/>
        <v>179335.4</v>
      </c>
      <c r="J21" s="28">
        <f>J490</f>
        <v>179335.4</v>
      </c>
      <c r="K21" s="28">
        <f t="shared" si="4"/>
        <v>100000</v>
      </c>
      <c r="L21" s="28">
        <f t="shared" si="4"/>
        <v>100000</v>
      </c>
      <c r="M21" s="28">
        <f t="shared" si="4"/>
        <v>33339</v>
      </c>
      <c r="N21" s="28">
        <f t="shared" si="4"/>
        <v>33339</v>
      </c>
      <c r="O21" s="28">
        <f t="shared" si="4"/>
        <v>0</v>
      </c>
      <c r="P21" s="28">
        <f t="shared" si="4"/>
        <v>0</v>
      </c>
      <c r="Q21" s="26"/>
      <c r="R21" s="3"/>
    </row>
    <row r="22" spans="1:18" ht="78" customHeight="1">
      <c r="A22" s="134"/>
      <c r="B22" s="125"/>
      <c r="C22" s="126"/>
      <c r="D22" s="127"/>
      <c r="E22" s="27" t="s">
        <v>248</v>
      </c>
      <c r="F22" s="27">
        <v>2018</v>
      </c>
      <c r="G22" s="28">
        <f t="shared" si="0"/>
        <v>268653.4</v>
      </c>
      <c r="H22" s="28">
        <f t="shared" si="0"/>
        <v>268653.4</v>
      </c>
      <c r="I22" s="28">
        <f t="shared" si="2"/>
        <v>1184.4</v>
      </c>
      <c r="J22" s="28">
        <f t="shared" si="4"/>
        <v>1184.4</v>
      </c>
      <c r="K22" s="28">
        <f t="shared" si="4"/>
        <v>264130</v>
      </c>
      <c r="L22" s="28">
        <f t="shared" si="4"/>
        <v>264130</v>
      </c>
      <c r="M22" s="28">
        <f t="shared" si="4"/>
        <v>3339</v>
      </c>
      <c r="N22" s="28">
        <f t="shared" si="4"/>
        <v>3339</v>
      </c>
      <c r="O22" s="28">
        <f t="shared" si="4"/>
        <v>0</v>
      </c>
      <c r="P22" s="28">
        <f t="shared" si="4"/>
        <v>0</v>
      </c>
      <c r="Q22" s="26"/>
      <c r="R22" s="3"/>
    </row>
    <row r="23" spans="1:18" ht="94.5" customHeight="1">
      <c r="A23" s="134"/>
      <c r="B23" s="125"/>
      <c r="C23" s="126"/>
      <c r="D23" s="127"/>
      <c r="E23" s="27" t="s">
        <v>357</v>
      </c>
      <c r="F23" s="27">
        <v>2019</v>
      </c>
      <c r="G23" s="28">
        <f t="shared" si="0"/>
        <v>836816</v>
      </c>
      <c r="H23" s="28">
        <f t="shared" si="0"/>
        <v>836816</v>
      </c>
      <c r="I23" s="28">
        <f t="shared" si="2"/>
        <v>38884.299999999996</v>
      </c>
      <c r="J23" s="28">
        <f t="shared" si="4"/>
        <v>38884.299999999996</v>
      </c>
      <c r="K23" s="28">
        <f t="shared" si="4"/>
        <v>760000</v>
      </c>
      <c r="L23" s="28">
        <f t="shared" si="4"/>
        <v>760000</v>
      </c>
      <c r="M23" s="28">
        <f t="shared" si="4"/>
        <v>37931.7</v>
      </c>
      <c r="N23" s="28">
        <f t="shared" si="4"/>
        <v>37931.7</v>
      </c>
      <c r="O23" s="28">
        <f t="shared" si="4"/>
        <v>0</v>
      </c>
      <c r="P23" s="28">
        <f t="shared" si="4"/>
        <v>0</v>
      </c>
      <c r="Q23" s="26"/>
      <c r="R23" s="3"/>
    </row>
    <row r="24" spans="1:18" ht="78.75" customHeight="1">
      <c r="A24" s="134"/>
      <c r="B24" s="125"/>
      <c r="C24" s="126"/>
      <c r="D24" s="127"/>
      <c r="E24" s="27" t="s">
        <v>381</v>
      </c>
      <c r="F24" s="27">
        <v>2020</v>
      </c>
      <c r="G24" s="28">
        <f t="shared" si="0"/>
        <v>771220.2</v>
      </c>
      <c r="H24" s="28">
        <f t="shared" si="0"/>
        <v>569272.2</v>
      </c>
      <c r="I24" s="28">
        <f t="shared" si="2"/>
        <v>271220.2</v>
      </c>
      <c r="J24" s="28">
        <f t="shared" si="4"/>
        <v>69272.2</v>
      </c>
      <c r="K24" s="28">
        <f t="shared" si="4"/>
        <v>500000</v>
      </c>
      <c r="L24" s="28">
        <f t="shared" si="4"/>
        <v>500000</v>
      </c>
      <c r="M24" s="28">
        <f t="shared" si="4"/>
        <v>0</v>
      </c>
      <c r="N24" s="28">
        <f t="shared" si="4"/>
        <v>0</v>
      </c>
      <c r="O24" s="28">
        <f t="shared" si="4"/>
        <v>0</v>
      </c>
      <c r="P24" s="28">
        <f t="shared" si="4"/>
        <v>0</v>
      </c>
      <c r="Q24" s="26"/>
      <c r="R24" s="3"/>
    </row>
    <row r="25" spans="1:18" ht="44.25" customHeight="1">
      <c r="A25" s="134"/>
      <c r="B25" s="70"/>
      <c r="C25" s="93"/>
      <c r="D25" s="94"/>
      <c r="E25" s="27" t="s">
        <v>358</v>
      </c>
      <c r="F25" s="27">
        <v>2021</v>
      </c>
      <c r="G25" s="28">
        <f aca="true" t="shared" si="5" ref="G25:H29">I25+K25+M25+O25</f>
        <v>1631737.6</v>
      </c>
      <c r="H25" s="28">
        <f t="shared" si="5"/>
        <v>246998.3</v>
      </c>
      <c r="I25" s="28">
        <f t="shared" si="2"/>
        <v>347040.6</v>
      </c>
      <c r="J25" s="28">
        <f aca="true" t="shared" si="6" ref="J25:P29">J494</f>
        <v>0</v>
      </c>
      <c r="K25" s="28">
        <f t="shared" si="6"/>
        <v>0</v>
      </c>
      <c r="L25" s="28">
        <f t="shared" si="6"/>
        <v>0</v>
      </c>
      <c r="M25" s="28">
        <f t="shared" si="6"/>
        <v>1284697</v>
      </c>
      <c r="N25" s="28">
        <f t="shared" si="6"/>
        <v>246998.3</v>
      </c>
      <c r="O25" s="28">
        <f t="shared" si="6"/>
        <v>0</v>
      </c>
      <c r="P25" s="28">
        <f t="shared" si="6"/>
        <v>0</v>
      </c>
      <c r="Q25" s="26"/>
      <c r="R25" s="3"/>
    </row>
    <row r="26" spans="1:18" ht="21.75" customHeight="1">
      <c r="A26" s="134"/>
      <c r="B26" s="70"/>
      <c r="C26" s="93"/>
      <c r="D26" s="94"/>
      <c r="E26" s="23"/>
      <c r="F26" s="27">
        <v>2022</v>
      </c>
      <c r="G26" s="28">
        <f t="shared" si="5"/>
        <v>676239.48</v>
      </c>
      <c r="H26" s="28">
        <f t="shared" si="5"/>
        <v>0</v>
      </c>
      <c r="I26" s="28">
        <f t="shared" si="2"/>
        <v>482823.88</v>
      </c>
      <c r="J26" s="28">
        <f t="shared" si="6"/>
        <v>0</v>
      </c>
      <c r="K26" s="28">
        <f t="shared" si="6"/>
        <v>0</v>
      </c>
      <c r="L26" s="28">
        <f t="shared" si="6"/>
        <v>0</v>
      </c>
      <c r="M26" s="28">
        <f t="shared" si="6"/>
        <v>193415.59999999998</v>
      </c>
      <c r="N26" s="28">
        <f t="shared" si="6"/>
        <v>0</v>
      </c>
      <c r="O26" s="28">
        <f t="shared" si="6"/>
        <v>0</v>
      </c>
      <c r="P26" s="28">
        <f t="shared" si="6"/>
        <v>0</v>
      </c>
      <c r="Q26" s="26"/>
      <c r="R26" s="3"/>
    </row>
    <row r="27" spans="1:18" ht="21.75" customHeight="1">
      <c r="A27" s="134"/>
      <c r="B27" s="70"/>
      <c r="C27" s="93"/>
      <c r="D27" s="94"/>
      <c r="E27" s="23"/>
      <c r="F27" s="27">
        <v>2023</v>
      </c>
      <c r="G27" s="28">
        <f t="shared" si="5"/>
        <v>1479394.9</v>
      </c>
      <c r="H27" s="28">
        <f t="shared" si="5"/>
        <v>0</v>
      </c>
      <c r="I27" s="28">
        <f t="shared" si="2"/>
        <v>386604</v>
      </c>
      <c r="J27" s="28">
        <f t="shared" si="6"/>
        <v>0</v>
      </c>
      <c r="K27" s="28">
        <f t="shared" si="6"/>
        <v>225913.2</v>
      </c>
      <c r="L27" s="28">
        <f t="shared" si="6"/>
        <v>0</v>
      </c>
      <c r="M27" s="28">
        <f t="shared" si="6"/>
        <v>866877.7</v>
      </c>
      <c r="N27" s="28">
        <f t="shared" si="6"/>
        <v>0</v>
      </c>
      <c r="O27" s="28">
        <f t="shared" si="6"/>
        <v>0</v>
      </c>
      <c r="P27" s="28">
        <f t="shared" si="6"/>
        <v>0</v>
      </c>
      <c r="Q27" s="26"/>
      <c r="R27" s="3"/>
    </row>
    <row r="28" spans="1:18" ht="21.75" customHeight="1">
      <c r="A28" s="134"/>
      <c r="B28" s="70"/>
      <c r="C28" s="93"/>
      <c r="D28" s="94"/>
      <c r="E28" s="23"/>
      <c r="F28" s="27">
        <v>2024</v>
      </c>
      <c r="G28" s="28">
        <f t="shared" si="5"/>
        <v>1593050.3</v>
      </c>
      <c r="H28" s="28">
        <f t="shared" si="5"/>
        <v>0</v>
      </c>
      <c r="I28" s="28">
        <f t="shared" si="2"/>
        <v>549696</v>
      </c>
      <c r="J28" s="28">
        <f t="shared" si="6"/>
        <v>0</v>
      </c>
      <c r="K28" s="28">
        <f t="shared" si="6"/>
        <v>254609.3</v>
      </c>
      <c r="L28" s="28">
        <f t="shared" si="6"/>
        <v>0</v>
      </c>
      <c r="M28" s="28">
        <f t="shared" si="6"/>
        <v>788745</v>
      </c>
      <c r="N28" s="28">
        <f t="shared" si="6"/>
        <v>0</v>
      </c>
      <c r="O28" s="28">
        <f t="shared" si="6"/>
        <v>0</v>
      </c>
      <c r="P28" s="28">
        <f t="shared" si="6"/>
        <v>0</v>
      </c>
      <c r="Q28" s="26"/>
      <c r="R28" s="3"/>
    </row>
    <row r="29" spans="1:18" ht="21.75" customHeight="1">
      <c r="A29" s="135"/>
      <c r="B29" s="70"/>
      <c r="C29" s="93"/>
      <c r="D29" s="94"/>
      <c r="E29" s="23"/>
      <c r="F29" s="27">
        <v>2025</v>
      </c>
      <c r="G29" s="28">
        <f t="shared" si="5"/>
        <v>1235318.7</v>
      </c>
      <c r="H29" s="28">
        <f t="shared" si="5"/>
        <v>0</v>
      </c>
      <c r="I29" s="28">
        <f t="shared" si="2"/>
        <v>412657.60000000003</v>
      </c>
      <c r="J29" s="28">
        <f t="shared" si="6"/>
        <v>0</v>
      </c>
      <c r="K29" s="28">
        <f t="shared" si="6"/>
        <v>0</v>
      </c>
      <c r="L29" s="28">
        <f t="shared" si="6"/>
        <v>0</v>
      </c>
      <c r="M29" s="28">
        <f t="shared" si="6"/>
        <v>822661.1</v>
      </c>
      <c r="N29" s="28">
        <f t="shared" si="6"/>
        <v>0</v>
      </c>
      <c r="O29" s="28">
        <f t="shared" si="6"/>
        <v>0</v>
      </c>
      <c r="P29" s="28">
        <f t="shared" si="6"/>
        <v>0</v>
      </c>
      <c r="Q29" s="26"/>
      <c r="R29" s="3"/>
    </row>
    <row r="30" spans="1:108" s="22" customFormat="1" ht="57" customHeight="1">
      <c r="A30" s="161" t="s">
        <v>55</v>
      </c>
      <c r="B30" s="161"/>
      <c r="C30" s="161"/>
      <c r="D30" s="161"/>
      <c r="E30" s="161"/>
      <c r="F30" s="161"/>
      <c r="G30" s="18"/>
      <c r="H30" s="18"/>
      <c r="I30" s="19"/>
      <c r="J30" s="19"/>
      <c r="K30" s="19"/>
      <c r="L30" s="19"/>
      <c r="M30" s="19"/>
      <c r="N30" s="19"/>
      <c r="O30" s="19"/>
      <c r="P30" s="19"/>
      <c r="Q30" s="20"/>
      <c r="R30" s="3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</row>
    <row r="31" spans="1:18" ht="27.75" customHeight="1">
      <c r="A31" s="151" t="s">
        <v>29</v>
      </c>
      <c r="B31" s="142" t="s">
        <v>31</v>
      </c>
      <c r="C31" s="143"/>
      <c r="D31" s="144"/>
      <c r="E31" s="19"/>
      <c r="F31" s="29" t="s">
        <v>30</v>
      </c>
      <c r="G31" s="30">
        <f>G43+G55</f>
        <v>6283163.699999999</v>
      </c>
      <c r="H31" s="30">
        <f>H43+H55</f>
        <v>2160154.3</v>
      </c>
      <c r="I31" s="30">
        <f>I43+I55</f>
        <v>545520.8</v>
      </c>
      <c r="J31" s="30">
        <f aca="true" t="shared" si="7" ref="J31:P31">J43+J55</f>
        <v>221094.30000000002</v>
      </c>
      <c r="K31" s="30">
        <f t="shared" si="7"/>
        <v>2104652.5</v>
      </c>
      <c r="L31" s="30">
        <f t="shared" si="7"/>
        <v>1624130</v>
      </c>
      <c r="M31" s="30">
        <f t="shared" si="7"/>
        <v>3632990.4</v>
      </c>
      <c r="N31" s="30">
        <f t="shared" si="7"/>
        <v>314930</v>
      </c>
      <c r="O31" s="30">
        <f t="shared" si="7"/>
        <v>0</v>
      </c>
      <c r="P31" s="30">
        <f t="shared" si="7"/>
        <v>0</v>
      </c>
      <c r="Q31" s="31"/>
      <c r="R31" s="3"/>
    </row>
    <row r="32" spans="1:18" ht="24" customHeight="1">
      <c r="A32" s="152"/>
      <c r="B32" s="145"/>
      <c r="C32" s="146"/>
      <c r="D32" s="147"/>
      <c r="E32" s="19"/>
      <c r="F32" s="16">
        <v>2015</v>
      </c>
      <c r="G32" s="32">
        <f aca="true" t="shared" si="8" ref="G32:P32">G44+G56</f>
        <v>59690</v>
      </c>
      <c r="H32" s="32">
        <f t="shared" si="8"/>
        <v>59690</v>
      </c>
      <c r="I32" s="32">
        <f>I44+I56</f>
        <v>59690</v>
      </c>
      <c r="J32" s="32">
        <f t="shared" si="8"/>
        <v>59690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8"/>
        <v>0</v>
      </c>
      <c r="O32" s="32">
        <f t="shared" si="8"/>
        <v>0</v>
      </c>
      <c r="P32" s="32">
        <f t="shared" si="8"/>
        <v>0</v>
      </c>
      <c r="Q32" s="31"/>
      <c r="R32" s="3"/>
    </row>
    <row r="33" spans="1:18" ht="24" customHeight="1">
      <c r="A33" s="152"/>
      <c r="B33" s="145"/>
      <c r="C33" s="146"/>
      <c r="D33" s="147"/>
      <c r="E33" s="19"/>
      <c r="F33" s="16">
        <v>2016</v>
      </c>
      <c r="G33" s="32">
        <f aca="true" t="shared" si="9" ref="G33:P33">G45+G57</f>
        <v>80360.80000000002</v>
      </c>
      <c r="H33" s="32">
        <f t="shared" si="9"/>
        <v>80360.80000000002</v>
      </c>
      <c r="I33" s="32">
        <f t="shared" si="9"/>
        <v>80360.80000000002</v>
      </c>
      <c r="J33" s="32">
        <f t="shared" si="9"/>
        <v>80360.80000000002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9"/>
        <v>0</v>
      </c>
      <c r="O33" s="32">
        <f t="shared" si="9"/>
        <v>0</v>
      </c>
      <c r="P33" s="32">
        <f t="shared" si="9"/>
        <v>0</v>
      </c>
      <c r="Q33" s="31"/>
      <c r="R33" s="3"/>
    </row>
    <row r="34" spans="1:18" ht="18.75" customHeight="1">
      <c r="A34" s="152"/>
      <c r="B34" s="145"/>
      <c r="C34" s="146"/>
      <c r="D34" s="147"/>
      <c r="E34" s="19"/>
      <c r="F34" s="16">
        <v>2017</v>
      </c>
      <c r="G34" s="32">
        <f aca="true" t="shared" si="10" ref="G34:I36">G46+G58</f>
        <v>172242.80000000002</v>
      </c>
      <c r="H34" s="32">
        <f t="shared" si="10"/>
        <v>172242.80000000002</v>
      </c>
      <c r="I34" s="32">
        <f t="shared" si="10"/>
        <v>42242.799999999996</v>
      </c>
      <c r="J34" s="32">
        <f aca="true" t="shared" si="11" ref="J34:P34">J46+J58</f>
        <v>42242.799999999996</v>
      </c>
      <c r="K34" s="32">
        <f t="shared" si="11"/>
        <v>100000</v>
      </c>
      <c r="L34" s="32">
        <f t="shared" si="11"/>
        <v>100000</v>
      </c>
      <c r="M34" s="32">
        <f t="shared" si="11"/>
        <v>30000</v>
      </c>
      <c r="N34" s="32">
        <f t="shared" si="11"/>
        <v>30000</v>
      </c>
      <c r="O34" s="32">
        <f t="shared" si="11"/>
        <v>0</v>
      </c>
      <c r="P34" s="32">
        <f t="shared" si="11"/>
        <v>0</v>
      </c>
      <c r="Q34" s="31"/>
      <c r="R34" s="3"/>
    </row>
    <row r="35" spans="1:18" ht="24" customHeight="1">
      <c r="A35" s="152"/>
      <c r="B35" s="145"/>
      <c r="C35" s="146"/>
      <c r="D35" s="147"/>
      <c r="E35" s="19"/>
      <c r="F35" s="16">
        <v>2018</v>
      </c>
      <c r="G35" s="32">
        <f t="shared" si="10"/>
        <v>264130</v>
      </c>
      <c r="H35" s="32">
        <f t="shared" si="10"/>
        <v>264130</v>
      </c>
      <c r="I35" s="32">
        <f t="shared" si="10"/>
        <v>0</v>
      </c>
      <c r="J35" s="32">
        <f aca="true" t="shared" si="12" ref="J35:P35">J47+J59</f>
        <v>0</v>
      </c>
      <c r="K35" s="32">
        <f t="shared" si="12"/>
        <v>264130</v>
      </c>
      <c r="L35" s="32">
        <f t="shared" si="12"/>
        <v>264130</v>
      </c>
      <c r="M35" s="32">
        <f t="shared" si="12"/>
        <v>0</v>
      </c>
      <c r="N35" s="32">
        <f t="shared" si="12"/>
        <v>0</v>
      </c>
      <c r="O35" s="32">
        <f t="shared" si="12"/>
        <v>0</v>
      </c>
      <c r="P35" s="32">
        <f t="shared" si="12"/>
        <v>0</v>
      </c>
      <c r="Q35" s="31"/>
      <c r="R35" s="3"/>
    </row>
    <row r="36" spans="1:18" ht="24" customHeight="1">
      <c r="A36" s="152"/>
      <c r="B36" s="145"/>
      <c r="C36" s="146"/>
      <c r="D36" s="147"/>
      <c r="E36" s="19"/>
      <c r="F36" s="16">
        <v>2019</v>
      </c>
      <c r="G36" s="32">
        <f t="shared" si="10"/>
        <v>836543.3999999999</v>
      </c>
      <c r="H36" s="32">
        <f t="shared" si="10"/>
        <v>836543.3999999999</v>
      </c>
      <c r="I36" s="32">
        <f t="shared" si="10"/>
        <v>38611.7</v>
      </c>
      <c r="J36" s="32">
        <f aca="true" t="shared" si="13" ref="J36:P36">J48+J60</f>
        <v>38611.7</v>
      </c>
      <c r="K36" s="32">
        <f t="shared" si="13"/>
        <v>760000</v>
      </c>
      <c r="L36" s="32">
        <f t="shared" si="13"/>
        <v>760000</v>
      </c>
      <c r="M36" s="32">
        <f t="shared" si="13"/>
        <v>37931.7</v>
      </c>
      <c r="N36" s="32">
        <f t="shared" si="13"/>
        <v>37931.7</v>
      </c>
      <c r="O36" s="32">
        <f t="shared" si="13"/>
        <v>0</v>
      </c>
      <c r="P36" s="32">
        <f t="shared" si="13"/>
        <v>0</v>
      </c>
      <c r="Q36" s="31"/>
      <c r="R36" s="3"/>
    </row>
    <row r="37" spans="1:18" ht="21.75" customHeight="1">
      <c r="A37" s="152"/>
      <c r="B37" s="145"/>
      <c r="C37" s="146"/>
      <c r="D37" s="147"/>
      <c r="E37" s="19"/>
      <c r="F37" s="16">
        <v>2020</v>
      </c>
      <c r="G37" s="32">
        <f aca="true" t="shared" si="14" ref="G37:G42">G49+G61</f>
        <v>544084.5</v>
      </c>
      <c r="H37" s="32">
        <f aca="true" t="shared" si="15" ref="H37:I40">H49+H61</f>
        <v>500189</v>
      </c>
      <c r="I37" s="32">
        <f t="shared" si="15"/>
        <v>44084.5</v>
      </c>
      <c r="J37" s="32">
        <f>J49+J61</f>
        <v>189</v>
      </c>
      <c r="K37" s="32">
        <f aca="true" t="shared" si="16" ref="K37:P37">K49+K61</f>
        <v>500000</v>
      </c>
      <c r="L37" s="32">
        <f t="shared" si="16"/>
        <v>500000</v>
      </c>
      <c r="M37" s="32">
        <f t="shared" si="16"/>
        <v>0</v>
      </c>
      <c r="N37" s="32">
        <f t="shared" si="16"/>
        <v>0</v>
      </c>
      <c r="O37" s="32">
        <f t="shared" si="16"/>
        <v>0</v>
      </c>
      <c r="P37" s="32">
        <f t="shared" si="16"/>
        <v>0</v>
      </c>
      <c r="Q37" s="31"/>
      <c r="R37" s="3"/>
    </row>
    <row r="38" spans="1:18" ht="21.75" customHeight="1">
      <c r="A38" s="152"/>
      <c r="B38" s="145"/>
      <c r="C38" s="146"/>
      <c r="D38" s="147"/>
      <c r="E38" s="19"/>
      <c r="F38" s="16">
        <v>2021</v>
      </c>
      <c r="G38" s="32">
        <f t="shared" si="14"/>
        <v>965470.6</v>
      </c>
      <c r="H38" s="32">
        <f t="shared" si="15"/>
        <v>246998.3</v>
      </c>
      <c r="I38" s="32">
        <f t="shared" si="15"/>
        <v>72111.3</v>
      </c>
      <c r="J38" s="32">
        <f aca="true" t="shared" si="17" ref="J38:P38">J50+J62</f>
        <v>0</v>
      </c>
      <c r="K38" s="32">
        <f t="shared" si="17"/>
        <v>0</v>
      </c>
      <c r="L38" s="32">
        <f t="shared" si="17"/>
        <v>0</v>
      </c>
      <c r="M38" s="32">
        <f t="shared" si="17"/>
        <v>893359.3</v>
      </c>
      <c r="N38" s="32">
        <f t="shared" si="17"/>
        <v>246998.3</v>
      </c>
      <c r="O38" s="32">
        <f t="shared" si="17"/>
        <v>0</v>
      </c>
      <c r="P38" s="32">
        <f t="shared" si="17"/>
        <v>0</v>
      </c>
      <c r="Q38" s="26"/>
      <c r="R38" s="3"/>
    </row>
    <row r="39" spans="1:18" ht="21.75" customHeight="1">
      <c r="A39" s="152"/>
      <c r="B39" s="145"/>
      <c r="C39" s="146"/>
      <c r="D39" s="147"/>
      <c r="E39" s="19"/>
      <c r="F39" s="16">
        <v>2022</v>
      </c>
      <c r="G39" s="32">
        <f t="shared" si="14"/>
        <v>254201.69999999998</v>
      </c>
      <c r="H39" s="32">
        <f t="shared" si="15"/>
        <v>0</v>
      </c>
      <c r="I39" s="32">
        <f t="shared" si="15"/>
        <v>60786.1</v>
      </c>
      <c r="J39" s="32">
        <f aca="true" t="shared" si="18" ref="J39:P39">J51+J63</f>
        <v>0</v>
      </c>
      <c r="K39" s="32">
        <f t="shared" si="18"/>
        <v>0</v>
      </c>
      <c r="L39" s="32">
        <f t="shared" si="18"/>
        <v>0</v>
      </c>
      <c r="M39" s="32">
        <f t="shared" si="18"/>
        <v>193415.59999999998</v>
      </c>
      <c r="N39" s="32">
        <f t="shared" si="18"/>
        <v>0</v>
      </c>
      <c r="O39" s="32">
        <f t="shared" si="18"/>
        <v>0</v>
      </c>
      <c r="P39" s="32">
        <f t="shared" si="18"/>
        <v>0</v>
      </c>
      <c r="Q39" s="26"/>
      <c r="R39" s="3"/>
    </row>
    <row r="40" spans="1:18" ht="21.75" customHeight="1">
      <c r="A40" s="152"/>
      <c r="B40" s="145"/>
      <c r="C40" s="146"/>
      <c r="D40" s="147"/>
      <c r="E40" s="19"/>
      <c r="F40" s="16">
        <v>2023</v>
      </c>
      <c r="G40" s="32">
        <f t="shared" si="14"/>
        <v>1136937.3</v>
      </c>
      <c r="H40" s="32">
        <f t="shared" si="15"/>
        <v>0</v>
      </c>
      <c r="I40" s="32">
        <f t="shared" si="15"/>
        <v>44146.4</v>
      </c>
      <c r="J40" s="32">
        <f aca="true" t="shared" si="19" ref="J40:P40">J52+J64</f>
        <v>0</v>
      </c>
      <c r="K40" s="32">
        <f t="shared" si="19"/>
        <v>225913.2</v>
      </c>
      <c r="L40" s="32">
        <f t="shared" si="19"/>
        <v>0</v>
      </c>
      <c r="M40" s="32">
        <f t="shared" si="19"/>
        <v>866877.7</v>
      </c>
      <c r="N40" s="32">
        <f t="shared" si="19"/>
        <v>0</v>
      </c>
      <c r="O40" s="32">
        <f t="shared" si="19"/>
        <v>0</v>
      </c>
      <c r="P40" s="32">
        <f t="shared" si="19"/>
        <v>0</v>
      </c>
      <c r="Q40" s="26"/>
      <c r="R40" s="3"/>
    </row>
    <row r="41" spans="1:18" ht="21.75" customHeight="1">
      <c r="A41" s="152"/>
      <c r="B41" s="145"/>
      <c r="C41" s="146"/>
      <c r="D41" s="147"/>
      <c r="E41" s="19"/>
      <c r="F41" s="16">
        <v>2024</v>
      </c>
      <c r="G41" s="32">
        <f t="shared" si="14"/>
        <v>1053342.4000000001</v>
      </c>
      <c r="H41" s="32">
        <f>H53+H65</f>
        <v>0</v>
      </c>
      <c r="I41" s="32">
        <f aca="true" t="shared" si="20" ref="I41:P41">I53+I65</f>
        <v>9988.1</v>
      </c>
      <c r="J41" s="32">
        <f t="shared" si="20"/>
        <v>0</v>
      </c>
      <c r="K41" s="32">
        <f t="shared" si="20"/>
        <v>254609.3</v>
      </c>
      <c r="L41" s="32">
        <f t="shared" si="20"/>
        <v>0</v>
      </c>
      <c r="M41" s="32">
        <f t="shared" si="20"/>
        <v>788745</v>
      </c>
      <c r="N41" s="32">
        <f t="shared" si="20"/>
        <v>0</v>
      </c>
      <c r="O41" s="32">
        <f t="shared" si="20"/>
        <v>0</v>
      </c>
      <c r="P41" s="32">
        <f t="shared" si="20"/>
        <v>0</v>
      </c>
      <c r="Q41" s="26"/>
      <c r="R41" s="3"/>
    </row>
    <row r="42" spans="1:18" ht="21.75" customHeight="1">
      <c r="A42" s="152"/>
      <c r="B42" s="148"/>
      <c r="C42" s="149"/>
      <c r="D42" s="150"/>
      <c r="E42" s="19"/>
      <c r="F42" s="16">
        <v>2025</v>
      </c>
      <c r="G42" s="32">
        <f t="shared" si="14"/>
        <v>916160.2</v>
      </c>
      <c r="H42" s="32">
        <f>H54+H66</f>
        <v>0</v>
      </c>
      <c r="I42" s="32">
        <f aca="true" t="shared" si="21" ref="I42:P42">I54+I66</f>
        <v>93499.1</v>
      </c>
      <c r="J42" s="32">
        <f t="shared" si="21"/>
        <v>0</v>
      </c>
      <c r="K42" s="32">
        <f t="shared" si="21"/>
        <v>0</v>
      </c>
      <c r="L42" s="32">
        <f t="shared" si="21"/>
        <v>0</v>
      </c>
      <c r="M42" s="32">
        <f t="shared" si="21"/>
        <v>822661.1</v>
      </c>
      <c r="N42" s="32">
        <f t="shared" si="21"/>
        <v>0</v>
      </c>
      <c r="O42" s="32">
        <f t="shared" si="21"/>
        <v>0</v>
      </c>
      <c r="P42" s="32">
        <f t="shared" si="21"/>
        <v>0</v>
      </c>
      <c r="Q42" s="26"/>
      <c r="R42" s="3"/>
    </row>
    <row r="43" spans="1:18" ht="19.5" customHeight="1">
      <c r="A43" s="152"/>
      <c r="B43" s="142" t="s">
        <v>85</v>
      </c>
      <c r="C43" s="143"/>
      <c r="D43" s="144"/>
      <c r="E43" s="19"/>
      <c r="F43" s="29" t="s">
        <v>30</v>
      </c>
      <c r="G43" s="30">
        <f>I43+K43+M43+O43</f>
        <v>1086184.4</v>
      </c>
      <c r="H43" s="30">
        <f>J43+L43+N43+P43</f>
        <v>9866.9</v>
      </c>
      <c r="I43" s="30">
        <f>SUM(I44:I54)</f>
        <v>334293.4</v>
      </c>
      <c r="J43" s="30">
        <f aca="true" t="shared" si="22" ref="J43:P43">SUM(J44:J54)</f>
        <v>9866.9</v>
      </c>
      <c r="K43" s="30">
        <f t="shared" si="22"/>
        <v>0</v>
      </c>
      <c r="L43" s="30">
        <f t="shared" si="22"/>
        <v>0</v>
      </c>
      <c r="M43" s="30">
        <f t="shared" si="22"/>
        <v>751891</v>
      </c>
      <c r="N43" s="30">
        <f t="shared" si="22"/>
        <v>0</v>
      </c>
      <c r="O43" s="30">
        <f t="shared" si="22"/>
        <v>0</v>
      </c>
      <c r="P43" s="30">
        <f t="shared" si="22"/>
        <v>0</v>
      </c>
      <c r="Q43" s="31"/>
      <c r="R43" s="3"/>
    </row>
    <row r="44" spans="1:18" ht="20.25" customHeight="1">
      <c r="A44" s="152"/>
      <c r="B44" s="145"/>
      <c r="C44" s="146"/>
      <c r="D44" s="147"/>
      <c r="E44" s="19"/>
      <c r="F44" s="16">
        <v>2015</v>
      </c>
      <c r="G44" s="32">
        <f>I44+K44+M44+O44</f>
        <v>181.7</v>
      </c>
      <c r="H44" s="32">
        <f aca="true" t="shared" si="23" ref="H44:H55">J44+L44+N44+P44</f>
        <v>181.7</v>
      </c>
      <c r="I44" s="32">
        <f>I72</f>
        <v>181.7</v>
      </c>
      <c r="J44" s="32">
        <f aca="true" t="shared" si="24" ref="J44:P44">J72</f>
        <v>181.7</v>
      </c>
      <c r="K44" s="32">
        <f t="shared" si="24"/>
        <v>0</v>
      </c>
      <c r="L44" s="32">
        <f t="shared" si="24"/>
        <v>0</v>
      </c>
      <c r="M44" s="32">
        <f t="shared" si="24"/>
        <v>0</v>
      </c>
      <c r="N44" s="32">
        <f t="shared" si="24"/>
        <v>0</v>
      </c>
      <c r="O44" s="32">
        <f t="shared" si="24"/>
        <v>0</v>
      </c>
      <c r="P44" s="32">
        <f t="shared" si="24"/>
        <v>0</v>
      </c>
      <c r="Q44" s="31"/>
      <c r="R44" s="3"/>
    </row>
    <row r="45" spans="1:18" ht="19.5" customHeight="1">
      <c r="A45" s="152"/>
      <c r="B45" s="145"/>
      <c r="C45" s="146"/>
      <c r="D45" s="147"/>
      <c r="E45" s="19"/>
      <c r="F45" s="16">
        <v>2016</v>
      </c>
      <c r="G45" s="32">
        <f>I45+K45+M45+O45</f>
        <v>551.1</v>
      </c>
      <c r="H45" s="32">
        <f t="shared" si="23"/>
        <v>551.1</v>
      </c>
      <c r="I45" s="32">
        <f aca="true" t="shared" si="25" ref="I45:P45">I87+I81+I86+I75</f>
        <v>551.1</v>
      </c>
      <c r="J45" s="32">
        <f t="shared" si="25"/>
        <v>551.1</v>
      </c>
      <c r="K45" s="32">
        <f t="shared" si="25"/>
        <v>0</v>
      </c>
      <c r="L45" s="32">
        <f t="shared" si="25"/>
        <v>0</v>
      </c>
      <c r="M45" s="32">
        <f t="shared" si="25"/>
        <v>0</v>
      </c>
      <c r="N45" s="32">
        <f t="shared" si="25"/>
        <v>0</v>
      </c>
      <c r="O45" s="32">
        <f t="shared" si="25"/>
        <v>0</v>
      </c>
      <c r="P45" s="32">
        <f t="shared" si="25"/>
        <v>0</v>
      </c>
      <c r="Q45" s="31"/>
      <c r="R45" s="3"/>
    </row>
    <row r="46" spans="1:18" ht="21.75" customHeight="1">
      <c r="A46" s="152"/>
      <c r="B46" s="145"/>
      <c r="C46" s="146"/>
      <c r="D46" s="147"/>
      <c r="E46" s="19"/>
      <c r="F46" s="16">
        <v>2017</v>
      </c>
      <c r="G46" s="32">
        <f>I46+K46+M46+O46</f>
        <v>8265.1</v>
      </c>
      <c r="H46" s="32">
        <f t="shared" si="23"/>
        <v>8265.1</v>
      </c>
      <c r="I46" s="32">
        <f aca="true" t="shared" si="26" ref="I46:P46">I79+I76+I82+I85</f>
        <v>8265.1</v>
      </c>
      <c r="J46" s="32">
        <f t="shared" si="26"/>
        <v>8265.1</v>
      </c>
      <c r="K46" s="32">
        <f t="shared" si="26"/>
        <v>0</v>
      </c>
      <c r="L46" s="32">
        <f t="shared" si="26"/>
        <v>0</v>
      </c>
      <c r="M46" s="32">
        <f t="shared" si="26"/>
        <v>0</v>
      </c>
      <c r="N46" s="32">
        <f t="shared" si="26"/>
        <v>0</v>
      </c>
      <c r="O46" s="32">
        <f t="shared" si="26"/>
        <v>0</v>
      </c>
      <c r="P46" s="32">
        <f t="shared" si="26"/>
        <v>0</v>
      </c>
      <c r="Q46" s="31"/>
      <c r="R46" s="3"/>
    </row>
    <row r="47" spans="1:18" ht="21.75" customHeight="1">
      <c r="A47" s="152"/>
      <c r="B47" s="145"/>
      <c r="C47" s="146"/>
      <c r="D47" s="147"/>
      <c r="E47" s="19"/>
      <c r="F47" s="16">
        <v>2018</v>
      </c>
      <c r="G47" s="32">
        <f aca="true" t="shared" si="27" ref="G47:G54">I47+K47+M47+O47</f>
        <v>0</v>
      </c>
      <c r="H47" s="32">
        <f t="shared" si="23"/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1"/>
      <c r="R47" s="3"/>
    </row>
    <row r="48" spans="1:18" ht="18.75" customHeight="1">
      <c r="A48" s="152"/>
      <c r="B48" s="145"/>
      <c r="C48" s="146"/>
      <c r="D48" s="147"/>
      <c r="E48" s="19"/>
      <c r="F48" s="16">
        <v>2019</v>
      </c>
      <c r="G48" s="32">
        <f t="shared" si="27"/>
        <v>680</v>
      </c>
      <c r="H48" s="32">
        <f t="shared" si="23"/>
        <v>680</v>
      </c>
      <c r="I48" s="32">
        <f>I90</f>
        <v>680</v>
      </c>
      <c r="J48" s="32">
        <f aca="true" t="shared" si="28" ref="J48:P48">J90</f>
        <v>680</v>
      </c>
      <c r="K48" s="32">
        <f t="shared" si="28"/>
        <v>0</v>
      </c>
      <c r="L48" s="32">
        <f t="shared" si="28"/>
        <v>0</v>
      </c>
      <c r="M48" s="32">
        <f t="shared" si="28"/>
        <v>0</v>
      </c>
      <c r="N48" s="32">
        <f t="shared" si="28"/>
        <v>0</v>
      </c>
      <c r="O48" s="32">
        <f t="shared" si="28"/>
        <v>0</v>
      </c>
      <c r="P48" s="32">
        <f t="shared" si="28"/>
        <v>0</v>
      </c>
      <c r="Q48" s="31"/>
      <c r="R48" s="3"/>
    </row>
    <row r="49" spans="1:18" ht="20.25" customHeight="1">
      <c r="A49" s="152"/>
      <c r="B49" s="145"/>
      <c r="C49" s="146"/>
      <c r="D49" s="147"/>
      <c r="E49" s="19"/>
      <c r="F49" s="16">
        <v>2020</v>
      </c>
      <c r="G49" s="32">
        <f t="shared" si="27"/>
        <v>44084.5</v>
      </c>
      <c r="H49" s="32">
        <f t="shared" si="23"/>
        <v>189</v>
      </c>
      <c r="I49" s="32">
        <f>I96+I97+I98+I99+I100+I92+I93</f>
        <v>44084.5</v>
      </c>
      <c r="J49" s="32">
        <f aca="true" t="shared" si="29" ref="J49:P49">J96+J97+J98+J99+J100+J92+J93</f>
        <v>189</v>
      </c>
      <c r="K49" s="32">
        <f t="shared" si="29"/>
        <v>0</v>
      </c>
      <c r="L49" s="32">
        <f t="shared" si="29"/>
        <v>0</v>
      </c>
      <c r="M49" s="32">
        <f t="shared" si="29"/>
        <v>0</v>
      </c>
      <c r="N49" s="32">
        <f t="shared" si="29"/>
        <v>0</v>
      </c>
      <c r="O49" s="32">
        <f t="shared" si="29"/>
        <v>0</v>
      </c>
      <c r="P49" s="32">
        <f t="shared" si="29"/>
        <v>0</v>
      </c>
      <c r="Q49" s="31"/>
      <c r="R49" s="3"/>
    </row>
    <row r="50" spans="1:18" ht="21.75" customHeight="1">
      <c r="A50" s="152"/>
      <c r="B50" s="145"/>
      <c r="C50" s="146"/>
      <c r="D50" s="147"/>
      <c r="E50" s="19"/>
      <c r="F50" s="16">
        <v>2021</v>
      </c>
      <c r="G50" s="32">
        <f>I50+K50+M50+O50</f>
        <v>520662</v>
      </c>
      <c r="H50" s="32">
        <f t="shared" si="23"/>
        <v>0</v>
      </c>
      <c r="I50" s="32">
        <f>I101+I102+I116+I118+I119</f>
        <v>72111.3</v>
      </c>
      <c r="J50" s="32">
        <f aca="true" t="shared" si="30" ref="J50:P50">J101+J102+J116+J118+J119</f>
        <v>0</v>
      </c>
      <c r="K50" s="32">
        <f t="shared" si="30"/>
        <v>0</v>
      </c>
      <c r="L50" s="32">
        <f t="shared" si="30"/>
        <v>0</v>
      </c>
      <c r="M50" s="32">
        <f t="shared" si="30"/>
        <v>448550.7</v>
      </c>
      <c r="N50" s="32">
        <f t="shared" si="30"/>
        <v>0</v>
      </c>
      <c r="O50" s="32">
        <f t="shared" si="30"/>
        <v>0</v>
      </c>
      <c r="P50" s="32">
        <f t="shared" si="30"/>
        <v>0</v>
      </c>
      <c r="Q50" s="26"/>
      <c r="R50" s="3"/>
    </row>
    <row r="51" spans="1:18" ht="21.75" customHeight="1">
      <c r="A51" s="152"/>
      <c r="B51" s="145"/>
      <c r="C51" s="146"/>
      <c r="D51" s="147"/>
      <c r="E51" s="19"/>
      <c r="F51" s="16">
        <v>2022</v>
      </c>
      <c r="G51" s="32">
        <f t="shared" si="27"/>
        <v>254201.69999999998</v>
      </c>
      <c r="H51" s="32">
        <f t="shared" si="23"/>
        <v>0</v>
      </c>
      <c r="I51" s="32">
        <f>I117+I120+I121+I115</f>
        <v>60786.1</v>
      </c>
      <c r="J51" s="32">
        <f aca="true" t="shared" si="31" ref="J51:P51">J117+J120+J121+J115</f>
        <v>0</v>
      </c>
      <c r="K51" s="32">
        <f t="shared" si="31"/>
        <v>0</v>
      </c>
      <c r="L51" s="32">
        <f t="shared" si="31"/>
        <v>0</v>
      </c>
      <c r="M51" s="32">
        <f t="shared" si="31"/>
        <v>193415.59999999998</v>
      </c>
      <c r="N51" s="32">
        <f t="shared" si="31"/>
        <v>0</v>
      </c>
      <c r="O51" s="32">
        <f t="shared" si="31"/>
        <v>0</v>
      </c>
      <c r="P51" s="32">
        <f t="shared" si="31"/>
        <v>0</v>
      </c>
      <c r="Q51" s="26"/>
      <c r="R51" s="3"/>
    </row>
    <row r="52" spans="1:18" ht="21.75" customHeight="1">
      <c r="A52" s="152"/>
      <c r="B52" s="145"/>
      <c r="C52" s="146"/>
      <c r="D52" s="147"/>
      <c r="E52" s="19"/>
      <c r="F52" s="16">
        <v>2023</v>
      </c>
      <c r="G52" s="32">
        <f t="shared" si="27"/>
        <v>154071.1</v>
      </c>
      <c r="H52" s="32">
        <f t="shared" si="23"/>
        <v>0</v>
      </c>
      <c r="I52" s="32">
        <f>I107+I111+I122+I123+I124+I125+I126</f>
        <v>44146.4</v>
      </c>
      <c r="J52" s="32">
        <f aca="true" t="shared" si="32" ref="J52:P52">J107+J111+J122+J123+J124+J125+J126</f>
        <v>0</v>
      </c>
      <c r="K52" s="32">
        <f t="shared" si="32"/>
        <v>0</v>
      </c>
      <c r="L52" s="32">
        <f t="shared" si="32"/>
        <v>0</v>
      </c>
      <c r="M52" s="32">
        <f t="shared" si="32"/>
        <v>109924.7</v>
      </c>
      <c r="N52" s="32">
        <f t="shared" si="32"/>
        <v>0</v>
      </c>
      <c r="O52" s="32">
        <f t="shared" si="32"/>
        <v>0</v>
      </c>
      <c r="P52" s="32">
        <f t="shared" si="32"/>
        <v>0</v>
      </c>
      <c r="Q52" s="26"/>
      <c r="R52" s="3"/>
    </row>
    <row r="53" spans="1:18" ht="21.75" customHeight="1">
      <c r="A53" s="152"/>
      <c r="B53" s="145"/>
      <c r="C53" s="146"/>
      <c r="D53" s="147"/>
      <c r="E53" s="19"/>
      <c r="F53" s="16">
        <v>2024</v>
      </c>
      <c r="G53" s="32">
        <f t="shared" si="27"/>
        <v>9988.1</v>
      </c>
      <c r="H53" s="32">
        <f t="shared" si="23"/>
        <v>0</v>
      </c>
      <c r="I53" s="32">
        <f>I127</f>
        <v>9988.1</v>
      </c>
      <c r="J53" s="32">
        <f aca="true" t="shared" si="33" ref="J53:P53">J127</f>
        <v>0</v>
      </c>
      <c r="K53" s="32">
        <f t="shared" si="33"/>
        <v>0</v>
      </c>
      <c r="L53" s="32">
        <f t="shared" si="33"/>
        <v>0</v>
      </c>
      <c r="M53" s="32">
        <f t="shared" si="33"/>
        <v>0</v>
      </c>
      <c r="N53" s="32">
        <f t="shared" si="33"/>
        <v>0</v>
      </c>
      <c r="O53" s="32">
        <f t="shared" si="33"/>
        <v>0</v>
      </c>
      <c r="P53" s="32">
        <f t="shared" si="33"/>
        <v>0</v>
      </c>
      <c r="Q53" s="26"/>
      <c r="R53" s="3"/>
    </row>
    <row r="54" spans="1:18" ht="21.75" customHeight="1">
      <c r="A54" s="152"/>
      <c r="B54" s="148"/>
      <c r="C54" s="149"/>
      <c r="D54" s="150"/>
      <c r="E54" s="19"/>
      <c r="F54" s="16">
        <v>2025</v>
      </c>
      <c r="G54" s="32">
        <f t="shared" si="27"/>
        <v>93499.1</v>
      </c>
      <c r="H54" s="32">
        <f t="shared" si="23"/>
        <v>0</v>
      </c>
      <c r="I54" s="32">
        <f>I128+I129+I130+I131+I132+I133+I134</f>
        <v>93499.1</v>
      </c>
      <c r="J54" s="32">
        <f aca="true" t="shared" si="34" ref="J54:P54">J128+J129+J130+J131+J132+J133+J134</f>
        <v>0</v>
      </c>
      <c r="K54" s="32">
        <f t="shared" si="34"/>
        <v>0</v>
      </c>
      <c r="L54" s="32">
        <f t="shared" si="34"/>
        <v>0</v>
      </c>
      <c r="M54" s="32">
        <f t="shared" si="34"/>
        <v>0</v>
      </c>
      <c r="N54" s="32">
        <f t="shared" si="34"/>
        <v>0</v>
      </c>
      <c r="O54" s="32">
        <f t="shared" si="34"/>
        <v>0</v>
      </c>
      <c r="P54" s="32">
        <f t="shared" si="34"/>
        <v>0</v>
      </c>
      <c r="Q54" s="26"/>
      <c r="R54" s="3"/>
    </row>
    <row r="55" spans="1:18" ht="18" customHeight="1">
      <c r="A55" s="152"/>
      <c r="B55" s="142" t="s">
        <v>45</v>
      </c>
      <c r="C55" s="143"/>
      <c r="D55" s="144"/>
      <c r="E55" s="19"/>
      <c r="F55" s="29" t="s">
        <v>30</v>
      </c>
      <c r="G55" s="30">
        <f aca="true" t="shared" si="35" ref="G55:G66">I55+K55+M55+O55</f>
        <v>5196979.3</v>
      </c>
      <c r="H55" s="30">
        <f t="shared" si="23"/>
        <v>2150287.4</v>
      </c>
      <c r="I55" s="30">
        <f>SUM(I56:I66)</f>
        <v>211227.40000000002</v>
      </c>
      <c r="J55" s="30">
        <f aca="true" t="shared" si="36" ref="J55:P55">SUM(J56:J66)</f>
        <v>211227.40000000002</v>
      </c>
      <c r="K55" s="30">
        <f t="shared" si="36"/>
        <v>2104652.5</v>
      </c>
      <c r="L55" s="30">
        <f t="shared" si="36"/>
        <v>1624130</v>
      </c>
      <c r="M55" s="30">
        <f t="shared" si="36"/>
        <v>2881099.4</v>
      </c>
      <c r="N55" s="30">
        <f t="shared" si="36"/>
        <v>314930</v>
      </c>
      <c r="O55" s="30">
        <f t="shared" si="36"/>
        <v>0</v>
      </c>
      <c r="P55" s="30">
        <f t="shared" si="36"/>
        <v>0</v>
      </c>
      <c r="Q55" s="31"/>
      <c r="R55" s="3"/>
    </row>
    <row r="56" spans="1:18" ht="21.75" customHeight="1">
      <c r="A56" s="152"/>
      <c r="B56" s="145"/>
      <c r="C56" s="146"/>
      <c r="D56" s="147"/>
      <c r="E56" s="19"/>
      <c r="F56" s="16">
        <v>2015</v>
      </c>
      <c r="G56" s="33">
        <f t="shared" si="35"/>
        <v>59508.3</v>
      </c>
      <c r="H56" s="33">
        <f>J56+L56+N56+P56</f>
        <v>59508.3</v>
      </c>
      <c r="I56" s="33">
        <f aca="true" t="shared" si="37" ref="I56:P56">I67+I69+I77</f>
        <v>59508.3</v>
      </c>
      <c r="J56" s="33">
        <f t="shared" si="37"/>
        <v>59508.3</v>
      </c>
      <c r="K56" s="33">
        <f t="shared" si="37"/>
        <v>0</v>
      </c>
      <c r="L56" s="33">
        <f t="shared" si="37"/>
        <v>0</v>
      </c>
      <c r="M56" s="33">
        <f t="shared" si="37"/>
        <v>0</v>
      </c>
      <c r="N56" s="33">
        <f t="shared" si="37"/>
        <v>0</v>
      </c>
      <c r="O56" s="33">
        <f t="shared" si="37"/>
        <v>0</v>
      </c>
      <c r="P56" s="33">
        <f t="shared" si="37"/>
        <v>0</v>
      </c>
      <c r="Q56" s="31"/>
      <c r="R56" s="3"/>
    </row>
    <row r="57" spans="1:18" ht="19.5" customHeight="1">
      <c r="A57" s="152"/>
      <c r="B57" s="145"/>
      <c r="C57" s="146"/>
      <c r="D57" s="147"/>
      <c r="E57" s="19"/>
      <c r="F57" s="16">
        <v>2016</v>
      </c>
      <c r="G57" s="33">
        <f t="shared" si="35"/>
        <v>79809.70000000001</v>
      </c>
      <c r="H57" s="33">
        <f>J57+L57+N57+P57</f>
        <v>79809.70000000001</v>
      </c>
      <c r="I57" s="33">
        <f aca="true" t="shared" si="38" ref="I57:P57">I70+I68+I73+I78+I74</f>
        <v>79809.70000000001</v>
      </c>
      <c r="J57" s="33">
        <f t="shared" si="38"/>
        <v>79809.70000000001</v>
      </c>
      <c r="K57" s="33">
        <f t="shared" si="38"/>
        <v>0</v>
      </c>
      <c r="L57" s="33">
        <f t="shared" si="38"/>
        <v>0</v>
      </c>
      <c r="M57" s="33">
        <f t="shared" si="38"/>
        <v>0</v>
      </c>
      <c r="N57" s="33">
        <f t="shared" si="38"/>
        <v>0</v>
      </c>
      <c r="O57" s="33">
        <f t="shared" si="38"/>
        <v>0</v>
      </c>
      <c r="P57" s="33">
        <f t="shared" si="38"/>
        <v>0</v>
      </c>
      <c r="Q57" s="31"/>
      <c r="R57" s="3"/>
    </row>
    <row r="58" spans="1:18" ht="18.75" customHeight="1">
      <c r="A58" s="152"/>
      <c r="B58" s="145"/>
      <c r="C58" s="146"/>
      <c r="D58" s="147"/>
      <c r="E58" s="19"/>
      <c r="F58" s="16">
        <v>2017</v>
      </c>
      <c r="G58" s="33">
        <f t="shared" si="35"/>
        <v>163977.7</v>
      </c>
      <c r="H58" s="33">
        <f>J58+L58+N58+P58</f>
        <v>163977.7</v>
      </c>
      <c r="I58" s="33">
        <f aca="true" t="shared" si="39" ref="I58:P58">I71+I80+I88+I83</f>
        <v>33977.7</v>
      </c>
      <c r="J58" s="33">
        <f t="shared" si="39"/>
        <v>33977.7</v>
      </c>
      <c r="K58" s="33">
        <f t="shared" si="39"/>
        <v>100000</v>
      </c>
      <c r="L58" s="33">
        <f t="shared" si="39"/>
        <v>100000</v>
      </c>
      <c r="M58" s="33">
        <f t="shared" si="39"/>
        <v>30000</v>
      </c>
      <c r="N58" s="33">
        <f t="shared" si="39"/>
        <v>30000</v>
      </c>
      <c r="O58" s="33">
        <f t="shared" si="39"/>
        <v>0</v>
      </c>
      <c r="P58" s="33">
        <f t="shared" si="39"/>
        <v>0</v>
      </c>
      <c r="Q58" s="31"/>
      <c r="R58" s="3"/>
    </row>
    <row r="59" spans="1:18" ht="17.25" customHeight="1">
      <c r="A59" s="152"/>
      <c r="B59" s="145"/>
      <c r="C59" s="146"/>
      <c r="D59" s="147"/>
      <c r="E59" s="19"/>
      <c r="F59" s="16">
        <v>2018</v>
      </c>
      <c r="G59" s="33">
        <f t="shared" si="35"/>
        <v>264130</v>
      </c>
      <c r="H59" s="33">
        <f>J59+L59+N59+P59</f>
        <v>264130</v>
      </c>
      <c r="I59" s="33">
        <f aca="true" t="shared" si="40" ref="I59:P59">I89</f>
        <v>0</v>
      </c>
      <c r="J59" s="33">
        <f t="shared" si="40"/>
        <v>0</v>
      </c>
      <c r="K59" s="33">
        <f t="shared" si="40"/>
        <v>264130</v>
      </c>
      <c r="L59" s="33">
        <f t="shared" si="40"/>
        <v>264130</v>
      </c>
      <c r="M59" s="33">
        <f t="shared" si="40"/>
        <v>0</v>
      </c>
      <c r="N59" s="33">
        <f t="shared" si="40"/>
        <v>0</v>
      </c>
      <c r="O59" s="33">
        <f t="shared" si="40"/>
        <v>0</v>
      </c>
      <c r="P59" s="33">
        <f t="shared" si="40"/>
        <v>0</v>
      </c>
      <c r="Q59" s="31"/>
      <c r="R59" s="3"/>
    </row>
    <row r="60" spans="1:18" ht="19.5" customHeight="1">
      <c r="A60" s="152"/>
      <c r="B60" s="145"/>
      <c r="C60" s="146"/>
      <c r="D60" s="147"/>
      <c r="E60" s="19"/>
      <c r="F60" s="16">
        <v>2019</v>
      </c>
      <c r="G60" s="33">
        <f>I60+K60+M60+O60</f>
        <v>835863.3999999999</v>
      </c>
      <c r="H60" s="33">
        <f aca="true" t="shared" si="41" ref="G60:H65">J60+L60+N60+P60</f>
        <v>835863.3999999999</v>
      </c>
      <c r="I60" s="33">
        <f>I84+I91</f>
        <v>37931.7</v>
      </c>
      <c r="J60" s="33">
        <f aca="true" t="shared" si="42" ref="J60:P60">J84+J91</f>
        <v>37931.7</v>
      </c>
      <c r="K60" s="33">
        <f t="shared" si="42"/>
        <v>760000</v>
      </c>
      <c r="L60" s="33">
        <f t="shared" si="42"/>
        <v>760000</v>
      </c>
      <c r="M60" s="33">
        <f t="shared" si="42"/>
        <v>37931.7</v>
      </c>
      <c r="N60" s="33">
        <f t="shared" si="42"/>
        <v>37931.7</v>
      </c>
      <c r="O60" s="33">
        <f t="shared" si="42"/>
        <v>0</v>
      </c>
      <c r="P60" s="33">
        <f t="shared" si="42"/>
        <v>0</v>
      </c>
      <c r="Q60" s="31"/>
      <c r="R60" s="3"/>
    </row>
    <row r="61" spans="1:18" ht="18" customHeight="1">
      <c r="A61" s="152"/>
      <c r="B61" s="145"/>
      <c r="C61" s="146"/>
      <c r="D61" s="147"/>
      <c r="E61" s="19"/>
      <c r="F61" s="16">
        <v>2020</v>
      </c>
      <c r="G61" s="33">
        <f t="shared" si="41"/>
        <v>500000</v>
      </c>
      <c r="H61" s="33">
        <f>J61+L61+N61+P61</f>
        <v>500000</v>
      </c>
      <c r="I61" s="33">
        <f>I94+I104</f>
        <v>0</v>
      </c>
      <c r="J61" s="33">
        <f aca="true" t="shared" si="43" ref="J61:P61">J94+J104</f>
        <v>0</v>
      </c>
      <c r="K61" s="33">
        <f t="shared" si="43"/>
        <v>500000</v>
      </c>
      <c r="L61" s="33">
        <f t="shared" si="43"/>
        <v>500000</v>
      </c>
      <c r="M61" s="33">
        <f t="shared" si="43"/>
        <v>0</v>
      </c>
      <c r="N61" s="33">
        <f t="shared" si="43"/>
        <v>0</v>
      </c>
      <c r="O61" s="33">
        <f t="shared" si="43"/>
        <v>0</v>
      </c>
      <c r="P61" s="33">
        <f t="shared" si="43"/>
        <v>0</v>
      </c>
      <c r="Q61" s="31"/>
      <c r="R61" s="3"/>
    </row>
    <row r="62" spans="1:18" ht="21.75" customHeight="1">
      <c r="A62" s="152"/>
      <c r="B62" s="145"/>
      <c r="C62" s="146"/>
      <c r="D62" s="147"/>
      <c r="E62" s="19"/>
      <c r="F62" s="16">
        <v>2021</v>
      </c>
      <c r="G62" s="33">
        <f t="shared" si="41"/>
        <v>444808.6</v>
      </c>
      <c r="H62" s="33">
        <f t="shared" si="41"/>
        <v>246998.3</v>
      </c>
      <c r="I62" s="33">
        <f>I95+I105</f>
        <v>0</v>
      </c>
      <c r="J62" s="33">
        <f aca="true" t="shared" si="44" ref="J62:P62">J95+J105</f>
        <v>0</v>
      </c>
      <c r="K62" s="33">
        <f t="shared" si="44"/>
        <v>0</v>
      </c>
      <c r="L62" s="33">
        <f t="shared" si="44"/>
        <v>0</v>
      </c>
      <c r="M62" s="33">
        <f t="shared" si="44"/>
        <v>444808.6</v>
      </c>
      <c r="N62" s="33">
        <f t="shared" si="44"/>
        <v>246998.3</v>
      </c>
      <c r="O62" s="33">
        <f t="shared" si="44"/>
        <v>0</v>
      </c>
      <c r="P62" s="33">
        <f t="shared" si="44"/>
        <v>0</v>
      </c>
      <c r="Q62" s="26"/>
      <c r="R62" s="3"/>
    </row>
    <row r="63" spans="1:18" ht="21.75" customHeight="1">
      <c r="A63" s="152"/>
      <c r="B63" s="145"/>
      <c r="C63" s="146"/>
      <c r="D63" s="147"/>
      <c r="E63" s="19"/>
      <c r="F63" s="16">
        <v>2022</v>
      </c>
      <c r="G63" s="33">
        <f t="shared" si="41"/>
        <v>0</v>
      </c>
      <c r="H63" s="33">
        <f t="shared" si="41"/>
        <v>0</v>
      </c>
      <c r="I63" s="33">
        <f>I106</f>
        <v>0</v>
      </c>
      <c r="J63" s="33">
        <f aca="true" t="shared" si="45" ref="J63:P63">J106</f>
        <v>0</v>
      </c>
      <c r="K63" s="33">
        <f t="shared" si="45"/>
        <v>0</v>
      </c>
      <c r="L63" s="33">
        <f t="shared" si="45"/>
        <v>0</v>
      </c>
      <c r="M63" s="33">
        <f t="shared" si="45"/>
        <v>0</v>
      </c>
      <c r="N63" s="33">
        <f t="shared" si="45"/>
        <v>0</v>
      </c>
      <c r="O63" s="33">
        <f t="shared" si="45"/>
        <v>0</v>
      </c>
      <c r="P63" s="33">
        <f t="shared" si="45"/>
        <v>0</v>
      </c>
      <c r="Q63" s="26"/>
      <c r="R63" s="3"/>
    </row>
    <row r="64" spans="1:18" ht="21.75" customHeight="1">
      <c r="A64" s="152"/>
      <c r="B64" s="145"/>
      <c r="C64" s="146"/>
      <c r="D64" s="147"/>
      <c r="E64" s="19"/>
      <c r="F64" s="16">
        <v>2023</v>
      </c>
      <c r="G64" s="33">
        <f t="shared" si="41"/>
        <v>982866.2</v>
      </c>
      <c r="H64" s="33">
        <f t="shared" si="41"/>
        <v>0</v>
      </c>
      <c r="I64" s="33">
        <f>I108+I112</f>
        <v>0</v>
      </c>
      <c r="J64" s="33">
        <f aca="true" t="shared" si="46" ref="J64:P64">J108+J112</f>
        <v>0</v>
      </c>
      <c r="K64" s="33">
        <f t="shared" si="46"/>
        <v>225913.2</v>
      </c>
      <c r="L64" s="33">
        <f t="shared" si="46"/>
        <v>0</v>
      </c>
      <c r="M64" s="33">
        <f t="shared" si="46"/>
        <v>756953</v>
      </c>
      <c r="N64" s="33">
        <f t="shared" si="46"/>
        <v>0</v>
      </c>
      <c r="O64" s="33">
        <f t="shared" si="46"/>
        <v>0</v>
      </c>
      <c r="P64" s="33">
        <f t="shared" si="46"/>
        <v>0</v>
      </c>
      <c r="Q64" s="26"/>
      <c r="R64" s="3"/>
    </row>
    <row r="65" spans="1:18" ht="21.75" customHeight="1">
      <c r="A65" s="152"/>
      <c r="B65" s="145"/>
      <c r="C65" s="146"/>
      <c r="D65" s="147"/>
      <c r="E65" s="19"/>
      <c r="F65" s="16">
        <v>2024</v>
      </c>
      <c r="G65" s="33">
        <f t="shared" si="41"/>
        <v>1043354.3</v>
      </c>
      <c r="H65" s="33">
        <f t="shared" si="41"/>
        <v>0</v>
      </c>
      <c r="I65" s="32">
        <f>I109+I113</f>
        <v>0</v>
      </c>
      <c r="J65" s="32">
        <f aca="true" t="shared" si="47" ref="J65:P65">J109+J113</f>
        <v>0</v>
      </c>
      <c r="K65" s="32">
        <f t="shared" si="47"/>
        <v>254609.3</v>
      </c>
      <c r="L65" s="32">
        <f t="shared" si="47"/>
        <v>0</v>
      </c>
      <c r="M65" s="32">
        <f t="shared" si="47"/>
        <v>788745</v>
      </c>
      <c r="N65" s="32">
        <f t="shared" si="47"/>
        <v>0</v>
      </c>
      <c r="O65" s="32">
        <f t="shared" si="47"/>
        <v>0</v>
      </c>
      <c r="P65" s="32">
        <f t="shared" si="47"/>
        <v>0</v>
      </c>
      <c r="Q65" s="26"/>
      <c r="R65" s="3"/>
    </row>
    <row r="66" spans="1:18" ht="21.75" customHeight="1">
      <c r="A66" s="153"/>
      <c r="B66" s="148"/>
      <c r="C66" s="149"/>
      <c r="D66" s="150"/>
      <c r="E66" s="19"/>
      <c r="F66" s="16">
        <v>2025</v>
      </c>
      <c r="G66" s="33">
        <f t="shared" si="35"/>
        <v>822661.1</v>
      </c>
      <c r="H66" s="33">
        <f>J66+L66+N66+P66</f>
        <v>0</v>
      </c>
      <c r="I66" s="32">
        <f>I110+I114</f>
        <v>0</v>
      </c>
      <c r="J66" s="32">
        <f aca="true" t="shared" si="48" ref="J66:P66">J110+J114</f>
        <v>0</v>
      </c>
      <c r="K66" s="32">
        <f t="shared" si="48"/>
        <v>0</v>
      </c>
      <c r="L66" s="32">
        <f t="shared" si="48"/>
        <v>0</v>
      </c>
      <c r="M66" s="32">
        <f t="shared" si="48"/>
        <v>822661.1</v>
      </c>
      <c r="N66" s="32">
        <f t="shared" si="48"/>
        <v>0</v>
      </c>
      <c r="O66" s="32">
        <f t="shared" si="48"/>
        <v>0</v>
      </c>
      <c r="P66" s="32">
        <f t="shared" si="48"/>
        <v>0</v>
      </c>
      <c r="Q66" s="26"/>
      <c r="R66" s="3"/>
    </row>
    <row r="67" spans="1:18" ht="43.5" customHeight="1">
      <c r="A67" s="112" t="s">
        <v>35</v>
      </c>
      <c r="B67" s="115" t="s">
        <v>4</v>
      </c>
      <c r="C67" s="118">
        <v>1.707</v>
      </c>
      <c r="D67" s="6" t="s">
        <v>3</v>
      </c>
      <c r="E67" s="76"/>
      <c r="F67" s="76">
        <v>2015</v>
      </c>
      <c r="G67" s="32">
        <f aca="true" t="shared" si="49" ref="G67:H72">I67+K67+M67+O67</f>
        <v>9229.800000000001</v>
      </c>
      <c r="H67" s="32">
        <f t="shared" si="49"/>
        <v>9229.800000000001</v>
      </c>
      <c r="I67" s="1">
        <f>28109.2-18879.3-0.1</f>
        <v>9229.800000000001</v>
      </c>
      <c r="J67" s="1">
        <f>28109.2-18879.3-0.1</f>
        <v>9229.800000000001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2" t="s">
        <v>82</v>
      </c>
      <c r="R67" s="3"/>
    </row>
    <row r="68" spans="1:18" ht="45" customHeight="1">
      <c r="A68" s="113"/>
      <c r="B68" s="116"/>
      <c r="C68" s="119"/>
      <c r="D68" s="6" t="s">
        <v>3</v>
      </c>
      <c r="E68" s="76" t="s">
        <v>120</v>
      </c>
      <c r="F68" s="76">
        <v>2016</v>
      </c>
      <c r="G68" s="32">
        <f t="shared" si="49"/>
        <v>15374.699999999999</v>
      </c>
      <c r="H68" s="32">
        <f t="shared" si="49"/>
        <v>15374.699999999999</v>
      </c>
      <c r="I68" s="1">
        <f>18879.3-3504.6</f>
        <v>15374.699999999999</v>
      </c>
      <c r="J68" s="1">
        <f>18879.3-3504.6</f>
        <v>15374.699999999999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2" t="s">
        <v>82</v>
      </c>
      <c r="R68" s="3"/>
    </row>
    <row r="69" spans="1:18" ht="32.25" customHeight="1">
      <c r="A69" s="112" t="s">
        <v>36</v>
      </c>
      <c r="B69" s="115" t="s">
        <v>44</v>
      </c>
      <c r="C69" s="118">
        <v>1.625</v>
      </c>
      <c r="D69" s="6" t="s">
        <v>3</v>
      </c>
      <c r="E69" s="76"/>
      <c r="F69" s="76">
        <v>2015</v>
      </c>
      <c r="G69" s="32">
        <f t="shared" si="49"/>
        <v>49518.8</v>
      </c>
      <c r="H69" s="32">
        <f t="shared" si="49"/>
        <v>49518.8</v>
      </c>
      <c r="I69" s="1">
        <v>49518.8</v>
      </c>
      <c r="J69" s="1">
        <v>49518.8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71" t="s">
        <v>214</v>
      </c>
      <c r="R69" s="3"/>
    </row>
    <row r="70" spans="1:18" ht="34.5" customHeight="1">
      <c r="A70" s="113"/>
      <c r="B70" s="116"/>
      <c r="C70" s="119"/>
      <c r="D70" s="6" t="s">
        <v>3</v>
      </c>
      <c r="E70" s="76" t="s">
        <v>120</v>
      </c>
      <c r="F70" s="76">
        <v>2016</v>
      </c>
      <c r="G70" s="32">
        <f t="shared" si="49"/>
        <v>64198.7</v>
      </c>
      <c r="H70" s="32">
        <f t="shared" si="49"/>
        <v>64198.7</v>
      </c>
      <c r="I70" s="1">
        <f>109198.7-45000</f>
        <v>64198.7</v>
      </c>
      <c r="J70" s="1">
        <f>109198.7-45000</f>
        <v>64198.7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72"/>
      <c r="R70" s="3"/>
    </row>
    <row r="71" spans="1:18" ht="33.75" customHeight="1">
      <c r="A71" s="114"/>
      <c r="B71" s="117"/>
      <c r="C71" s="120"/>
      <c r="D71" s="6" t="s">
        <v>3</v>
      </c>
      <c r="E71" s="76" t="s">
        <v>120</v>
      </c>
      <c r="F71" s="76">
        <v>2017</v>
      </c>
      <c r="G71" s="32">
        <f t="shared" si="49"/>
        <v>30925.6</v>
      </c>
      <c r="H71" s="32">
        <f t="shared" si="49"/>
        <v>30925.6</v>
      </c>
      <c r="I71" s="1">
        <f>45000-357.8-4672.7-8544.9-499</f>
        <v>30925.6</v>
      </c>
      <c r="J71" s="1">
        <f>45000-357.8-4672.7-8544.9-499</f>
        <v>30925.6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73"/>
      <c r="R71" s="3"/>
    </row>
    <row r="72" spans="1:18" ht="55.5" customHeight="1">
      <c r="A72" s="112" t="s">
        <v>51</v>
      </c>
      <c r="B72" s="76" t="s">
        <v>49</v>
      </c>
      <c r="C72" s="118">
        <v>4.713</v>
      </c>
      <c r="D72" s="6" t="s">
        <v>2</v>
      </c>
      <c r="E72" s="76"/>
      <c r="F72" s="76">
        <v>2015</v>
      </c>
      <c r="G72" s="32">
        <f t="shared" si="49"/>
        <v>181.7</v>
      </c>
      <c r="H72" s="32">
        <f t="shared" si="49"/>
        <v>181.7</v>
      </c>
      <c r="I72" s="1">
        <f>84.4+97.3</f>
        <v>181.7</v>
      </c>
      <c r="J72" s="1">
        <f>84.4+97.3</f>
        <v>181.7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2" t="s">
        <v>83</v>
      </c>
      <c r="R72" s="3"/>
    </row>
    <row r="73" spans="1:18" ht="55.5" customHeight="1">
      <c r="A73" s="113"/>
      <c r="B73" s="115" t="s">
        <v>104</v>
      </c>
      <c r="C73" s="119"/>
      <c r="D73" s="6" t="s">
        <v>105</v>
      </c>
      <c r="E73" s="76" t="s">
        <v>120</v>
      </c>
      <c r="F73" s="76">
        <v>2016</v>
      </c>
      <c r="G73" s="32">
        <f aca="true" t="shared" si="50" ref="G73:H75">I73+K73+M73+O73</f>
        <v>109.1</v>
      </c>
      <c r="H73" s="32">
        <f t="shared" si="50"/>
        <v>109.1</v>
      </c>
      <c r="I73" s="1">
        <f>96.8+12.3</f>
        <v>109.1</v>
      </c>
      <c r="J73" s="1">
        <f>96.8+12.3</f>
        <v>109.1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2"/>
      <c r="R73" s="3"/>
    </row>
    <row r="74" spans="1:18" ht="68.25" customHeight="1">
      <c r="A74" s="113"/>
      <c r="B74" s="116"/>
      <c r="C74" s="119"/>
      <c r="D74" s="6" t="s">
        <v>106</v>
      </c>
      <c r="E74" s="76" t="s">
        <v>120</v>
      </c>
      <c r="F74" s="76">
        <v>2016</v>
      </c>
      <c r="G74" s="32">
        <f t="shared" si="50"/>
        <v>121.6</v>
      </c>
      <c r="H74" s="32">
        <f t="shared" si="50"/>
        <v>121.6</v>
      </c>
      <c r="I74" s="1">
        <f>99.8+21.8</f>
        <v>121.6</v>
      </c>
      <c r="J74" s="1">
        <f>99.8+21.8</f>
        <v>121.6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2"/>
      <c r="R74" s="3"/>
    </row>
    <row r="75" spans="1:18" ht="63.75" customHeight="1">
      <c r="A75" s="113"/>
      <c r="B75" s="116"/>
      <c r="C75" s="119"/>
      <c r="D75" s="6" t="s">
        <v>116</v>
      </c>
      <c r="E75" s="76" t="s">
        <v>120</v>
      </c>
      <c r="F75" s="76">
        <v>2016</v>
      </c>
      <c r="G75" s="32">
        <f t="shared" si="50"/>
        <v>60</v>
      </c>
      <c r="H75" s="32">
        <f t="shared" si="50"/>
        <v>60</v>
      </c>
      <c r="I75" s="1">
        <v>60</v>
      </c>
      <c r="J75" s="1">
        <v>60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2"/>
      <c r="R75" s="3"/>
    </row>
    <row r="76" spans="1:18" ht="57" customHeight="1">
      <c r="A76" s="79" t="s">
        <v>37</v>
      </c>
      <c r="B76" s="76" t="s">
        <v>180</v>
      </c>
      <c r="C76" s="95"/>
      <c r="D76" s="6" t="s">
        <v>2</v>
      </c>
      <c r="E76" s="76" t="s">
        <v>120</v>
      </c>
      <c r="F76" s="76">
        <v>2017</v>
      </c>
      <c r="G76" s="32">
        <f aca="true" t="shared" si="51" ref="G76:H81">I76+K76+M76+O76</f>
        <v>74</v>
      </c>
      <c r="H76" s="32">
        <f t="shared" si="51"/>
        <v>74</v>
      </c>
      <c r="I76" s="1">
        <v>74</v>
      </c>
      <c r="J76" s="1">
        <v>74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2" t="s">
        <v>181</v>
      </c>
      <c r="R76" s="3"/>
    </row>
    <row r="77" spans="1:18" ht="216.75" customHeight="1">
      <c r="A77" s="112" t="s">
        <v>38</v>
      </c>
      <c r="B77" s="128" t="s">
        <v>12</v>
      </c>
      <c r="C77" s="130">
        <v>2.78</v>
      </c>
      <c r="D77" s="96" t="s">
        <v>3</v>
      </c>
      <c r="E77" s="77"/>
      <c r="F77" s="16">
        <v>2015</v>
      </c>
      <c r="G77" s="32">
        <f t="shared" si="51"/>
        <v>759.6999999999999</v>
      </c>
      <c r="H77" s="32">
        <f t="shared" si="51"/>
        <v>759.6999999999999</v>
      </c>
      <c r="I77" s="1">
        <f>341.1+448.7-30.1</f>
        <v>759.6999999999999</v>
      </c>
      <c r="J77" s="1">
        <f>341.1+448.7-30.1</f>
        <v>759.6999999999999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2" t="s">
        <v>72</v>
      </c>
      <c r="R77" s="3"/>
    </row>
    <row r="78" spans="1:18" ht="30.75" customHeight="1">
      <c r="A78" s="113"/>
      <c r="B78" s="166"/>
      <c r="C78" s="170"/>
      <c r="D78" s="96" t="s">
        <v>3</v>
      </c>
      <c r="E78" s="77" t="s">
        <v>120</v>
      </c>
      <c r="F78" s="16">
        <v>2016</v>
      </c>
      <c r="G78" s="32">
        <f t="shared" si="51"/>
        <v>5.6</v>
      </c>
      <c r="H78" s="32">
        <f t="shared" si="51"/>
        <v>5.6</v>
      </c>
      <c r="I78" s="1">
        <f>5.6</f>
        <v>5.6</v>
      </c>
      <c r="J78" s="1">
        <f>5.6</f>
        <v>5.6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71" t="s">
        <v>215</v>
      </c>
      <c r="R78" s="3"/>
    </row>
    <row r="79" spans="1:18" ht="29.25" customHeight="1">
      <c r="A79" s="113"/>
      <c r="B79" s="166"/>
      <c r="C79" s="170"/>
      <c r="D79" s="96" t="s">
        <v>2</v>
      </c>
      <c r="E79" s="77" t="s">
        <v>120</v>
      </c>
      <c r="F79" s="16">
        <v>2017</v>
      </c>
      <c r="G79" s="32">
        <f t="shared" si="51"/>
        <v>7994.1</v>
      </c>
      <c r="H79" s="32">
        <f t="shared" si="51"/>
        <v>7994.1</v>
      </c>
      <c r="I79" s="1">
        <f>7994.1</f>
        <v>7994.1</v>
      </c>
      <c r="J79" s="1">
        <v>7994.1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72"/>
      <c r="R79" s="3"/>
    </row>
    <row r="80" spans="1:18" ht="36" customHeight="1">
      <c r="A80" s="113"/>
      <c r="B80" s="166"/>
      <c r="C80" s="170"/>
      <c r="D80" s="96" t="s">
        <v>3</v>
      </c>
      <c r="E80" s="77" t="s">
        <v>120</v>
      </c>
      <c r="F80" s="16">
        <v>2017</v>
      </c>
      <c r="G80" s="32">
        <f t="shared" si="51"/>
        <v>52.1</v>
      </c>
      <c r="H80" s="32">
        <f t="shared" si="51"/>
        <v>52.1</v>
      </c>
      <c r="I80" s="1">
        <v>52.1</v>
      </c>
      <c r="J80" s="1">
        <v>52.1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73"/>
      <c r="R80" s="3"/>
    </row>
    <row r="81" spans="1:18" ht="63" customHeight="1">
      <c r="A81" s="112" t="s">
        <v>39</v>
      </c>
      <c r="B81" s="115" t="s">
        <v>107</v>
      </c>
      <c r="C81" s="95"/>
      <c r="D81" s="6" t="s">
        <v>2</v>
      </c>
      <c r="E81" s="76" t="s">
        <v>120</v>
      </c>
      <c r="F81" s="76">
        <v>2016</v>
      </c>
      <c r="G81" s="32">
        <f t="shared" si="51"/>
        <v>411.70000000000005</v>
      </c>
      <c r="H81" s="32">
        <f t="shared" si="51"/>
        <v>411.70000000000005</v>
      </c>
      <c r="I81" s="1">
        <f>1258.4-1.7-150-695</f>
        <v>411.70000000000005</v>
      </c>
      <c r="J81" s="1">
        <f>1258.4-1.7-150-695</f>
        <v>411.70000000000005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2" t="s">
        <v>108</v>
      </c>
      <c r="R81" s="3"/>
    </row>
    <row r="82" spans="1:18" ht="115.5" customHeight="1">
      <c r="A82" s="114"/>
      <c r="B82" s="117"/>
      <c r="C82" s="95"/>
      <c r="D82" s="6" t="s">
        <v>2</v>
      </c>
      <c r="E82" s="76" t="s">
        <v>120</v>
      </c>
      <c r="F82" s="76">
        <v>2017</v>
      </c>
      <c r="G82" s="32">
        <f aca="true" t="shared" si="52" ref="G82:H85">I82+K82+M82+O82</f>
        <v>99</v>
      </c>
      <c r="H82" s="32">
        <f t="shared" si="52"/>
        <v>99</v>
      </c>
      <c r="I82" s="1">
        <v>99</v>
      </c>
      <c r="J82" s="1">
        <v>99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2" t="s">
        <v>216</v>
      </c>
      <c r="R82" s="3"/>
    </row>
    <row r="83" spans="1:18" ht="117" customHeight="1">
      <c r="A83" s="112" t="s">
        <v>40</v>
      </c>
      <c r="B83" s="115" t="s">
        <v>168</v>
      </c>
      <c r="C83" s="167">
        <v>1.27533</v>
      </c>
      <c r="D83" s="6" t="s">
        <v>3</v>
      </c>
      <c r="E83" s="76" t="s">
        <v>169</v>
      </c>
      <c r="F83" s="76">
        <v>2017</v>
      </c>
      <c r="G83" s="32">
        <f t="shared" si="52"/>
        <v>33000</v>
      </c>
      <c r="H83" s="32">
        <f t="shared" si="52"/>
        <v>33000</v>
      </c>
      <c r="I83" s="1">
        <f>12330.1-9330.1</f>
        <v>3000</v>
      </c>
      <c r="J83" s="1">
        <f>12330.1-9330.1</f>
        <v>3000</v>
      </c>
      <c r="K83" s="1">
        <v>0</v>
      </c>
      <c r="L83" s="1">
        <v>0</v>
      </c>
      <c r="M83" s="1">
        <v>30000</v>
      </c>
      <c r="N83" s="1">
        <v>30000</v>
      </c>
      <c r="O83" s="1">
        <v>0</v>
      </c>
      <c r="P83" s="1">
        <v>0</v>
      </c>
      <c r="Q83" s="157" t="s">
        <v>305</v>
      </c>
      <c r="R83" s="3"/>
    </row>
    <row r="84" spans="1:18" ht="160.5" customHeight="1">
      <c r="A84" s="114"/>
      <c r="B84" s="117"/>
      <c r="C84" s="168"/>
      <c r="D84" s="6" t="s">
        <v>3</v>
      </c>
      <c r="E84" s="76" t="s">
        <v>359</v>
      </c>
      <c r="F84" s="76">
        <v>2019</v>
      </c>
      <c r="G84" s="32">
        <f>I84+K84+M84+O84</f>
        <v>75863.4</v>
      </c>
      <c r="H84" s="32">
        <f>J84+L84+N84+P84</f>
        <v>75863.4</v>
      </c>
      <c r="I84" s="1">
        <f>18360.2+21639.8+10300.6-12368.9</f>
        <v>37931.7</v>
      </c>
      <c r="J84" s="1">
        <f>18360.2+21639.8+10300.6-12368.9</f>
        <v>37931.7</v>
      </c>
      <c r="K84" s="1">
        <v>0</v>
      </c>
      <c r="L84" s="1">
        <v>0</v>
      </c>
      <c r="M84" s="1">
        <f>40000-2068.3</f>
        <v>37931.7</v>
      </c>
      <c r="N84" s="1">
        <f>40000-2068.3</f>
        <v>37931.7</v>
      </c>
      <c r="O84" s="1">
        <v>0</v>
      </c>
      <c r="P84" s="1">
        <v>0</v>
      </c>
      <c r="Q84" s="165"/>
      <c r="R84" s="3"/>
    </row>
    <row r="85" spans="1:18" ht="67.5" customHeight="1">
      <c r="A85" s="79" t="s">
        <v>87</v>
      </c>
      <c r="B85" s="76" t="s">
        <v>178</v>
      </c>
      <c r="C85" s="95"/>
      <c r="D85" s="6" t="s">
        <v>2</v>
      </c>
      <c r="E85" s="76" t="s">
        <v>120</v>
      </c>
      <c r="F85" s="76">
        <v>2017</v>
      </c>
      <c r="G85" s="32">
        <f t="shared" si="52"/>
        <v>98</v>
      </c>
      <c r="H85" s="32">
        <f t="shared" si="52"/>
        <v>98</v>
      </c>
      <c r="I85" s="1">
        <v>98</v>
      </c>
      <c r="J85" s="1">
        <v>98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2" t="s">
        <v>179</v>
      </c>
      <c r="R85" s="3"/>
    </row>
    <row r="86" spans="1:18" ht="48.75" customHeight="1">
      <c r="A86" s="79" t="s">
        <v>225</v>
      </c>
      <c r="B86" s="76" t="s">
        <v>111</v>
      </c>
      <c r="C86" s="6"/>
      <c r="D86" s="6" t="s">
        <v>113</v>
      </c>
      <c r="E86" s="76" t="s">
        <v>120</v>
      </c>
      <c r="F86" s="76">
        <v>2016</v>
      </c>
      <c r="G86" s="32">
        <f aca="true" t="shared" si="53" ref="G86:H94">I86+K86+M86+O86</f>
        <v>30</v>
      </c>
      <c r="H86" s="32">
        <f t="shared" si="53"/>
        <v>30</v>
      </c>
      <c r="I86" s="1">
        <v>30</v>
      </c>
      <c r="J86" s="1">
        <v>30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2" t="s">
        <v>110</v>
      </c>
      <c r="R86" s="3"/>
    </row>
    <row r="87" spans="1:18" ht="48" customHeight="1">
      <c r="A87" s="67" t="s">
        <v>98</v>
      </c>
      <c r="B87" s="76" t="s">
        <v>114</v>
      </c>
      <c r="C87" s="6"/>
      <c r="D87" s="6" t="s">
        <v>2</v>
      </c>
      <c r="E87" s="76" t="s">
        <v>120</v>
      </c>
      <c r="F87" s="76">
        <v>2016</v>
      </c>
      <c r="G87" s="32">
        <f t="shared" si="53"/>
        <v>49.4</v>
      </c>
      <c r="H87" s="32">
        <f t="shared" si="53"/>
        <v>49.4</v>
      </c>
      <c r="I87" s="1">
        <v>49.4</v>
      </c>
      <c r="J87" s="1">
        <v>49.4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2"/>
      <c r="R87" s="3"/>
    </row>
    <row r="88" spans="1:18" ht="42.75" customHeight="1">
      <c r="A88" s="112" t="s">
        <v>63</v>
      </c>
      <c r="B88" s="115" t="s">
        <v>76</v>
      </c>
      <c r="C88" s="118">
        <v>2.052</v>
      </c>
      <c r="D88" s="6" t="s">
        <v>3</v>
      </c>
      <c r="E88" s="76" t="s">
        <v>171</v>
      </c>
      <c r="F88" s="76">
        <v>2017</v>
      </c>
      <c r="G88" s="32">
        <f t="shared" si="53"/>
        <v>100000</v>
      </c>
      <c r="H88" s="32">
        <f t="shared" si="53"/>
        <v>100000</v>
      </c>
      <c r="I88" s="1">
        <v>0</v>
      </c>
      <c r="J88" s="1">
        <v>0</v>
      </c>
      <c r="K88" s="1">
        <v>100000</v>
      </c>
      <c r="L88" s="1">
        <v>100000</v>
      </c>
      <c r="M88" s="1">
        <v>0</v>
      </c>
      <c r="N88" s="1">
        <v>0</v>
      </c>
      <c r="O88" s="1">
        <v>0</v>
      </c>
      <c r="P88" s="1">
        <v>0</v>
      </c>
      <c r="Q88" s="34" t="s">
        <v>162</v>
      </c>
      <c r="R88" s="169"/>
    </row>
    <row r="89" spans="1:18" ht="267.75">
      <c r="A89" s="113"/>
      <c r="B89" s="116"/>
      <c r="C89" s="119"/>
      <c r="D89" s="6" t="s">
        <v>3</v>
      </c>
      <c r="E89" s="76" t="s">
        <v>171</v>
      </c>
      <c r="F89" s="76">
        <v>2018</v>
      </c>
      <c r="G89" s="32">
        <f t="shared" si="53"/>
        <v>264130</v>
      </c>
      <c r="H89" s="32">
        <f t="shared" si="53"/>
        <v>264130</v>
      </c>
      <c r="I89" s="1">
        <v>0</v>
      </c>
      <c r="J89" s="1">
        <v>0</v>
      </c>
      <c r="K89" s="1">
        <f>300000-35870</f>
        <v>264130</v>
      </c>
      <c r="L89" s="1">
        <f>300000-35870</f>
        <v>264130</v>
      </c>
      <c r="M89" s="1">
        <v>0</v>
      </c>
      <c r="N89" s="1">
        <v>0</v>
      </c>
      <c r="O89" s="1">
        <v>0</v>
      </c>
      <c r="P89" s="1">
        <v>0</v>
      </c>
      <c r="Q89" s="35" t="s">
        <v>270</v>
      </c>
      <c r="R89" s="169"/>
    </row>
    <row r="90" spans="1:18" ht="32.25" customHeight="1">
      <c r="A90" s="113"/>
      <c r="B90" s="116"/>
      <c r="C90" s="119"/>
      <c r="D90" s="6" t="s">
        <v>2</v>
      </c>
      <c r="E90" s="76" t="s">
        <v>120</v>
      </c>
      <c r="F90" s="76">
        <v>2019</v>
      </c>
      <c r="G90" s="32">
        <f aca="true" t="shared" si="54" ref="G90:H92">I90+K90+M90+O90</f>
        <v>680</v>
      </c>
      <c r="H90" s="32">
        <f t="shared" si="54"/>
        <v>680</v>
      </c>
      <c r="I90" s="1">
        <f>720-20-3.6-16.4</f>
        <v>680</v>
      </c>
      <c r="J90" s="1">
        <f>720-20-3.6-16.4</f>
        <v>680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35"/>
      <c r="R90" s="169"/>
    </row>
    <row r="91" spans="1:18" ht="54" customHeight="1">
      <c r="A91" s="113"/>
      <c r="B91" s="116"/>
      <c r="C91" s="119"/>
      <c r="D91" s="6" t="s">
        <v>3</v>
      </c>
      <c r="E91" s="76" t="s">
        <v>171</v>
      </c>
      <c r="F91" s="76">
        <v>2019</v>
      </c>
      <c r="G91" s="32">
        <f t="shared" si="54"/>
        <v>760000</v>
      </c>
      <c r="H91" s="32">
        <f t="shared" si="54"/>
        <v>760000</v>
      </c>
      <c r="I91" s="1">
        <v>0</v>
      </c>
      <c r="J91" s="1">
        <v>0</v>
      </c>
      <c r="K91" s="1">
        <f>200000+560000</f>
        <v>760000</v>
      </c>
      <c r="L91" s="1">
        <f>200000+560000</f>
        <v>760000</v>
      </c>
      <c r="M91" s="1">
        <v>0</v>
      </c>
      <c r="N91" s="1">
        <v>0</v>
      </c>
      <c r="O91" s="1">
        <v>0</v>
      </c>
      <c r="P91" s="1">
        <v>0</v>
      </c>
      <c r="Q91" s="34"/>
      <c r="R91" s="169"/>
    </row>
    <row r="92" spans="1:18" ht="123.75" customHeight="1">
      <c r="A92" s="113"/>
      <c r="B92" s="116"/>
      <c r="C92" s="119"/>
      <c r="D92" s="6" t="s">
        <v>362</v>
      </c>
      <c r="E92" s="76" t="s">
        <v>120</v>
      </c>
      <c r="F92" s="76">
        <v>2020</v>
      </c>
      <c r="G92" s="32">
        <f t="shared" si="54"/>
        <v>79</v>
      </c>
      <c r="H92" s="32">
        <f t="shared" si="54"/>
        <v>79</v>
      </c>
      <c r="I92" s="1">
        <v>79</v>
      </c>
      <c r="J92" s="1">
        <v>79</v>
      </c>
      <c r="K92" s="1">
        <v>0</v>
      </c>
      <c r="L92" s="1">
        <v>0</v>
      </c>
      <c r="M92" s="1">
        <f aca="true" t="shared" si="55" ref="M92:N94">100000-100000</f>
        <v>0</v>
      </c>
      <c r="N92" s="1">
        <f t="shared" si="55"/>
        <v>0</v>
      </c>
      <c r="O92" s="1">
        <v>0</v>
      </c>
      <c r="P92" s="1">
        <v>0</v>
      </c>
      <c r="Q92" s="34"/>
      <c r="R92" s="169"/>
    </row>
    <row r="93" spans="1:18" ht="123.75" customHeight="1">
      <c r="A93" s="113"/>
      <c r="B93" s="116"/>
      <c r="C93" s="119"/>
      <c r="D93" s="6" t="s">
        <v>366</v>
      </c>
      <c r="E93" s="83" t="s">
        <v>120</v>
      </c>
      <c r="F93" s="83">
        <v>2020</v>
      </c>
      <c r="G93" s="32">
        <f>I93+K93+M93+O93</f>
        <v>110</v>
      </c>
      <c r="H93" s="32">
        <f>J93+L93+N93+P93</f>
        <v>110</v>
      </c>
      <c r="I93" s="1">
        <v>110</v>
      </c>
      <c r="J93" s="1">
        <v>110</v>
      </c>
      <c r="K93" s="1">
        <v>0</v>
      </c>
      <c r="L93" s="1">
        <v>0</v>
      </c>
      <c r="M93" s="1">
        <f t="shared" si="55"/>
        <v>0</v>
      </c>
      <c r="N93" s="1">
        <f t="shared" si="55"/>
        <v>0</v>
      </c>
      <c r="O93" s="1">
        <v>0</v>
      </c>
      <c r="P93" s="1">
        <v>0</v>
      </c>
      <c r="Q93" s="34"/>
      <c r="R93" s="169"/>
    </row>
    <row r="94" spans="1:18" ht="54" customHeight="1">
      <c r="A94" s="113"/>
      <c r="B94" s="116"/>
      <c r="C94" s="119"/>
      <c r="D94" s="6" t="s">
        <v>3</v>
      </c>
      <c r="E94" s="109" t="s">
        <v>380</v>
      </c>
      <c r="F94" s="76">
        <v>2020</v>
      </c>
      <c r="G94" s="32">
        <f t="shared" si="53"/>
        <v>500000</v>
      </c>
      <c r="H94" s="32">
        <f t="shared" si="53"/>
        <v>500000</v>
      </c>
      <c r="I94" s="1">
        <v>0</v>
      </c>
      <c r="J94" s="1">
        <v>0</v>
      </c>
      <c r="K94" s="1">
        <v>500000</v>
      </c>
      <c r="L94" s="1">
        <v>500000</v>
      </c>
      <c r="M94" s="1">
        <f t="shared" si="55"/>
        <v>0</v>
      </c>
      <c r="N94" s="1">
        <f t="shared" si="55"/>
        <v>0</v>
      </c>
      <c r="O94" s="1">
        <v>0</v>
      </c>
      <c r="P94" s="1">
        <v>0</v>
      </c>
      <c r="Q94" s="157" t="s">
        <v>258</v>
      </c>
      <c r="R94" s="169"/>
    </row>
    <row r="95" spans="1:18" ht="60.75" customHeight="1">
      <c r="A95" s="114"/>
      <c r="B95" s="117"/>
      <c r="C95" s="120"/>
      <c r="D95" s="6" t="s">
        <v>3</v>
      </c>
      <c r="E95" s="76" t="s">
        <v>171</v>
      </c>
      <c r="F95" s="76">
        <v>2021</v>
      </c>
      <c r="G95" s="32">
        <f>I95+K95+M95+O95</f>
        <v>444808.6</v>
      </c>
      <c r="H95" s="32">
        <f>J95+L95+N95+P95</f>
        <v>246998.3</v>
      </c>
      <c r="I95" s="1">
        <v>0</v>
      </c>
      <c r="J95" s="1">
        <v>0</v>
      </c>
      <c r="K95" s="1">
        <v>0</v>
      </c>
      <c r="L95" s="1">
        <v>0</v>
      </c>
      <c r="M95" s="1">
        <f>246998.3+197810.3</f>
        <v>444808.6</v>
      </c>
      <c r="N95" s="1">
        <v>246998.3</v>
      </c>
      <c r="O95" s="1">
        <v>0</v>
      </c>
      <c r="P95" s="1">
        <v>0</v>
      </c>
      <c r="Q95" s="165"/>
      <c r="R95" s="78"/>
    </row>
    <row r="96" spans="1:18" ht="51" customHeight="1">
      <c r="A96" s="79" t="s">
        <v>318</v>
      </c>
      <c r="B96" s="76" t="s">
        <v>243</v>
      </c>
      <c r="C96" s="6">
        <v>3.3</v>
      </c>
      <c r="D96" s="6" t="s">
        <v>2</v>
      </c>
      <c r="E96" s="76"/>
      <c r="F96" s="76">
        <v>2020</v>
      </c>
      <c r="G96" s="32">
        <f aca="true" t="shared" si="56" ref="G96:H98">I96+K96+M96+O96</f>
        <v>16732.6</v>
      </c>
      <c r="H96" s="32">
        <f t="shared" si="56"/>
        <v>0</v>
      </c>
      <c r="I96" s="1">
        <v>16732.6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2" t="s">
        <v>7</v>
      </c>
      <c r="R96" s="3"/>
    </row>
    <row r="97" spans="1:18" ht="116.25" customHeight="1">
      <c r="A97" s="79" t="s">
        <v>88</v>
      </c>
      <c r="B97" s="68" t="s">
        <v>290</v>
      </c>
      <c r="C97" s="97">
        <v>0.51</v>
      </c>
      <c r="D97" s="6" t="s">
        <v>2</v>
      </c>
      <c r="E97" s="76"/>
      <c r="F97" s="76">
        <v>2020</v>
      </c>
      <c r="G97" s="32">
        <f t="shared" si="56"/>
        <v>5007.1</v>
      </c>
      <c r="H97" s="32">
        <f t="shared" si="56"/>
        <v>0</v>
      </c>
      <c r="I97" s="1">
        <v>5007.1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57" t="s">
        <v>286</v>
      </c>
      <c r="R97" s="36"/>
    </row>
    <row r="98" spans="1:18" ht="116.25" customHeight="1">
      <c r="A98" s="79" t="s">
        <v>64</v>
      </c>
      <c r="B98" s="68" t="s">
        <v>291</v>
      </c>
      <c r="C98" s="97">
        <v>0.17</v>
      </c>
      <c r="D98" s="6" t="s">
        <v>2</v>
      </c>
      <c r="E98" s="76"/>
      <c r="F98" s="76">
        <v>2020</v>
      </c>
      <c r="G98" s="32">
        <f t="shared" si="56"/>
        <v>3307.8</v>
      </c>
      <c r="H98" s="32">
        <f t="shared" si="56"/>
        <v>0</v>
      </c>
      <c r="I98" s="1">
        <v>3307.8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65"/>
      <c r="R98" s="36"/>
    </row>
    <row r="99" spans="1:18" ht="66" customHeight="1">
      <c r="A99" s="79" t="s">
        <v>65</v>
      </c>
      <c r="B99" s="76" t="s">
        <v>221</v>
      </c>
      <c r="C99" s="6">
        <v>0.01992</v>
      </c>
      <c r="D99" s="6" t="s">
        <v>2</v>
      </c>
      <c r="E99" s="76"/>
      <c r="F99" s="76">
        <v>2020</v>
      </c>
      <c r="G99" s="1">
        <f>I99+K99+M99+O99</f>
        <v>8609.3</v>
      </c>
      <c r="H99" s="1">
        <f>J99+L99+N99+P99</f>
        <v>0</v>
      </c>
      <c r="I99" s="1">
        <v>8609.3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2" t="s">
        <v>212</v>
      </c>
      <c r="R99" s="3"/>
    </row>
    <row r="100" spans="1:18" ht="51" customHeight="1">
      <c r="A100" s="79" t="s">
        <v>230</v>
      </c>
      <c r="B100" s="76" t="s">
        <v>295</v>
      </c>
      <c r="C100" s="6">
        <v>2.8</v>
      </c>
      <c r="D100" s="6" t="s">
        <v>2</v>
      </c>
      <c r="E100" s="76" t="s">
        <v>120</v>
      </c>
      <c r="F100" s="76">
        <v>2020</v>
      </c>
      <c r="G100" s="32">
        <f>I100+K100+M100+O100</f>
        <v>10238.7</v>
      </c>
      <c r="H100" s="32">
        <f>J100+L100+N100+P100</f>
        <v>0</v>
      </c>
      <c r="I100" s="1">
        <f>14714.7-50-92.2-4333.8</f>
        <v>10238.7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2" t="s">
        <v>7</v>
      </c>
      <c r="R100" s="3"/>
    </row>
    <row r="101" spans="1:18" ht="148.5" customHeight="1">
      <c r="A101" s="79" t="s">
        <v>319</v>
      </c>
      <c r="B101" s="76" t="s">
        <v>236</v>
      </c>
      <c r="C101" s="6">
        <v>2</v>
      </c>
      <c r="D101" s="6" t="s">
        <v>2</v>
      </c>
      <c r="E101" s="76"/>
      <c r="F101" s="76">
        <v>2021</v>
      </c>
      <c r="G101" s="32">
        <f aca="true" t="shared" si="57" ref="G101:H104">I101+K101+M101+O101</f>
        <v>308016.9</v>
      </c>
      <c r="H101" s="32">
        <f t="shared" si="57"/>
        <v>0</v>
      </c>
      <c r="I101" s="1">
        <v>0</v>
      </c>
      <c r="J101" s="1">
        <v>0</v>
      </c>
      <c r="K101" s="1">
        <v>0</v>
      </c>
      <c r="L101" s="1">
        <v>0</v>
      </c>
      <c r="M101" s="1">
        <v>308016.9</v>
      </c>
      <c r="N101" s="1">
        <v>0</v>
      </c>
      <c r="O101" s="1">
        <v>0</v>
      </c>
      <c r="P101" s="1">
        <v>0</v>
      </c>
      <c r="Q101" s="2" t="s">
        <v>7</v>
      </c>
      <c r="R101" s="3"/>
    </row>
    <row r="102" spans="1:18" ht="81.75" customHeight="1">
      <c r="A102" s="79" t="s">
        <v>66</v>
      </c>
      <c r="B102" s="68" t="s">
        <v>289</v>
      </c>
      <c r="C102" s="97">
        <v>1.12</v>
      </c>
      <c r="D102" s="6" t="s">
        <v>2</v>
      </c>
      <c r="E102" s="76"/>
      <c r="F102" s="76">
        <v>2021</v>
      </c>
      <c r="G102" s="32">
        <f>I102+K102+M102+O102</f>
        <v>9228.5</v>
      </c>
      <c r="H102" s="32">
        <f>J102+L102+N102+P102</f>
        <v>0</v>
      </c>
      <c r="I102" s="1">
        <v>9228.5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73" t="s">
        <v>340</v>
      </c>
      <c r="R102" s="36"/>
    </row>
    <row r="103" spans="1:18" ht="37.5" customHeight="1">
      <c r="A103" s="112" t="s">
        <v>89</v>
      </c>
      <c r="B103" s="115" t="s">
        <v>238</v>
      </c>
      <c r="C103" s="118">
        <v>11.3</v>
      </c>
      <c r="D103" s="6" t="s">
        <v>3</v>
      </c>
      <c r="E103" s="76"/>
      <c r="F103" s="76">
        <v>2019</v>
      </c>
      <c r="G103" s="32">
        <f t="shared" si="57"/>
        <v>0</v>
      </c>
      <c r="H103" s="32">
        <f t="shared" si="57"/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76"/>
      <c r="R103" s="3"/>
    </row>
    <row r="104" spans="1:18" ht="43.5" customHeight="1">
      <c r="A104" s="113"/>
      <c r="B104" s="116"/>
      <c r="C104" s="119"/>
      <c r="D104" s="97" t="s">
        <v>227</v>
      </c>
      <c r="E104" s="68"/>
      <c r="F104" s="76">
        <v>2020</v>
      </c>
      <c r="G104" s="32">
        <f t="shared" si="57"/>
        <v>0</v>
      </c>
      <c r="H104" s="32">
        <f t="shared" si="57"/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77"/>
      <c r="R104" s="3"/>
    </row>
    <row r="105" spans="1:18" ht="43.5" customHeight="1">
      <c r="A105" s="113"/>
      <c r="B105" s="116"/>
      <c r="C105" s="119"/>
      <c r="D105" s="97" t="s">
        <v>227</v>
      </c>
      <c r="E105" s="68"/>
      <c r="F105" s="76">
        <v>2021</v>
      </c>
      <c r="G105" s="32">
        <f aca="true" t="shared" si="58" ref="G105:H113">I105+K105+M105+O105</f>
        <v>0</v>
      </c>
      <c r="H105" s="32">
        <f t="shared" si="58"/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77"/>
      <c r="R105" s="3"/>
    </row>
    <row r="106" spans="1:18" ht="43.5" customHeight="1">
      <c r="A106" s="113"/>
      <c r="B106" s="116"/>
      <c r="C106" s="119"/>
      <c r="D106" s="97" t="s">
        <v>227</v>
      </c>
      <c r="E106" s="68"/>
      <c r="F106" s="76">
        <v>2022</v>
      </c>
      <c r="G106" s="32">
        <f t="shared" si="58"/>
        <v>0</v>
      </c>
      <c r="H106" s="32">
        <f t="shared" si="58"/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77"/>
      <c r="R106" s="3"/>
    </row>
    <row r="107" spans="1:18" ht="43.5" customHeight="1">
      <c r="A107" s="113"/>
      <c r="B107" s="116"/>
      <c r="C107" s="119"/>
      <c r="D107" s="97" t="s">
        <v>2</v>
      </c>
      <c r="E107" s="68"/>
      <c r="F107" s="76">
        <v>2023</v>
      </c>
      <c r="G107" s="32">
        <f>I107+K107+M107+O107</f>
        <v>0</v>
      </c>
      <c r="H107" s="32">
        <f>J107+L107+N107+P107</f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77"/>
      <c r="R107" s="3"/>
    </row>
    <row r="108" spans="1:18" ht="43.5" customHeight="1">
      <c r="A108" s="113"/>
      <c r="B108" s="116"/>
      <c r="C108" s="119"/>
      <c r="D108" s="97" t="s">
        <v>227</v>
      </c>
      <c r="E108" s="68"/>
      <c r="F108" s="76">
        <v>2023</v>
      </c>
      <c r="G108" s="32">
        <f t="shared" si="58"/>
        <v>756953</v>
      </c>
      <c r="H108" s="32">
        <f t="shared" si="58"/>
        <v>0</v>
      </c>
      <c r="I108" s="1">
        <v>0</v>
      </c>
      <c r="J108" s="1">
        <v>0</v>
      </c>
      <c r="K108" s="1">
        <v>0</v>
      </c>
      <c r="L108" s="1">
        <v>0</v>
      </c>
      <c r="M108" s="1">
        <v>756953</v>
      </c>
      <c r="N108" s="1">
        <v>0</v>
      </c>
      <c r="O108" s="1">
        <v>0</v>
      </c>
      <c r="P108" s="1">
        <v>0</v>
      </c>
      <c r="Q108" s="177"/>
      <c r="R108" s="3"/>
    </row>
    <row r="109" spans="1:18" ht="43.5" customHeight="1">
      <c r="A109" s="113"/>
      <c r="B109" s="116"/>
      <c r="C109" s="119"/>
      <c r="D109" s="97" t="s">
        <v>227</v>
      </c>
      <c r="E109" s="68"/>
      <c r="F109" s="76">
        <v>2024</v>
      </c>
      <c r="G109" s="32">
        <f aca="true" t="shared" si="59" ref="G109:H111">I109+K109+M109+O109</f>
        <v>788745</v>
      </c>
      <c r="H109" s="32">
        <f t="shared" si="59"/>
        <v>0</v>
      </c>
      <c r="I109" s="1">
        <v>0</v>
      </c>
      <c r="J109" s="1">
        <v>0</v>
      </c>
      <c r="K109" s="1">
        <v>0</v>
      </c>
      <c r="L109" s="1">
        <v>0</v>
      </c>
      <c r="M109" s="1">
        <v>788745</v>
      </c>
      <c r="N109" s="1">
        <v>0</v>
      </c>
      <c r="O109" s="1">
        <v>0</v>
      </c>
      <c r="P109" s="1">
        <v>0</v>
      </c>
      <c r="Q109" s="177"/>
      <c r="R109" s="3"/>
    </row>
    <row r="110" spans="1:18" ht="43.5" customHeight="1">
      <c r="A110" s="114"/>
      <c r="B110" s="117"/>
      <c r="C110" s="120"/>
      <c r="D110" s="97" t="s">
        <v>227</v>
      </c>
      <c r="E110" s="68"/>
      <c r="F110" s="76">
        <v>2025</v>
      </c>
      <c r="G110" s="32">
        <f t="shared" si="59"/>
        <v>822661.1</v>
      </c>
      <c r="H110" s="32">
        <f t="shared" si="59"/>
        <v>0</v>
      </c>
      <c r="I110" s="1">
        <v>0</v>
      </c>
      <c r="J110" s="1">
        <v>0</v>
      </c>
      <c r="K110" s="1">
        <v>0</v>
      </c>
      <c r="L110" s="1">
        <v>0</v>
      </c>
      <c r="M110" s="1">
        <v>822661.1</v>
      </c>
      <c r="N110" s="1">
        <v>0</v>
      </c>
      <c r="O110" s="1">
        <v>0</v>
      </c>
      <c r="P110" s="1">
        <v>0</v>
      </c>
      <c r="Q110" s="177"/>
      <c r="R110" s="3"/>
    </row>
    <row r="111" spans="1:18" ht="33.75" customHeight="1">
      <c r="A111" s="112" t="s">
        <v>173</v>
      </c>
      <c r="B111" s="115" t="s">
        <v>240</v>
      </c>
      <c r="C111" s="118">
        <v>0.17</v>
      </c>
      <c r="D111" s="97" t="s">
        <v>2</v>
      </c>
      <c r="E111" s="68"/>
      <c r="F111" s="76">
        <v>2023</v>
      </c>
      <c r="G111" s="32">
        <f t="shared" si="59"/>
        <v>109924.7</v>
      </c>
      <c r="H111" s="32">
        <f t="shared" si="59"/>
        <v>0</v>
      </c>
      <c r="I111" s="1">
        <v>0</v>
      </c>
      <c r="J111" s="1">
        <v>0</v>
      </c>
      <c r="K111" s="1">
        <v>0</v>
      </c>
      <c r="L111" s="1">
        <v>0</v>
      </c>
      <c r="M111" s="1">
        <v>109924.7</v>
      </c>
      <c r="N111" s="1">
        <v>0</v>
      </c>
      <c r="O111" s="1">
        <v>0</v>
      </c>
      <c r="P111" s="1">
        <v>0</v>
      </c>
      <c r="Q111" s="177"/>
      <c r="R111" s="3"/>
    </row>
    <row r="112" spans="1:18" ht="37.5" customHeight="1">
      <c r="A112" s="113"/>
      <c r="B112" s="116"/>
      <c r="C112" s="119"/>
      <c r="D112" s="6" t="s">
        <v>3</v>
      </c>
      <c r="E112" s="76"/>
      <c r="F112" s="76">
        <v>2023</v>
      </c>
      <c r="G112" s="32">
        <f t="shared" si="58"/>
        <v>225913.2</v>
      </c>
      <c r="H112" s="32">
        <f t="shared" si="58"/>
        <v>0</v>
      </c>
      <c r="I112" s="1">
        <v>0</v>
      </c>
      <c r="J112" s="1">
        <v>0</v>
      </c>
      <c r="K112" s="1">
        <v>225913.2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77"/>
      <c r="R112" s="3"/>
    </row>
    <row r="113" spans="1:18" ht="43.5" customHeight="1">
      <c r="A113" s="113"/>
      <c r="B113" s="116"/>
      <c r="C113" s="119"/>
      <c r="D113" s="6" t="s">
        <v>3</v>
      </c>
      <c r="E113" s="76"/>
      <c r="F113" s="76">
        <v>2024</v>
      </c>
      <c r="G113" s="32">
        <f t="shared" si="58"/>
        <v>254609.3</v>
      </c>
      <c r="H113" s="32">
        <f t="shared" si="58"/>
        <v>0</v>
      </c>
      <c r="I113" s="1">
        <v>0</v>
      </c>
      <c r="J113" s="1">
        <v>0</v>
      </c>
      <c r="K113" s="1">
        <v>254609.3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78"/>
      <c r="R113" s="3"/>
    </row>
    <row r="114" spans="1:18" ht="54" customHeight="1">
      <c r="A114" s="114"/>
      <c r="B114" s="117"/>
      <c r="C114" s="120"/>
      <c r="D114" s="6" t="s">
        <v>3</v>
      </c>
      <c r="E114" s="76"/>
      <c r="F114" s="76">
        <v>2025</v>
      </c>
      <c r="G114" s="32">
        <f aca="true" t="shared" si="60" ref="G114:G127">I114+K114+M114+O114</f>
        <v>0</v>
      </c>
      <c r="H114" s="32">
        <f aca="true" t="shared" si="61" ref="H114:H127">J114+L114+N114+P114</f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75"/>
      <c r="R114" s="3"/>
    </row>
    <row r="115" spans="1:18" ht="105.75" customHeight="1">
      <c r="A115" s="79" t="s">
        <v>32</v>
      </c>
      <c r="B115" s="68" t="s">
        <v>293</v>
      </c>
      <c r="C115" s="97">
        <v>28.6</v>
      </c>
      <c r="D115" s="6" t="s">
        <v>2</v>
      </c>
      <c r="E115" s="76"/>
      <c r="F115" s="106">
        <v>2022</v>
      </c>
      <c r="G115" s="107">
        <f t="shared" si="60"/>
        <v>52881.8</v>
      </c>
      <c r="H115" s="107">
        <f t="shared" si="61"/>
        <v>0</v>
      </c>
      <c r="I115" s="108">
        <v>0</v>
      </c>
      <c r="J115" s="108">
        <v>0</v>
      </c>
      <c r="K115" s="108">
        <v>0</v>
      </c>
      <c r="L115" s="108">
        <v>0</v>
      </c>
      <c r="M115" s="108">
        <v>52881.8</v>
      </c>
      <c r="N115" s="108">
        <v>0</v>
      </c>
      <c r="O115" s="108">
        <v>0</v>
      </c>
      <c r="P115" s="108">
        <v>0</v>
      </c>
      <c r="Q115" s="73" t="s">
        <v>259</v>
      </c>
      <c r="R115" s="36"/>
    </row>
    <row r="116" spans="1:18" ht="60" customHeight="1">
      <c r="A116" s="112" t="s">
        <v>33</v>
      </c>
      <c r="B116" s="128" t="s">
        <v>361</v>
      </c>
      <c r="C116" s="130">
        <v>2.5</v>
      </c>
      <c r="D116" s="96" t="s">
        <v>2</v>
      </c>
      <c r="E116" s="77"/>
      <c r="F116" s="76">
        <v>2021</v>
      </c>
      <c r="G116" s="32">
        <f t="shared" si="60"/>
        <v>187378.4</v>
      </c>
      <c r="H116" s="32">
        <f t="shared" si="61"/>
        <v>0</v>
      </c>
      <c r="I116" s="1">
        <v>46844.6</v>
      </c>
      <c r="J116" s="1">
        <v>0</v>
      </c>
      <c r="K116" s="1">
        <v>0</v>
      </c>
      <c r="L116" s="1">
        <v>0</v>
      </c>
      <c r="M116" s="1">
        <v>140533.8</v>
      </c>
      <c r="N116" s="1">
        <v>0</v>
      </c>
      <c r="O116" s="1">
        <v>0</v>
      </c>
      <c r="P116" s="1">
        <v>0</v>
      </c>
      <c r="Q116" s="157" t="s">
        <v>7</v>
      </c>
      <c r="R116" s="3"/>
    </row>
    <row r="117" spans="1:18" ht="60" customHeight="1">
      <c r="A117" s="114"/>
      <c r="B117" s="129"/>
      <c r="C117" s="131"/>
      <c r="D117" s="96" t="s">
        <v>2</v>
      </c>
      <c r="E117" s="77"/>
      <c r="F117" s="76">
        <v>2022</v>
      </c>
      <c r="G117" s="32">
        <f t="shared" si="60"/>
        <v>187378.4</v>
      </c>
      <c r="H117" s="32">
        <f t="shared" si="61"/>
        <v>0</v>
      </c>
      <c r="I117" s="1">
        <v>46844.6</v>
      </c>
      <c r="J117" s="1">
        <v>0</v>
      </c>
      <c r="K117" s="1">
        <v>0</v>
      </c>
      <c r="L117" s="1">
        <v>0</v>
      </c>
      <c r="M117" s="1">
        <v>140533.8</v>
      </c>
      <c r="N117" s="1">
        <v>0</v>
      </c>
      <c r="O117" s="1">
        <v>0</v>
      </c>
      <c r="P117" s="1">
        <v>0</v>
      </c>
      <c r="Q117" s="165"/>
      <c r="R117" s="3"/>
    </row>
    <row r="118" spans="1:18" ht="66" customHeight="1">
      <c r="A118" s="79" t="s">
        <v>320</v>
      </c>
      <c r="B118" s="76" t="s">
        <v>246</v>
      </c>
      <c r="C118" s="6">
        <v>0.43</v>
      </c>
      <c r="D118" s="6" t="s">
        <v>2</v>
      </c>
      <c r="E118" s="76"/>
      <c r="F118" s="76">
        <v>2021</v>
      </c>
      <c r="G118" s="1">
        <f t="shared" si="60"/>
        <v>6254.8</v>
      </c>
      <c r="H118" s="1">
        <f t="shared" si="61"/>
        <v>0</v>
      </c>
      <c r="I118" s="1">
        <v>6254.8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2" t="s">
        <v>244</v>
      </c>
      <c r="R118" s="3"/>
    </row>
    <row r="119" spans="1:18" ht="81.75" customHeight="1">
      <c r="A119" s="79" t="s">
        <v>34</v>
      </c>
      <c r="B119" s="69" t="s">
        <v>281</v>
      </c>
      <c r="C119" s="98">
        <v>0.04776</v>
      </c>
      <c r="D119" s="98" t="s">
        <v>2</v>
      </c>
      <c r="E119" s="69"/>
      <c r="F119" s="69">
        <v>2021</v>
      </c>
      <c r="G119" s="37">
        <f t="shared" si="60"/>
        <v>9783.4</v>
      </c>
      <c r="H119" s="37">
        <f t="shared" si="61"/>
        <v>0</v>
      </c>
      <c r="I119" s="38">
        <v>9783.4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2" t="s">
        <v>282</v>
      </c>
      <c r="R119" s="3"/>
    </row>
    <row r="120" spans="1:18" ht="48" customHeight="1">
      <c r="A120" s="79" t="s">
        <v>100</v>
      </c>
      <c r="B120" s="69" t="s">
        <v>341</v>
      </c>
      <c r="C120" s="98">
        <v>0.6</v>
      </c>
      <c r="D120" s="6" t="s">
        <v>2</v>
      </c>
      <c r="E120" s="76"/>
      <c r="F120" s="76">
        <v>2022</v>
      </c>
      <c r="G120" s="32">
        <f t="shared" si="60"/>
        <v>7162.2</v>
      </c>
      <c r="H120" s="32">
        <f t="shared" si="61"/>
        <v>0</v>
      </c>
      <c r="I120" s="1">
        <v>7162.2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2" t="s">
        <v>342</v>
      </c>
      <c r="R120" s="3"/>
    </row>
    <row r="121" spans="1:18" ht="48" customHeight="1">
      <c r="A121" s="79" t="s">
        <v>101</v>
      </c>
      <c r="B121" s="69" t="s">
        <v>343</v>
      </c>
      <c r="C121" s="98">
        <v>0.55</v>
      </c>
      <c r="D121" s="6" t="s">
        <v>2</v>
      </c>
      <c r="E121" s="76"/>
      <c r="F121" s="76">
        <v>2022</v>
      </c>
      <c r="G121" s="32">
        <f t="shared" si="60"/>
        <v>6779.3</v>
      </c>
      <c r="H121" s="32">
        <f t="shared" si="61"/>
        <v>0</v>
      </c>
      <c r="I121" s="1">
        <v>6779.3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2" t="s">
        <v>342</v>
      </c>
      <c r="R121" s="3"/>
    </row>
    <row r="122" spans="1:18" ht="48" customHeight="1">
      <c r="A122" s="79" t="s">
        <v>102</v>
      </c>
      <c r="B122" s="69" t="s">
        <v>99</v>
      </c>
      <c r="C122" s="98">
        <v>1.6</v>
      </c>
      <c r="D122" s="6" t="s">
        <v>2</v>
      </c>
      <c r="E122" s="76"/>
      <c r="F122" s="76">
        <v>2023</v>
      </c>
      <c r="G122" s="32">
        <f t="shared" si="60"/>
        <v>13064.5</v>
      </c>
      <c r="H122" s="32">
        <f t="shared" si="61"/>
        <v>0</v>
      </c>
      <c r="I122" s="1">
        <v>13064.5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2" t="s">
        <v>7</v>
      </c>
      <c r="R122" s="3"/>
    </row>
    <row r="123" spans="1:18" ht="40.5" customHeight="1">
      <c r="A123" s="79" t="s">
        <v>174</v>
      </c>
      <c r="B123" s="76" t="s">
        <v>163</v>
      </c>
      <c r="C123" s="7">
        <v>1</v>
      </c>
      <c r="D123" s="6" t="s">
        <v>2</v>
      </c>
      <c r="E123" s="76"/>
      <c r="F123" s="76">
        <v>2023</v>
      </c>
      <c r="G123" s="32">
        <f t="shared" si="60"/>
        <v>10626.9</v>
      </c>
      <c r="H123" s="32">
        <f t="shared" si="61"/>
        <v>0</v>
      </c>
      <c r="I123" s="1">
        <v>10626.9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2" t="s">
        <v>7</v>
      </c>
      <c r="R123" s="3"/>
    </row>
    <row r="124" spans="1:18" ht="45.75" customHeight="1">
      <c r="A124" s="79" t="s">
        <v>231</v>
      </c>
      <c r="B124" s="76" t="s">
        <v>253</v>
      </c>
      <c r="C124" s="6">
        <v>0.65</v>
      </c>
      <c r="D124" s="6" t="s">
        <v>2</v>
      </c>
      <c r="E124" s="76"/>
      <c r="F124" s="76">
        <v>2023</v>
      </c>
      <c r="G124" s="1">
        <f t="shared" si="60"/>
        <v>8152.6</v>
      </c>
      <c r="H124" s="1">
        <f t="shared" si="61"/>
        <v>0</v>
      </c>
      <c r="I124" s="1">
        <v>8152.6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2" t="s">
        <v>254</v>
      </c>
      <c r="R124" s="3"/>
    </row>
    <row r="125" spans="1:18" ht="48" customHeight="1">
      <c r="A125" s="79" t="s">
        <v>182</v>
      </c>
      <c r="B125" s="69" t="s">
        <v>97</v>
      </c>
      <c r="C125" s="98">
        <v>0.258</v>
      </c>
      <c r="D125" s="98" t="s">
        <v>2</v>
      </c>
      <c r="E125" s="69"/>
      <c r="F125" s="69">
        <v>2023</v>
      </c>
      <c r="G125" s="37">
        <f t="shared" si="60"/>
        <v>4035.3</v>
      </c>
      <c r="H125" s="37">
        <f t="shared" si="61"/>
        <v>0</v>
      </c>
      <c r="I125" s="38">
        <v>4035.3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2" t="s">
        <v>7</v>
      </c>
      <c r="R125" s="3"/>
    </row>
    <row r="126" spans="1:18" ht="101.25" customHeight="1">
      <c r="A126" s="79" t="s">
        <v>232</v>
      </c>
      <c r="B126" s="76" t="s">
        <v>218</v>
      </c>
      <c r="C126" s="6">
        <v>1.25</v>
      </c>
      <c r="D126" s="6" t="s">
        <v>2</v>
      </c>
      <c r="E126" s="76"/>
      <c r="F126" s="76">
        <v>2023</v>
      </c>
      <c r="G126" s="1">
        <f t="shared" si="60"/>
        <v>8267.1</v>
      </c>
      <c r="H126" s="1">
        <f t="shared" si="61"/>
        <v>0</v>
      </c>
      <c r="I126" s="1">
        <v>8267.1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2" t="s">
        <v>220</v>
      </c>
      <c r="R126" s="3"/>
    </row>
    <row r="127" spans="1:18" ht="111" customHeight="1">
      <c r="A127" s="79" t="s">
        <v>237</v>
      </c>
      <c r="B127" s="76" t="s">
        <v>255</v>
      </c>
      <c r="C127" s="6">
        <v>1.1</v>
      </c>
      <c r="D127" s="6" t="s">
        <v>2</v>
      </c>
      <c r="E127" s="76"/>
      <c r="F127" s="76">
        <v>2024</v>
      </c>
      <c r="G127" s="1">
        <f t="shared" si="60"/>
        <v>9988.1</v>
      </c>
      <c r="H127" s="1">
        <f t="shared" si="61"/>
        <v>0</v>
      </c>
      <c r="I127" s="1">
        <v>9988.1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2" t="s">
        <v>257</v>
      </c>
      <c r="R127" s="3"/>
    </row>
    <row r="128" spans="1:18" ht="112.5" customHeight="1">
      <c r="A128" s="79" t="s">
        <v>239</v>
      </c>
      <c r="B128" s="76" t="s">
        <v>11</v>
      </c>
      <c r="C128" s="6">
        <v>1.5</v>
      </c>
      <c r="D128" s="6" t="s">
        <v>2</v>
      </c>
      <c r="E128" s="76"/>
      <c r="F128" s="76">
        <v>2025</v>
      </c>
      <c r="G128" s="32">
        <f aca="true" t="shared" si="62" ref="G128:H130">I128+K128+M128+O128</f>
        <v>9892.2</v>
      </c>
      <c r="H128" s="32">
        <f t="shared" si="62"/>
        <v>0</v>
      </c>
      <c r="I128" s="1">
        <v>9892.2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2" t="s">
        <v>7</v>
      </c>
      <c r="R128" s="3"/>
    </row>
    <row r="129" spans="1:18" ht="103.5" customHeight="1">
      <c r="A129" s="79" t="s">
        <v>245</v>
      </c>
      <c r="B129" s="76" t="s">
        <v>193</v>
      </c>
      <c r="C129" s="6">
        <v>0.6</v>
      </c>
      <c r="D129" s="6" t="s">
        <v>2</v>
      </c>
      <c r="E129" s="76"/>
      <c r="F129" s="76">
        <v>2025</v>
      </c>
      <c r="G129" s="1">
        <f t="shared" si="62"/>
        <v>6987.3</v>
      </c>
      <c r="H129" s="1">
        <f t="shared" si="62"/>
        <v>0</v>
      </c>
      <c r="I129" s="1">
        <v>6987.3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2" t="s">
        <v>194</v>
      </c>
      <c r="R129" s="3"/>
    </row>
    <row r="130" spans="1:18" ht="105.75" customHeight="1">
      <c r="A130" s="79" t="s">
        <v>321</v>
      </c>
      <c r="B130" s="76" t="s">
        <v>103</v>
      </c>
      <c r="C130" s="6">
        <v>0.25</v>
      </c>
      <c r="D130" s="6" t="s">
        <v>2</v>
      </c>
      <c r="E130" s="76"/>
      <c r="F130" s="76">
        <v>2025</v>
      </c>
      <c r="G130" s="32">
        <f t="shared" si="62"/>
        <v>4344.2</v>
      </c>
      <c r="H130" s="32">
        <f t="shared" si="62"/>
        <v>0</v>
      </c>
      <c r="I130" s="1">
        <v>4344.2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2" t="s">
        <v>7</v>
      </c>
      <c r="R130" s="3"/>
    </row>
    <row r="131" spans="1:18" ht="101.25" customHeight="1">
      <c r="A131" s="79" t="s">
        <v>256</v>
      </c>
      <c r="B131" s="76" t="s">
        <v>115</v>
      </c>
      <c r="C131" s="6">
        <v>4.7</v>
      </c>
      <c r="D131" s="6" t="s">
        <v>2</v>
      </c>
      <c r="E131" s="76"/>
      <c r="F131" s="76">
        <v>2025</v>
      </c>
      <c r="G131" s="1">
        <f>I131+K131+M131+O131</f>
        <v>24014.3</v>
      </c>
      <c r="H131" s="1">
        <f>J131+L131+N131+P131</f>
        <v>0</v>
      </c>
      <c r="I131" s="1">
        <v>24014.3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2" t="s">
        <v>9</v>
      </c>
      <c r="R131" s="3"/>
    </row>
    <row r="132" spans="1:18" ht="113.25" customHeight="1">
      <c r="A132" s="79" t="s">
        <v>266</v>
      </c>
      <c r="B132" s="76" t="s">
        <v>191</v>
      </c>
      <c r="C132" s="6">
        <v>1.1</v>
      </c>
      <c r="D132" s="6" t="s">
        <v>2</v>
      </c>
      <c r="E132" s="76"/>
      <c r="F132" s="76">
        <v>2025</v>
      </c>
      <c r="G132" s="1">
        <f aca="true" t="shared" si="63" ref="G132:H134">I132+K132+M132+O132</f>
        <v>11696.8</v>
      </c>
      <c r="H132" s="1">
        <f t="shared" si="63"/>
        <v>0</v>
      </c>
      <c r="I132" s="1">
        <v>11696.8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2" t="s">
        <v>192</v>
      </c>
      <c r="R132" s="3"/>
    </row>
    <row r="133" spans="1:18" ht="100.5" customHeight="1">
      <c r="A133" s="79" t="s">
        <v>344</v>
      </c>
      <c r="B133" s="76" t="s">
        <v>208</v>
      </c>
      <c r="C133" s="6">
        <v>0.175</v>
      </c>
      <c r="D133" s="6" t="s">
        <v>2</v>
      </c>
      <c r="E133" s="76"/>
      <c r="F133" s="76">
        <v>2025</v>
      </c>
      <c r="G133" s="1">
        <f t="shared" si="63"/>
        <v>3185.6</v>
      </c>
      <c r="H133" s="1">
        <f t="shared" si="63"/>
        <v>0</v>
      </c>
      <c r="I133" s="1">
        <v>3185.6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2" t="s">
        <v>209</v>
      </c>
      <c r="R133" s="3"/>
    </row>
    <row r="134" spans="1:18" ht="111" customHeight="1">
      <c r="A134" s="79" t="s">
        <v>345</v>
      </c>
      <c r="B134" s="76" t="s">
        <v>210</v>
      </c>
      <c r="C134" s="6">
        <v>6.5</v>
      </c>
      <c r="D134" s="6" t="s">
        <v>2</v>
      </c>
      <c r="E134" s="76"/>
      <c r="F134" s="76">
        <v>2025</v>
      </c>
      <c r="G134" s="1">
        <f t="shared" si="63"/>
        <v>33378.7</v>
      </c>
      <c r="H134" s="1">
        <f t="shared" si="63"/>
        <v>0</v>
      </c>
      <c r="I134" s="1">
        <v>33378.7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2" t="s">
        <v>211</v>
      </c>
      <c r="R134" s="3"/>
    </row>
    <row r="135" spans="1:18" ht="29.25" customHeight="1">
      <c r="A135" s="154" t="s">
        <v>154</v>
      </c>
      <c r="B135" s="142" t="s">
        <v>156</v>
      </c>
      <c r="C135" s="143"/>
      <c r="D135" s="144"/>
      <c r="E135" s="151"/>
      <c r="F135" s="29" t="s">
        <v>30</v>
      </c>
      <c r="G135" s="30">
        <f aca="true" t="shared" si="64" ref="G135:G147">I135+K135+M135+O135</f>
        <v>9859.6</v>
      </c>
      <c r="H135" s="30">
        <f aca="true" t="shared" si="65" ref="H135:H147">J135+L135+N135+P135</f>
        <v>9859.6</v>
      </c>
      <c r="I135" s="30">
        <f aca="true" t="shared" si="66" ref="I135:P135">I136+I137+I138+I139+I140+I141</f>
        <v>9859.6</v>
      </c>
      <c r="J135" s="30">
        <f t="shared" si="66"/>
        <v>9859.6</v>
      </c>
      <c r="K135" s="30">
        <f t="shared" si="66"/>
        <v>0</v>
      </c>
      <c r="L135" s="30">
        <f t="shared" si="66"/>
        <v>0</v>
      </c>
      <c r="M135" s="30">
        <f t="shared" si="66"/>
        <v>0</v>
      </c>
      <c r="N135" s="30">
        <f t="shared" si="66"/>
        <v>0</v>
      </c>
      <c r="O135" s="30">
        <f t="shared" si="66"/>
        <v>0</v>
      </c>
      <c r="P135" s="30">
        <f t="shared" si="66"/>
        <v>0</v>
      </c>
      <c r="Q135" s="31"/>
      <c r="R135" s="3"/>
    </row>
    <row r="136" spans="1:18" ht="22.5" customHeight="1">
      <c r="A136" s="155"/>
      <c r="B136" s="145"/>
      <c r="C136" s="146"/>
      <c r="D136" s="147"/>
      <c r="E136" s="152"/>
      <c r="F136" s="16">
        <v>2015</v>
      </c>
      <c r="G136" s="32">
        <f t="shared" si="64"/>
        <v>0</v>
      </c>
      <c r="H136" s="32">
        <f t="shared" si="65"/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1"/>
      <c r="R136" s="3"/>
    </row>
    <row r="137" spans="1:18" ht="20.25" customHeight="1">
      <c r="A137" s="155"/>
      <c r="B137" s="145"/>
      <c r="C137" s="146"/>
      <c r="D137" s="147"/>
      <c r="E137" s="152"/>
      <c r="F137" s="16">
        <v>2016</v>
      </c>
      <c r="G137" s="32">
        <f t="shared" si="64"/>
        <v>0</v>
      </c>
      <c r="H137" s="32">
        <f t="shared" si="65"/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1"/>
      <c r="R137" s="3"/>
    </row>
    <row r="138" spans="1:18" ht="21.75" customHeight="1">
      <c r="A138" s="155"/>
      <c r="B138" s="145"/>
      <c r="C138" s="146"/>
      <c r="D138" s="147"/>
      <c r="E138" s="152"/>
      <c r="F138" s="16">
        <v>2017</v>
      </c>
      <c r="G138" s="32">
        <f t="shared" si="64"/>
        <v>9859.6</v>
      </c>
      <c r="H138" s="32">
        <f t="shared" si="65"/>
        <v>9859.6</v>
      </c>
      <c r="I138" s="32">
        <f aca="true" t="shared" si="67" ref="I138:P138">I147</f>
        <v>9859.6</v>
      </c>
      <c r="J138" s="32">
        <f t="shared" si="67"/>
        <v>9859.6</v>
      </c>
      <c r="K138" s="32">
        <f t="shared" si="67"/>
        <v>0</v>
      </c>
      <c r="L138" s="32">
        <f t="shared" si="67"/>
        <v>0</v>
      </c>
      <c r="M138" s="32">
        <f t="shared" si="67"/>
        <v>0</v>
      </c>
      <c r="N138" s="32">
        <f t="shared" si="67"/>
        <v>0</v>
      </c>
      <c r="O138" s="32">
        <f t="shared" si="67"/>
        <v>0</v>
      </c>
      <c r="P138" s="32">
        <f t="shared" si="67"/>
        <v>0</v>
      </c>
      <c r="Q138" s="31"/>
      <c r="R138" s="3"/>
    </row>
    <row r="139" spans="1:18" ht="24" customHeight="1">
      <c r="A139" s="155"/>
      <c r="B139" s="145"/>
      <c r="C139" s="146"/>
      <c r="D139" s="147"/>
      <c r="E139" s="152"/>
      <c r="F139" s="16">
        <v>2018</v>
      </c>
      <c r="G139" s="32">
        <f t="shared" si="64"/>
        <v>0</v>
      </c>
      <c r="H139" s="32">
        <f t="shared" si="65"/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1"/>
      <c r="R139" s="3"/>
    </row>
    <row r="140" spans="1:18" ht="18" customHeight="1">
      <c r="A140" s="155"/>
      <c r="B140" s="145"/>
      <c r="C140" s="146"/>
      <c r="D140" s="147"/>
      <c r="E140" s="152"/>
      <c r="F140" s="16">
        <v>2019</v>
      </c>
      <c r="G140" s="32">
        <f t="shared" si="64"/>
        <v>0</v>
      </c>
      <c r="H140" s="32">
        <f t="shared" si="65"/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1"/>
      <c r="R140" s="3"/>
    </row>
    <row r="141" spans="1:18" ht="21.75" customHeight="1">
      <c r="A141" s="155"/>
      <c r="B141" s="145"/>
      <c r="C141" s="146"/>
      <c r="D141" s="147"/>
      <c r="E141" s="152"/>
      <c r="F141" s="16">
        <v>2020</v>
      </c>
      <c r="G141" s="32">
        <f t="shared" si="64"/>
        <v>0</v>
      </c>
      <c r="H141" s="32">
        <f t="shared" si="65"/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1"/>
      <c r="R141" s="3"/>
    </row>
    <row r="142" spans="1:18" ht="21.75" customHeight="1">
      <c r="A142" s="155"/>
      <c r="B142" s="145"/>
      <c r="C142" s="146"/>
      <c r="D142" s="147"/>
      <c r="E142" s="152"/>
      <c r="F142" s="16">
        <v>2021</v>
      </c>
      <c r="G142" s="32">
        <f t="shared" si="64"/>
        <v>0</v>
      </c>
      <c r="H142" s="32">
        <f t="shared" si="65"/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26"/>
      <c r="R142" s="3"/>
    </row>
    <row r="143" spans="1:18" ht="21.75" customHeight="1">
      <c r="A143" s="155"/>
      <c r="B143" s="145"/>
      <c r="C143" s="146"/>
      <c r="D143" s="147"/>
      <c r="E143" s="152"/>
      <c r="F143" s="16">
        <v>2022</v>
      </c>
      <c r="G143" s="32">
        <f t="shared" si="64"/>
        <v>0</v>
      </c>
      <c r="H143" s="32">
        <f t="shared" si="65"/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26"/>
      <c r="R143" s="3"/>
    </row>
    <row r="144" spans="1:18" ht="21.75" customHeight="1">
      <c r="A144" s="155"/>
      <c r="B144" s="145"/>
      <c r="C144" s="146"/>
      <c r="D144" s="147"/>
      <c r="E144" s="152"/>
      <c r="F144" s="16">
        <v>2023</v>
      </c>
      <c r="G144" s="32">
        <f t="shared" si="64"/>
        <v>0</v>
      </c>
      <c r="H144" s="32">
        <f t="shared" si="65"/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26"/>
      <c r="R144" s="3"/>
    </row>
    <row r="145" spans="1:18" ht="21.75" customHeight="1">
      <c r="A145" s="155"/>
      <c r="B145" s="145"/>
      <c r="C145" s="146"/>
      <c r="D145" s="147"/>
      <c r="E145" s="152"/>
      <c r="F145" s="16">
        <v>2024</v>
      </c>
      <c r="G145" s="32">
        <f t="shared" si="64"/>
        <v>0</v>
      </c>
      <c r="H145" s="32">
        <f t="shared" si="65"/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26"/>
      <c r="R145" s="3"/>
    </row>
    <row r="146" spans="1:18" ht="21.75" customHeight="1">
      <c r="A146" s="156"/>
      <c r="B146" s="148"/>
      <c r="C146" s="149"/>
      <c r="D146" s="150"/>
      <c r="E146" s="153"/>
      <c r="F146" s="16">
        <v>2025</v>
      </c>
      <c r="G146" s="32">
        <f t="shared" si="64"/>
        <v>0</v>
      </c>
      <c r="H146" s="32">
        <f t="shared" si="65"/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26"/>
      <c r="R146" s="3"/>
    </row>
    <row r="147" spans="1:18" ht="60" customHeight="1">
      <c r="A147" s="79" t="s">
        <v>155</v>
      </c>
      <c r="B147" s="31" t="s">
        <v>157</v>
      </c>
      <c r="C147" s="6"/>
      <c r="D147" s="6" t="s">
        <v>3</v>
      </c>
      <c r="E147" s="76" t="s">
        <v>158</v>
      </c>
      <c r="F147" s="76">
        <v>2017</v>
      </c>
      <c r="G147" s="1">
        <f t="shared" si="64"/>
        <v>9859.6</v>
      </c>
      <c r="H147" s="1">
        <f t="shared" si="65"/>
        <v>9859.6</v>
      </c>
      <c r="I147" s="1">
        <f>10000-48.9-91.5</f>
        <v>9859.6</v>
      </c>
      <c r="J147" s="1">
        <f>10000-48.9-91.5</f>
        <v>9859.6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2"/>
      <c r="R147" s="3"/>
    </row>
    <row r="148" spans="1:18" ht="29.25" customHeight="1">
      <c r="A148" s="154" t="s">
        <v>370</v>
      </c>
      <c r="B148" s="142" t="s">
        <v>372</v>
      </c>
      <c r="C148" s="143"/>
      <c r="D148" s="144"/>
      <c r="E148" s="151"/>
      <c r="F148" s="29" t="s">
        <v>30</v>
      </c>
      <c r="G148" s="30">
        <f>I148+K148+M148+O148</f>
        <v>162384</v>
      </c>
      <c r="H148" s="30">
        <f aca="true" t="shared" si="68" ref="H148:H160">J148+L148+N148+P148</f>
        <v>0</v>
      </c>
      <c r="I148" s="30">
        <f>I149+I150+I151+I152+I153+I154+I155+I156+I157+I158+I159</f>
        <v>0</v>
      </c>
      <c r="J148" s="30">
        <f aca="true" t="shared" si="69" ref="J148:Q148">J149+J150+J151+J152+J153+J154+J155+J156+J157+J158+J159</f>
        <v>0</v>
      </c>
      <c r="K148" s="30">
        <f t="shared" si="69"/>
        <v>0</v>
      </c>
      <c r="L148" s="30">
        <f t="shared" si="69"/>
        <v>0</v>
      </c>
      <c r="M148" s="30">
        <f t="shared" si="69"/>
        <v>162384</v>
      </c>
      <c r="N148" s="30">
        <f t="shared" si="69"/>
        <v>0</v>
      </c>
      <c r="O148" s="30">
        <f t="shared" si="69"/>
        <v>0</v>
      </c>
      <c r="P148" s="30">
        <f t="shared" si="69"/>
        <v>0</v>
      </c>
      <c r="Q148" s="30">
        <f t="shared" si="69"/>
        <v>0</v>
      </c>
      <c r="R148" s="3"/>
    </row>
    <row r="149" spans="1:18" ht="22.5" customHeight="1">
      <c r="A149" s="155"/>
      <c r="B149" s="145"/>
      <c r="C149" s="146"/>
      <c r="D149" s="147"/>
      <c r="E149" s="152"/>
      <c r="F149" s="16">
        <v>2015</v>
      </c>
      <c r="G149" s="32">
        <f aca="true" t="shared" si="70" ref="G149:G160">I149+K149+M149+O149</f>
        <v>0</v>
      </c>
      <c r="H149" s="32">
        <f t="shared" si="68"/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1"/>
      <c r="R149" s="3"/>
    </row>
    <row r="150" spans="1:18" ht="20.25" customHeight="1">
      <c r="A150" s="155"/>
      <c r="B150" s="145"/>
      <c r="C150" s="146"/>
      <c r="D150" s="147"/>
      <c r="E150" s="152"/>
      <c r="F150" s="16">
        <v>2016</v>
      </c>
      <c r="G150" s="32">
        <f t="shared" si="70"/>
        <v>0</v>
      </c>
      <c r="H150" s="32">
        <f t="shared" si="68"/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1"/>
      <c r="R150" s="3"/>
    </row>
    <row r="151" spans="1:18" ht="21.75" customHeight="1">
      <c r="A151" s="155"/>
      <c r="B151" s="145"/>
      <c r="C151" s="146"/>
      <c r="D151" s="147"/>
      <c r="E151" s="152"/>
      <c r="F151" s="16">
        <v>2017</v>
      </c>
      <c r="G151" s="32">
        <f t="shared" si="70"/>
        <v>0</v>
      </c>
      <c r="H151" s="32">
        <f t="shared" si="68"/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1"/>
      <c r="R151" s="3"/>
    </row>
    <row r="152" spans="1:18" ht="24" customHeight="1">
      <c r="A152" s="155"/>
      <c r="B152" s="145"/>
      <c r="C152" s="146"/>
      <c r="D152" s="147"/>
      <c r="E152" s="152"/>
      <c r="F152" s="16">
        <v>2018</v>
      </c>
      <c r="G152" s="32">
        <f t="shared" si="70"/>
        <v>0</v>
      </c>
      <c r="H152" s="32">
        <f t="shared" si="68"/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1"/>
      <c r="R152" s="3"/>
    </row>
    <row r="153" spans="1:18" ht="18" customHeight="1">
      <c r="A153" s="155"/>
      <c r="B153" s="145"/>
      <c r="C153" s="146"/>
      <c r="D153" s="147"/>
      <c r="E153" s="152"/>
      <c r="F153" s="16">
        <v>2019</v>
      </c>
      <c r="G153" s="32">
        <f t="shared" si="70"/>
        <v>0</v>
      </c>
      <c r="H153" s="32">
        <f t="shared" si="68"/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1"/>
      <c r="R153" s="3"/>
    </row>
    <row r="154" spans="1:18" ht="21.75" customHeight="1">
      <c r="A154" s="155"/>
      <c r="B154" s="145"/>
      <c r="C154" s="146"/>
      <c r="D154" s="147"/>
      <c r="E154" s="152"/>
      <c r="F154" s="16">
        <v>2020</v>
      </c>
      <c r="G154" s="32">
        <f t="shared" si="70"/>
        <v>0</v>
      </c>
      <c r="H154" s="32">
        <f t="shared" si="68"/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1"/>
      <c r="R154" s="3"/>
    </row>
    <row r="155" spans="1:18" ht="21.75" customHeight="1">
      <c r="A155" s="155"/>
      <c r="B155" s="145"/>
      <c r="C155" s="146"/>
      <c r="D155" s="147"/>
      <c r="E155" s="152"/>
      <c r="F155" s="16">
        <v>2021</v>
      </c>
      <c r="G155" s="32">
        <f t="shared" si="70"/>
        <v>162384</v>
      </c>
      <c r="H155" s="32">
        <f t="shared" si="68"/>
        <v>0</v>
      </c>
      <c r="I155" s="32">
        <f>I160+I161+I162</f>
        <v>0</v>
      </c>
      <c r="J155" s="32">
        <f aca="true" t="shared" si="71" ref="J155:P155">J160+J161+J162</f>
        <v>0</v>
      </c>
      <c r="K155" s="32">
        <f t="shared" si="71"/>
        <v>0</v>
      </c>
      <c r="L155" s="32">
        <f t="shared" si="71"/>
        <v>0</v>
      </c>
      <c r="M155" s="32">
        <f t="shared" si="71"/>
        <v>162384</v>
      </c>
      <c r="N155" s="32">
        <f t="shared" si="71"/>
        <v>0</v>
      </c>
      <c r="O155" s="32">
        <f t="shared" si="71"/>
        <v>0</v>
      </c>
      <c r="P155" s="32">
        <f t="shared" si="71"/>
        <v>0</v>
      </c>
      <c r="Q155" s="26"/>
      <c r="R155" s="3"/>
    </row>
    <row r="156" spans="1:18" ht="21.75" customHeight="1">
      <c r="A156" s="155"/>
      <c r="B156" s="145"/>
      <c r="C156" s="146"/>
      <c r="D156" s="147"/>
      <c r="E156" s="152"/>
      <c r="F156" s="16">
        <v>2022</v>
      </c>
      <c r="G156" s="32">
        <f t="shared" si="70"/>
        <v>0</v>
      </c>
      <c r="H156" s="32">
        <f t="shared" si="68"/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26"/>
      <c r="R156" s="3"/>
    </row>
    <row r="157" spans="1:18" ht="21.75" customHeight="1">
      <c r="A157" s="155"/>
      <c r="B157" s="145"/>
      <c r="C157" s="146"/>
      <c r="D157" s="147"/>
      <c r="E157" s="152"/>
      <c r="F157" s="16">
        <v>2023</v>
      </c>
      <c r="G157" s="32">
        <f t="shared" si="70"/>
        <v>0</v>
      </c>
      <c r="H157" s="32">
        <f t="shared" si="68"/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26"/>
      <c r="R157" s="3"/>
    </row>
    <row r="158" spans="1:18" ht="21.75" customHeight="1">
      <c r="A158" s="155"/>
      <c r="B158" s="145"/>
      <c r="C158" s="146"/>
      <c r="D158" s="147"/>
      <c r="E158" s="152"/>
      <c r="F158" s="16">
        <v>2024</v>
      </c>
      <c r="G158" s="32">
        <f t="shared" si="70"/>
        <v>0</v>
      </c>
      <c r="H158" s="32">
        <f t="shared" si="68"/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26"/>
      <c r="R158" s="3"/>
    </row>
    <row r="159" spans="1:18" ht="21.75" customHeight="1">
      <c r="A159" s="156"/>
      <c r="B159" s="148"/>
      <c r="C159" s="149"/>
      <c r="D159" s="150"/>
      <c r="E159" s="153"/>
      <c r="F159" s="16">
        <v>2025</v>
      </c>
      <c r="G159" s="32">
        <f t="shared" si="70"/>
        <v>0</v>
      </c>
      <c r="H159" s="32">
        <f t="shared" si="68"/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26"/>
      <c r="R159" s="3"/>
    </row>
    <row r="160" spans="1:18" ht="60" customHeight="1">
      <c r="A160" s="85" t="s">
        <v>371</v>
      </c>
      <c r="B160" s="31" t="s">
        <v>373</v>
      </c>
      <c r="C160" s="6">
        <v>0.3</v>
      </c>
      <c r="D160" s="6" t="s">
        <v>374</v>
      </c>
      <c r="E160" s="83"/>
      <c r="F160" s="83">
        <v>2021</v>
      </c>
      <c r="G160" s="1">
        <f t="shared" si="70"/>
        <v>51066</v>
      </c>
      <c r="H160" s="1">
        <f t="shared" si="68"/>
        <v>0</v>
      </c>
      <c r="I160" s="1">
        <v>0</v>
      </c>
      <c r="J160" s="1">
        <v>0</v>
      </c>
      <c r="K160" s="1">
        <v>0</v>
      </c>
      <c r="L160" s="1">
        <v>0</v>
      </c>
      <c r="M160" s="1">
        <v>51066</v>
      </c>
      <c r="N160" s="1">
        <v>0</v>
      </c>
      <c r="O160" s="1">
        <v>0</v>
      </c>
      <c r="P160" s="1">
        <v>0</v>
      </c>
      <c r="Q160" s="2"/>
      <c r="R160" s="174" t="s">
        <v>379</v>
      </c>
    </row>
    <row r="161" spans="1:18" ht="60" customHeight="1">
      <c r="A161" s="85" t="s">
        <v>375</v>
      </c>
      <c r="B161" s="31" t="s">
        <v>376</v>
      </c>
      <c r="C161" s="6">
        <v>0.498</v>
      </c>
      <c r="D161" s="6" t="s">
        <v>374</v>
      </c>
      <c r="E161" s="83"/>
      <c r="F161" s="83">
        <v>2021</v>
      </c>
      <c r="G161" s="1">
        <f>I161+K161+M161+O161</f>
        <v>87187</v>
      </c>
      <c r="H161" s="1">
        <f>J161+L161+N161+P161</f>
        <v>0</v>
      </c>
      <c r="I161" s="1">
        <v>0</v>
      </c>
      <c r="J161" s="1">
        <v>0</v>
      </c>
      <c r="K161" s="1">
        <v>0</v>
      </c>
      <c r="L161" s="1">
        <v>0</v>
      </c>
      <c r="M161" s="1">
        <v>87187</v>
      </c>
      <c r="N161" s="1">
        <v>0</v>
      </c>
      <c r="O161" s="1">
        <v>0</v>
      </c>
      <c r="P161" s="1">
        <v>0</v>
      </c>
      <c r="Q161" s="2"/>
      <c r="R161" s="169"/>
    </row>
    <row r="162" spans="1:18" ht="60" customHeight="1">
      <c r="A162" s="85" t="s">
        <v>377</v>
      </c>
      <c r="B162" s="31" t="s">
        <v>378</v>
      </c>
      <c r="C162" s="6">
        <v>0.16515</v>
      </c>
      <c r="D162" s="6" t="s">
        <v>374</v>
      </c>
      <c r="E162" s="83"/>
      <c r="F162" s="83">
        <v>2021</v>
      </c>
      <c r="G162" s="1">
        <f>I162+K162+M162+O162</f>
        <v>24131</v>
      </c>
      <c r="H162" s="1">
        <f>J162+L162+N162+P162</f>
        <v>0</v>
      </c>
      <c r="I162" s="1">
        <v>0</v>
      </c>
      <c r="J162" s="1">
        <v>0</v>
      </c>
      <c r="K162" s="1">
        <v>0</v>
      </c>
      <c r="L162" s="1">
        <v>0</v>
      </c>
      <c r="M162" s="1">
        <v>24131</v>
      </c>
      <c r="N162" s="1">
        <v>0</v>
      </c>
      <c r="O162" s="1">
        <v>0</v>
      </c>
      <c r="P162" s="1">
        <v>0</v>
      </c>
      <c r="Q162" s="2"/>
      <c r="R162" s="183"/>
    </row>
    <row r="163" spans="1:255" s="4" customFormat="1" ht="18.75" customHeight="1">
      <c r="A163" s="180"/>
      <c r="B163" s="122" t="s">
        <v>43</v>
      </c>
      <c r="C163" s="123"/>
      <c r="D163" s="124"/>
      <c r="E163" s="23"/>
      <c r="F163" s="24" t="s">
        <v>30</v>
      </c>
      <c r="G163" s="25">
        <f>G175+G187+G199+G211</f>
        <v>6455407.299999999</v>
      </c>
      <c r="H163" s="25">
        <f aca="true" t="shared" si="72" ref="H163:P163">H175+H187+H199+H211</f>
        <v>2170013.9</v>
      </c>
      <c r="I163" s="25">
        <f t="shared" si="72"/>
        <v>555380.4</v>
      </c>
      <c r="J163" s="25">
        <f t="shared" si="72"/>
        <v>230953.90000000002</v>
      </c>
      <c r="K163" s="25">
        <f t="shared" si="72"/>
        <v>2104652.5</v>
      </c>
      <c r="L163" s="25">
        <f t="shared" si="72"/>
        <v>1624130</v>
      </c>
      <c r="M163" s="25">
        <f>M175+M187+M199+M211</f>
        <v>3795374.4</v>
      </c>
      <c r="N163" s="25">
        <f t="shared" si="72"/>
        <v>314930</v>
      </c>
      <c r="O163" s="25">
        <f t="shared" si="72"/>
        <v>0</v>
      </c>
      <c r="P163" s="25">
        <f t="shared" si="72"/>
        <v>0</v>
      </c>
      <c r="Q163" s="26"/>
      <c r="R163" s="3"/>
      <c r="S163" s="39"/>
      <c r="T163" s="39"/>
      <c r="U163" s="40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2"/>
      <c r="AG163" s="146"/>
      <c r="AH163" s="146"/>
      <c r="AI163" s="146"/>
      <c r="AJ163" s="146"/>
      <c r="AK163" s="40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2"/>
      <c r="AW163" s="146"/>
      <c r="AX163" s="146"/>
      <c r="AY163" s="146"/>
      <c r="AZ163" s="146"/>
      <c r="BA163" s="40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2"/>
      <c r="BM163" s="146"/>
      <c r="BN163" s="146"/>
      <c r="BO163" s="146"/>
      <c r="BP163" s="146"/>
      <c r="BQ163" s="40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2"/>
      <c r="CC163" s="146"/>
      <c r="CD163" s="146"/>
      <c r="CE163" s="146"/>
      <c r="CF163" s="146"/>
      <c r="CG163" s="40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2"/>
      <c r="CS163" s="146"/>
      <c r="CT163" s="146"/>
      <c r="CU163" s="146"/>
      <c r="CV163" s="146"/>
      <c r="CW163" s="40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2"/>
      <c r="DI163" s="146"/>
      <c r="DJ163" s="146"/>
      <c r="DK163" s="146"/>
      <c r="DL163" s="146"/>
      <c r="DM163" s="40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2"/>
      <c r="DY163" s="146"/>
      <c r="DZ163" s="146"/>
      <c r="EA163" s="146"/>
      <c r="EB163" s="146"/>
      <c r="EC163" s="40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2"/>
      <c r="EO163" s="146"/>
      <c r="EP163" s="146"/>
      <c r="EQ163" s="146"/>
      <c r="ER163" s="146"/>
      <c r="ES163" s="40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2"/>
      <c r="FE163" s="146"/>
      <c r="FF163" s="146"/>
      <c r="FG163" s="146"/>
      <c r="FH163" s="146"/>
      <c r="FI163" s="40"/>
      <c r="FJ163" s="41"/>
      <c r="FK163" s="41"/>
      <c r="FL163" s="41"/>
      <c r="FM163" s="41"/>
      <c r="FN163" s="41"/>
      <c r="FO163" s="41"/>
      <c r="FP163" s="41"/>
      <c r="FQ163" s="41"/>
      <c r="FR163" s="41"/>
      <c r="FS163" s="41"/>
      <c r="FT163" s="42"/>
      <c r="FU163" s="146"/>
      <c r="FV163" s="146"/>
      <c r="FW163" s="146"/>
      <c r="FX163" s="146"/>
      <c r="FY163" s="40"/>
      <c r="FZ163" s="41"/>
      <c r="GA163" s="41"/>
      <c r="GB163" s="41"/>
      <c r="GC163" s="41"/>
      <c r="GD163" s="41"/>
      <c r="GE163" s="41"/>
      <c r="GF163" s="41"/>
      <c r="GG163" s="41"/>
      <c r="GH163" s="41"/>
      <c r="GI163" s="41"/>
      <c r="GJ163" s="42"/>
      <c r="GK163" s="146"/>
      <c r="GL163" s="146"/>
      <c r="GM163" s="146"/>
      <c r="GN163" s="146"/>
      <c r="GO163" s="40"/>
      <c r="GP163" s="41"/>
      <c r="GQ163" s="41"/>
      <c r="GR163" s="41"/>
      <c r="GS163" s="41"/>
      <c r="GT163" s="41"/>
      <c r="GU163" s="41"/>
      <c r="GV163" s="41"/>
      <c r="GW163" s="41"/>
      <c r="GX163" s="41"/>
      <c r="GY163" s="41"/>
      <c r="GZ163" s="42"/>
      <c r="HA163" s="146"/>
      <c r="HB163" s="146"/>
      <c r="HC163" s="146"/>
      <c r="HD163" s="146"/>
      <c r="HE163" s="40"/>
      <c r="HF163" s="41"/>
      <c r="HG163" s="41"/>
      <c r="HH163" s="41"/>
      <c r="HI163" s="41"/>
      <c r="HJ163" s="41"/>
      <c r="HK163" s="41"/>
      <c r="HL163" s="41"/>
      <c r="HM163" s="41"/>
      <c r="HN163" s="41"/>
      <c r="HO163" s="41"/>
      <c r="HP163" s="42"/>
      <c r="HQ163" s="146"/>
      <c r="HR163" s="146"/>
      <c r="HS163" s="146"/>
      <c r="HT163" s="146"/>
      <c r="HU163" s="40"/>
      <c r="HV163" s="41"/>
      <c r="HW163" s="41"/>
      <c r="HX163" s="41"/>
      <c r="HY163" s="41"/>
      <c r="HZ163" s="41"/>
      <c r="IA163" s="41"/>
      <c r="IB163" s="41"/>
      <c r="IC163" s="41"/>
      <c r="ID163" s="41"/>
      <c r="IE163" s="41"/>
      <c r="IF163" s="42"/>
      <c r="IG163" s="146"/>
      <c r="IH163" s="146"/>
      <c r="II163" s="146"/>
      <c r="IJ163" s="146"/>
      <c r="IK163" s="40"/>
      <c r="IL163" s="41"/>
      <c r="IM163" s="41"/>
      <c r="IN163" s="41"/>
      <c r="IO163" s="41"/>
      <c r="IP163" s="41"/>
      <c r="IQ163" s="41"/>
      <c r="IR163" s="41"/>
      <c r="IS163" s="41"/>
      <c r="IT163" s="41"/>
      <c r="IU163" s="41"/>
    </row>
    <row r="164" spans="1:255" s="4" customFormat="1" ht="18.75" customHeight="1">
      <c r="A164" s="181"/>
      <c r="B164" s="125"/>
      <c r="C164" s="126"/>
      <c r="D164" s="127"/>
      <c r="E164" s="23"/>
      <c r="F164" s="27">
        <v>2015</v>
      </c>
      <c r="G164" s="28">
        <f>G176+G188+G200+G212</f>
        <v>59690</v>
      </c>
      <c r="H164" s="28">
        <f>H176+H188+H200+H212</f>
        <v>59690</v>
      </c>
      <c r="I164" s="28">
        <f>I176+I188+I200+I212</f>
        <v>59690</v>
      </c>
      <c r="J164" s="28">
        <f aca="true" t="shared" si="73" ref="J164:P164">J176+J188+J200+J212</f>
        <v>59690</v>
      </c>
      <c r="K164" s="28">
        <f t="shared" si="73"/>
        <v>0</v>
      </c>
      <c r="L164" s="28">
        <f t="shared" si="73"/>
        <v>0</v>
      </c>
      <c r="M164" s="28">
        <f t="shared" si="73"/>
        <v>0</v>
      </c>
      <c r="N164" s="28">
        <f t="shared" si="73"/>
        <v>0</v>
      </c>
      <c r="O164" s="28">
        <f t="shared" si="73"/>
        <v>0</v>
      </c>
      <c r="P164" s="28">
        <f t="shared" si="73"/>
        <v>0</v>
      </c>
      <c r="Q164" s="26"/>
      <c r="R164" s="3"/>
      <c r="S164" s="39"/>
      <c r="T164" s="39"/>
      <c r="U164" s="43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2"/>
      <c r="AG164" s="146"/>
      <c r="AH164" s="146"/>
      <c r="AI164" s="146"/>
      <c r="AJ164" s="146"/>
      <c r="AK164" s="43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2"/>
      <c r="AW164" s="146"/>
      <c r="AX164" s="146"/>
      <c r="AY164" s="146"/>
      <c r="AZ164" s="146"/>
      <c r="BA164" s="43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2"/>
      <c r="BM164" s="146"/>
      <c r="BN164" s="146"/>
      <c r="BO164" s="146"/>
      <c r="BP164" s="146"/>
      <c r="BQ164" s="43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2"/>
      <c r="CC164" s="146"/>
      <c r="CD164" s="146"/>
      <c r="CE164" s="146"/>
      <c r="CF164" s="146"/>
      <c r="CG164" s="43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2"/>
      <c r="CS164" s="146"/>
      <c r="CT164" s="146"/>
      <c r="CU164" s="146"/>
      <c r="CV164" s="146"/>
      <c r="CW164" s="43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2"/>
      <c r="DI164" s="146"/>
      <c r="DJ164" s="146"/>
      <c r="DK164" s="146"/>
      <c r="DL164" s="146"/>
      <c r="DM164" s="43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2"/>
      <c r="DY164" s="146"/>
      <c r="DZ164" s="146"/>
      <c r="EA164" s="146"/>
      <c r="EB164" s="146"/>
      <c r="EC164" s="43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2"/>
      <c r="EO164" s="146"/>
      <c r="EP164" s="146"/>
      <c r="EQ164" s="146"/>
      <c r="ER164" s="146"/>
      <c r="ES164" s="43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2"/>
      <c r="FE164" s="146"/>
      <c r="FF164" s="146"/>
      <c r="FG164" s="146"/>
      <c r="FH164" s="146"/>
      <c r="FI164" s="43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2"/>
      <c r="FU164" s="146"/>
      <c r="FV164" s="146"/>
      <c r="FW164" s="146"/>
      <c r="FX164" s="146"/>
      <c r="FY164" s="43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2"/>
      <c r="GK164" s="146"/>
      <c r="GL164" s="146"/>
      <c r="GM164" s="146"/>
      <c r="GN164" s="146"/>
      <c r="GO164" s="43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2"/>
      <c r="HA164" s="146"/>
      <c r="HB164" s="146"/>
      <c r="HC164" s="146"/>
      <c r="HD164" s="146"/>
      <c r="HE164" s="43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2"/>
      <c r="HQ164" s="146"/>
      <c r="HR164" s="146"/>
      <c r="HS164" s="146"/>
      <c r="HT164" s="146"/>
      <c r="HU164" s="43"/>
      <c r="HV164" s="44"/>
      <c r="HW164" s="44"/>
      <c r="HX164" s="44"/>
      <c r="HY164" s="44"/>
      <c r="HZ164" s="44"/>
      <c r="IA164" s="44"/>
      <c r="IB164" s="44"/>
      <c r="IC164" s="44"/>
      <c r="ID164" s="44"/>
      <c r="IE164" s="44"/>
      <c r="IF164" s="42"/>
      <c r="IG164" s="146"/>
      <c r="IH164" s="146"/>
      <c r="II164" s="146"/>
      <c r="IJ164" s="146"/>
      <c r="IK164" s="43"/>
      <c r="IL164" s="44"/>
      <c r="IM164" s="44"/>
      <c r="IN164" s="44"/>
      <c r="IO164" s="44"/>
      <c r="IP164" s="44"/>
      <c r="IQ164" s="44"/>
      <c r="IR164" s="44"/>
      <c r="IS164" s="44"/>
      <c r="IT164" s="44"/>
      <c r="IU164" s="44"/>
    </row>
    <row r="165" spans="1:255" s="4" customFormat="1" ht="18.75" customHeight="1">
      <c r="A165" s="181"/>
      <c r="B165" s="125"/>
      <c r="C165" s="126"/>
      <c r="D165" s="127"/>
      <c r="E165" s="23"/>
      <c r="F165" s="27">
        <v>2016</v>
      </c>
      <c r="G165" s="28">
        <f aca="true" t="shared" si="74" ref="G165:P165">G177+G189+G201+G213</f>
        <v>80360.80000000002</v>
      </c>
      <c r="H165" s="28">
        <f t="shared" si="74"/>
        <v>80360.80000000002</v>
      </c>
      <c r="I165" s="28">
        <f t="shared" si="74"/>
        <v>80360.80000000002</v>
      </c>
      <c r="J165" s="28">
        <f t="shared" si="74"/>
        <v>80360.80000000002</v>
      </c>
      <c r="K165" s="28">
        <f t="shared" si="74"/>
        <v>0</v>
      </c>
      <c r="L165" s="28">
        <f t="shared" si="74"/>
        <v>0</v>
      </c>
      <c r="M165" s="28">
        <f t="shared" si="74"/>
        <v>0</v>
      </c>
      <c r="N165" s="28">
        <f t="shared" si="74"/>
        <v>0</v>
      </c>
      <c r="O165" s="28">
        <f t="shared" si="74"/>
        <v>0</v>
      </c>
      <c r="P165" s="28">
        <f t="shared" si="74"/>
        <v>0</v>
      </c>
      <c r="Q165" s="26"/>
      <c r="R165" s="3"/>
      <c r="S165" s="39"/>
      <c r="T165" s="39"/>
      <c r="U165" s="43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2"/>
      <c r="AG165" s="146"/>
      <c r="AH165" s="146"/>
      <c r="AI165" s="146"/>
      <c r="AJ165" s="146"/>
      <c r="AK165" s="43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2"/>
      <c r="AW165" s="146"/>
      <c r="AX165" s="146"/>
      <c r="AY165" s="146"/>
      <c r="AZ165" s="146"/>
      <c r="BA165" s="43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2"/>
      <c r="BM165" s="146"/>
      <c r="BN165" s="146"/>
      <c r="BO165" s="146"/>
      <c r="BP165" s="146"/>
      <c r="BQ165" s="43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2"/>
      <c r="CC165" s="146"/>
      <c r="CD165" s="146"/>
      <c r="CE165" s="146"/>
      <c r="CF165" s="146"/>
      <c r="CG165" s="43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2"/>
      <c r="CS165" s="146"/>
      <c r="CT165" s="146"/>
      <c r="CU165" s="146"/>
      <c r="CV165" s="146"/>
      <c r="CW165" s="43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2"/>
      <c r="DI165" s="146"/>
      <c r="DJ165" s="146"/>
      <c r="DK165" s="146"/>
      <c r="DL165" s="146"/>
      <c r="DM165" s="43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2"/>
      <c r="DY165" s="146"/>
      <c r="DZ165" s="146"/>
      <c r="EA165" s="146"/>
      <c r="EB165" s="146"/>
      <c r="EC165" s="43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2"/>
      <c r="EO165" s="146"/>
      <c r="EP165" s="146"/>
      <c r="EQ165" s="146"/>
      <c r="ER165" s="146"/>
      <c r="ES165" s="43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2"/>
      <c r="FE165" s="146"/>
      <c r="FF165" s="146"/>
      <c r="FG165" s="146"/>
      <c r="FH165" s="146"/>
      <c r="FI165" s="43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2"/>
      <c r="FU165" s="146"/>
      <c r="FV165" s="146"/>
      <c r="FW165" s="146"/>
      <c r="FX165" s="146"/>
      <c r="FY165" s="43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2"/>
      <c r="GK165" s="146"/>
      <c r="GL165" s="146"/>
      <c r="GM165" s="146"/>
      <c r="GN165" s="146"/>
      <c r="GO165" s="43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2"/>
      <c r="HA165" s="146"/>
      <c r="HB165" s="146"/>
      <c r="HC165" s="146"/>
      <c r="HD165" s="146"/>
      <c r="HE165" s="43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2"/>
      <c r="HQ165" s="146"/>
      <c r="HR165" s="146"/>
      <c r="HS165" s="146"/>
      <c r="HT165" s="146"/>
      <c r="HU165" s="43"/>
      <c r="HV165" s="44"/>
      <c r="HW165" s="44"/>
      <c r="HX165" s="44"/>
      <c r="HY165" s="44"/>
      <c r="HZ165" s="44"/>
      <c r="IA165" s="44"/>
      <c r="IB165" s="44"/>
      <c r="IC165" s="44"/>
      <c r="ID165" s="44"/>
      <c r="IE165" s="44"/>
      <c r="IF165" s="42"/>
      <c r="IG165" s="146"/>
      <c r="IH165" s="146"/>
      <c r="II165" s="146"/>
      <c r="IJ165" s="146"/>
      <c r="IK165" s="43"/>
      <c r="IL165" s="44"/>
      <c r="IM165" s="44"/>
      <c r="IN165" s="44"/>
      <c r="IO165" s="44"/>
      <c r="IP165" s="44"/>
      <c r="IQ165" s="44"/>
      <c r="IR165" s="44"/>
      <c r="IS165" s="44"/>
      <c r="IT165" s="44"/>
      <c r="IU165" s="44"/>
    </row>
    <row r="166" spans="1:255" s="4" customFormat="1" ht="18.75" customHeight="1">
      <c r="A166" s="181"/>
      <c r="B166" s="125"/>
      <c r="C166" s="126"/>
      <c r="D166" s="127"/>
      <c r="E166" s="23"/>
      <c r="F166" s="27">
        <v>2017</v>
      </c>
      <c r="G166" s="28">
        <f aca="true" t="shared" si="75" ref="G166:P166">G178+G190+G202+G214</f>
        <v>182102.40000000002</v>
      </c>
      <c r="H166" s="28">
        <f t="shared" si="75"/>
        <v>182102.40000000002</v>
      </c>
      <c r="I166" s="28">
        <f t="shared" si="75"/>
        <v>52102.399999999994</v>
      </c>
      <c r="J166" s="28">
        <f t="shared" si="75"/>
        <v>52102.399999999994</v>
      </c>
      <c r="K166" s="28">
        <f t="shared" si="75"/>
        <v>100000</v>
      </c>
      <c r="L166" s="28">
        <f t="shared" si="75"/>
        <v>100000</v>
      </c>
      <c r="M166" s="28">
        <f t="shared" si="75"/>
        <v>30000</v>
      </c>
      <c r="N166" s="28">
        <f t="shared" si="75"/>
        <v>30000</v>
      </c>
      <c r="O166" s="28">
        <f t="shared" si="75"/>
        <v>0</v>
      </c>
      <c r="P166" s="28">
        <f t="shared" si="75"/>
        <v>0</v>
      </c>
      <c r="Q166" s="26"/>
      <c r="R166" s="3"/>
      <c r="S166" s="39"/>
      <c r="T166" s="39"/>
      <c r="U166" s="43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2"/>
      <c r="AG166" s="146"/>
      <c r="AH166" s="146"/>
      <c r="AI166" s="146"/>
      <c r="AJ166" s="146"/>
      <c r="AK166" s="43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2"/>
      <c r="AW166" s="146"/>
      <c r="AX166" s="146"/>
      <c r="AY166" s="146"/>
      <c r="AZ166" s="146"/>
      <c r="BA166" s="43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2"/>
      <c r="BM166" s="146"/>
      <c r="BN166" s="146"/>
      <c r="BO166" s="146"/>
      <c r="BP166" s="146"/>
      <c r="BQ166" s="43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2"/>
      <c r="CC166" s="146"/>
      <c r="CD166" s="146"/>
      <c r="CE166" s="146"/>
      <c r="CF166" s="146"/>
      <c r="CG166" s="43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2"/>
      <c r="CS166" s="146"/>
      <c r="CT166" s="146"/>
      <c r="CU166" s="146"/>
      <c r="CV166" s="146"/>
      <c r="CW166" s="43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2"/>
      <c r="DI166" s="146"/>
      <c r="DJ166" s="146"/>
      <c r="DK166" s="146"/>
      <c r="DL166" s="146"/>
      <c r="DM166" s="43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2"/>
      <c r="DY166" s="146"/>
      <c r="DZ166" s="146"/>
      <c r="EA166" s="146"/>
      <c r="EB166" s="146"/>
      <c r="EC166" s="43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2"/>
      <c r="EO166" s="146"/>
      <c r="EP166" s="146"/>
      <c r="EQ166" s="146"/>
      <c r="ER166" s="146"/>
      <c r="ES166" s="43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2"/>
      <c r="FE166" s="146"/>
      <c r="FF166" s="146"/>
      <c r="FG166" s="146"/>
      <c r="FH166" s="146"/>
      <c r="FI166" s="43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2"/>
      <c r="FU166" s="146"/>
      <c r="FV166" s="146"/>
      <c r="FW166" s="146"/>
      <c r="FX166" s="146"/>
      <c r="FY166" s="43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2"/>
      <c r="GK166" s="146"/>
      <c r="GL166" s="146"/>
      <c r="GM166" s="146"/>
      <c r="GN166" s="146"/>
      <c r="GO166" s="43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2"/>
      <c r="HA166" s="146"/>
      <c r="HB166" s="146"/>
      <c r="HC166" s="146"/>
      <c r="HD166" s="146"/>
      <c r="HE166" s="43"/>
      <c r="HF166" s="44"/>
      <c r="HG166" s="44"/>
      <c r="HH166" s="44"/>
      <c r="HI166" s="44"/>
      <c r="HJ166" s="44"/>
      <c r="HK166" s="44"/>
      <c r="HL166" s="44"/>
      <c r="HM166" s="44"/>
      <c r="HN166" s="44"/>
      <c r="HO166" s="44"/>
      <c r="HP166" s="42"/>
      <c r="HQ166" s="146"/>
      <c r="HR166" s="146"/>
      <c r="HS166" s="146"/>
      <c r="HT166" s="146"/>
      <c r="HU166" s="43"/>
      <c r="HV166" s="44"/>
      <c r="HW166" s="44"/>
      <c r="HX166" s="44"/>
      <c r="HY166" s="44"/>
      <c r="HZ166" s="44"/>
      <c r="IA166" s="44"/>
      <c r="IB166" s="44"/>
      <c r="IC166" s="44"/>
      <c r="ID166" s="44"/>
      <c r="IE166" s="44"/>
      <c r="IF166" s="42"/>
      <c r="IG166" s="146"/>
      <c r="IH166" s="146"/>
      <c r="II166" s="146"/>
      <c r="IJ166" s="146"/>
      <c r="IK166" s="43"/>
      <c r="IL166" s="44"/>
      <c r="IM166" s="44"/>
      <c r="IN166" s="44"/>
      <c r="IO166" s="44"/>
      <c r="IP166" s="44"/>
      <c r="IQ166" s="44"/>
      <c r="IR166" s="44"/>
      <c r="IS166" s="44"/>
      <c r="IT166" s="44"/>
      <c r="IU166" s="44"/>
    </row>
    <row r="167" spans="1:255" s="4" customFormat="1" ht="18.75" customHeight="1">
      <c r="A167" s="181"/>
      <c r="B167" s="125"/>
      <c r="C167" s="126"/>
      <c r="D167" s="127"/>
      <c r="E167" s="23"/>
      <c r="F167" s="27">
        <v>2018</v>
      </c>
      <c r="G167" s="28">
        <f aca="true" t="shared" si="76" ref="G167:P167">G179+G191+G203+G215</f>
        <v>264130</v>
      </c>
      <c r="H167" s="28">
        <f t="shared" si="76"/>
        <v>264130</v>
      </c>
      <c r="I167" s="28">
        <f t="shared" si="76"/>
        <v>0</v>
      </c>
      <c r="J167" s="28">
        <f t="shared" si="76"/>
        <v>0</v>
      </c>
      <c r="K167" s="28">
        <f t="shared" si="76"/>
        <v>264130</v>
      </c>
      <c r="L167" s="28">
        <f t="shared" si="76"/>
        <v>264130</v>
      </c>
      <c r="M167" s="28">
        <f t="shared" si="76"/>
        <v>0</v>
      </c>
      <c r="N167" s="28">
        <f t="shared" si="76"/>
        <v>0</v>
      </c>
      <c r="O167" s="28">
        <f t="shared" si="76"/>
        <v>0</v>
      </c>
      <c r="P167" s="28">
        <f t="shared" si="76"/>
        <v>0</v>
      </c>
      <c r="Q167" s="26"/>
      <c r="R167" s="3"/>
      <c r="S167" s="39"/>
      <c r="T167" s="39"/>
      <c r="U167" s="43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2"/>
      <c r="AG167" s="146"/>
      <c r="AH167" s="146"/>
      <c r="AI167" s="146"/>
      <c r="AJ167" s="146"/>
      <c r="AK167" s="43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2"/>
      <c r="AW167" s="146"/>
      <c r="AX167" s="146"/>
      <c r="AY167" s="146"/>
      <c r="AZ167" s="146"/>
      <c r="BA167" s="43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2"/>
      <c r="BM167" s="146"/>
      <c r="BN167" s="146"/>
      <c r="BO167" s="146"/>
      <c r="BP167" s="146"/>
      <c r="BQ167" s="43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2"/>
      <c r="CC167" s="146"/>
      <c r="CD167" s="146"/>
      <c r="CE167" s="146"/>
      <c r="CF167" s="146"/>
      <c r="CG167" s="43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2"/>
      <c r="CS167" s="146"/>
      <c r="CT167" s="146"/>
      <c r="CU167" s="146"/>
      <c r="CV167" s="146"/>
      <c r="CW167" s="43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2"/>
      <c r="DI167" s="146"/>
      <c r="DJ167" s="146"/>
      <c r="DK167" s="146"/>
      <c r="DL167" s="146"/>
      <c r="DM167" s="43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2"/>
      <c r="DY167" s="146"/>
      <c r="DZ167" s="146"/>
      <c r="EA167" s="146"/>
      <c r="EB167" s="146"/>
      <c r="EC167" s="43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2"/>
      <c r="EO167" s="146"/>
      <c r="EP167" s="146"/>
      <c r="EQ167" s="146"/>
      <c r="ER167" s="146"/>
      <c r="ES167" s="43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2"/>
      <c r="FE167" s="146"/>
      <c r="FF167" s="146"/>
      <c r="FG167" s="146"/>
      <c r="FH167" s="146"/>
      <c r="FI167" s="43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2"/>
      <c r="FU167" s="146"/>
      <c r="FV167" s="146"/>
      <c r="FW167" s="146"/>
      <c r="FX167" s="146"/>
      <c r="FY167" s="43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2"/>
      <c r="GK167" s="146"/>
      <c r="GL167" s="146"/>
      <c r="GM167" s="146"/>
      <c r="GN167" s="146"/>
      <c r="GO167" s="43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2"/>
      <c r="HA167" s="146"/>
      <c r="HB167" s="146"/>
      <c r="HC167" s="146"/>
      <c r="HD167" s="146"/>
      <c r="HE167" s="43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2"/>
      <c r="HQ167" s="146"/>
      <c r="HR167" s="146"/>
      <c r="HS167" s="146"/>
      <c r="HT167" s="146"/>
      <c r="HU167" s="43"/>
      <c r="HV167" s="44"/>
      <c r="HW167" s="44"/>
      <c r="HX167" s="44"/>
      <c r="HY167" s="44"/>
      <c r="HZ167" s="44"/>
      <c r="IA167" s="44"/>
      <c r="IB167" s="44"/>
      <c r="IC167" s="44"/>
      <c r="ID167" s="44"/>
      <c r="IE167" s="44"/>
      <c r="IF167" s="42"/>
      <c r="IG167" s="146"/>
      <c r="IH167" s="146"/>
      <c r="II167" s="146"/>
      <c r="IJ167" s="146"/>
      <c r="IK167" s="43"/>
      <c r="IL167" s="44"/>
      <c r="IM167" s="44"/>
      <c r="IN167" s="44"/>
      <c r="IO167" s="44"/>
      <c r="IP167" s="44"/>
      <c r="IQ167" s="44"/>
      <c r="IR167" s="44"/>
      <c r="IS167" s="44"/>
      <c r="IT167" s="44"/>
      <c r="IU167" s="44"/>
    </row>
    <row r="168" spans="1:255" s="4" customFormat="1" ht="26.25" customHeight="1">
      <c r="A168" s="181"/>
      <c r="B168" s="125"/>
      <c r="C168" s="126"/>
      <c r="D168" s="127"/>
      <c r="E168" s="23"/>
      <c r="F168" s="27">
        <v>2019</v>
      </c>
      <c r="G168" s="28">
        <f aca="true" t="shared" si="77" ref="G168:P168">G180+G192+G204+G216</f>
        <v>836543.3999999999</v>
      </c>
      <c r="H168" s="28">
        <f t="shared" si="77"/>
        <v>836543.3999999999</v>
      </c>
      <c r="I168" s="28">
        <f t="shared" si="77"/>
        <v>38611.7</v>
      </c>
      <c r="J168" s="28">
        <f t="shared" si="77"/>
        <v>38611.7</v>
      </c>
      <c r="K168" s="28">
        <f t="shared" si="77"/>
        <v>760000</v>
      </c>
      <c r="L168" s="28">
        <f t="shared" si="77"/>
        <v>760000</v>
      </c>
      <c r="M168" s="28">
        <f t="shared" si="77"/>
        <v>37931.7</v>
      </c>
      <c r="N168" s="28">
        <f t="shared" si="77"/>
        <v>37931.7</v>
      </c>
      <c r="O168" s="28">
        <f t="shared" si="77"/>
        <v>0</v>
      </c>
      <c r="P168" s="28">
        <f t="shared" si="77"/>
        <v>0</v>
      </c>
      <c r="Q168" s="26"/>
      <c r="R168" s="3"/>
      <c r="S168" s="45"/>
      <c r="T168" s="39"/>
      <c r="U168" s="43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2"/>
      <c r="AG168" s="146"/>
      <c r="AH168" s="146"/>
      <c r="AI168" s="146"/>
      <c r="AJ168" s="146"/>
      <c r="AK168" s="43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2"/>
      <c r="AW168" s="146"/>
      <c r="AX168" s="146"/>
      <c r="AY168" s="146"/>
      <c r="AZ168" s="146"/>
      <c r="BA168" s="43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2"/>
      <c r="BM168" s="146"/>
      <c r="BN168" s="146"/>
      <c r="BO168" s="146"/>
      <c r="BP168" s="146"/>
      <c r="BQ168" s="43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2"/>
      <c r="CC168" s="146"/>
      <c r="CD168" s="146"/>
      <c r="CE168" s="146"/>
      <c r="CF168" s="146"/>
      <c r="CG168" s="43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2"/>
      <c r="CS168" s="146"/>
      <c r="CT168" s="146"/>
      <c r="CU168" s="146"/>
      <c r="CV168" s="146"/>
      <c r="CW168" s="43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2"/>
      <c r="DI168" s="146"/>
      <c r="DJ168" s="146"/>
      <c r="DK168" s="146"/>
      <c r="DL168" s="146"/>
      <c r="DM168" s="43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2"/>
      <c r="DY168" s="146"/>
      <c r="DZ168" s="146"/>
      <c r="EA168" s="146"/>
      <c r="EB168" s="146"/>
      <c r="EC168" s="43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2"/>
      <c r="EO168" s="146"/>
      <c r="EP168" s="146"/>
      <c r="EQ168" s="146"/>
      <c r="ER168" s="146"/>
      <c r="ES168" s="43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2"/>
      <c r="FE168" s="146"/>
      <c r="FF168" s="146"/>
      <c r="FG168" s="146"/>
      <c r="FH168" s="146"/>
      <c r="FI168" s="43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2"/>
      <c r="FU168" s="146"/>
      <c r="FV168" s="146"/>
      <c r="FW168" s="146"/>
      <c r="FX168" s="146"/>
      <c r="FY168" s="43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2"/>
      <c r="GK168" s="146"/>
      <c r="GL168" s="146"/>
      <c r="GM168" s="146"/>
      <c r="GN168" s="146"/>
      <c r="GO168" s="43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2"/>
      <c r="HA168" s="146"/>
      <c r="HB168" s="146"/>
      <c r="HC168" s="146"/>
      <c r="HD168" s="146"/>
      <c r="HE168" s="43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2"/>
      <c r="HQ168" s="146"/>
      <c r="HR168" s="146"/>
      <c r="HS168" s="146"/>
      <c r="HT168" s="146"/>
      <c r="HU168" s="43"/>
      <c r="HV168" s="44"/>
      <c r="HW168" s="44"/>
      <c r="HX168" s="44"/>
      <c r="HY168" s="44"/>
      <c r="HZ168" s="44"/>
      <c r="IA168" s="44"/>
      <c r="IB168" s="44"/>
      <c r="IC168" s="44"/>
      <c r="ID168" s="44"/>
      <c r="IE168" s="44"/>
      <c r="IF168" s="42"/>
      <c r="IG168" s="146"/>
      <c r="IH168" s="146"/>
      <c r="II168" s="146"/>
      <c r="IJ168" s="146"/>
      <c r="IK168" s="43"/>
      <c r="IL168" s="44"/>
      <c r="IM168" s="44"/>
      <c r="IN168" s="44"/>
      <c r="IO168" s="44"/>
      <c r="IP168" s="44"/>
      <c r="IQ168" s="44"/>
      <c r="IR168" s="44"/>
      <c r="IS168" s="44"/>
      <c r="IT168" s="44"/>
      <c r="IU168" s="44"/>
    </row>
    <row r="169" spans="1:255" s="4" customFormat="1" ht="26.25" customHeight="1">
      <c r="A169" s="181"/>
      <c r="B169" s="125"/>
      <c r="C169" s="126"/>
      <c r="D169" s="127"/>
      <c r="E169" s="23"/>
      <c r="F169" s="27">
        <v>2020</v>
      </c>
      <c r="G169" s="28">
        <f aca="true" t="shared" si="78" ref="G169:P169">G181+G193+G205+G217</f>
        <v>544084.5</v>
      </c>
      <c r="H169" s="28">
        <f t="shared" si="78"/>
        <v>500189</v>
      </c>
      <c r="I169" s="28">
        <f t="shared" si="78"/>
        <v>44084.5</v>
      </c>
      <c r="J169" s="28">
        <f t="shared" si="78"/>
        <v>189</v>
      </c>
      <c r="K169" s="28">
        <f t="shared" si="78"/>
        <v>500000</v>
      </c>
      <c r="L169" s="28">
        <f t="shared" si="78"/>
        <v>500000</v>
      </c>
      <c r="M169" s="28">
        <f t="shared" si="78"/>
        <v>0</v>
      </c>
      <c r="N169" s="28">
        <f t="shared" si="78"/>
        <v>0</v>
      </c>
      <c r="O169" s="28">
        <f t="shared" si="78"/>
        <v>0</v>
      </c>
      <c r="P169" s="28">
        <f t="shared" si="78"/>
        <v>0</v>
      </c>
      <c r="Q169" s="26"/>
      <c r="R169" s="3"/>
      <c r="S169" s="45"/>
      <c r="T169" s="39"/>
      <c r="U169" s="43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2"/>
      <c r="AG169" s="146"/>
      <c r="AH169" s="146"/>
      <c r="AI169" s="146"/>
      <c r="AJ169" s="146"/>
      <c r="AK169" s="43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2"/>
      <c r="AW169" s="146"/>
      <c r="AX169" s="146"/>
      <c r="AY169" s="146"/>
      <c r="AZ169" s="146"/>
      <c r="BA169" s="43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2"/>
      <c r="BM169" s="146"/>
      <c r="BN169" s="146"/>
      <c r="BO169" s="146"/>
      <c r="BP169" s="146"/>
      <c r="BQ169" s="43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2"/>
      <c r="CC169" s="146"/>
      <c r="CD169" s="146"/>
      <c r="CE169" s="146"/>
      <c r="CF169" s="146"/>
      <c r="CG169" s="43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2"/>
      <c r="CS169" s="146"/>
      <c r="CT169" s="146"/>
      <c r="CU169" s="146"/>
      <c r="CV169" s="146"/>
      <c r="CW169" s="43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2"/>
      <c r="DI169" s="146"/>
      <c r="DJ169" s="146"/>
      <c r="DK169" s="146"/>
      <c r="DL169" s="146"/>
      <c r="DM169" s="43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2"/>
      <c r="DY169" s="146"/>
      <c r="DZ169" s="146"/>
      <c r="EA169" s="146"/>
      <c r="EB169" s="146"/>
      <c r="EC169" s="43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2"/>
      <c r="EO169" s="146"/>
      <c r="EP169" s="146"/>
      <c r="EQ169" s="146"/>
      <c r="ER169" s="146"/>
      <c r="ES169" s="43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2"/>
      <c r="FE169" s="146"/>
      <c r="FF169" s="146"/>
      <c r="FG169" s="146"/>
      <c r="FH169" s="146"/>
      <c r="FI169" s="43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2"/>
      <c r="FU169" s="146"/>
      <c r="FV169" s="146"/>
      <c r="FW169" s="146"/>
      <c r="FX169" s="146"/>
      <c r="FY169" s="43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2"/>
      <c r="GK169" s="146"/>
      <c r="GL169" s="146"/>
      <c r="GM169" s="146"/>
      <c r="GN169" s="146"/>
      <c r="GO169" s="43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2"/>
      <c r="HA169" s="146"/>
      <c r="HB169" s="146"/>
      <c r="HC169" s="146"/>
      <c r="HD169" s="146"/>
      <c r="HE169" s="43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2"/>
      <c r="HQ169" s="146"/>
      <c r="HR169" s="146"/>
      <c r="HS169" s="146"/>
      <c r="HT169" s="146"/>
      <c r="HU169" s="43"/>
      <c r="HV169" s="44"/>
      <c r="HW169" s="44"/>
      <c r="HX169" s="44"/>
      <c r="HY169" s="44"/>
      <c r="HZ169" s="44"/>
      <c r="IA169" s="44"/>
      <c r="IB169" s="44"/>
      <c r="IC169" s="44"/>
      <c r="ID169" s="44"/>
      <c r="IE169" s="44"/>
      <c r="IF169" s="42"/>
      <c r="IG169" s="146"/>
      <c r="IH169" s="146"/>
      <c r="II169" s="146"/>
      <c r="IJ169" s="146"/>
      <c r="IK169" s="43"/>
      <c r="IL169" s="44"/>
      <c r="IM169" s="44"/>
      <c r="IN169" s="44"/>
      <c r="IO169" s="44"/>
      <c r="IP169" s="44"/>
      <c r="IQ169" s="44"/>
      <c r="IR169" s="44"/>
      <c r="IS169" s="44"/>
      <c r="IT169" s="44"/>
      <c r="IU169" s="44"/>
    </row>
    <row r="170" spans="1:241" ht="21.75" customHeight="1">
      <c r="A170" s="181"/>
      <c r="B170" s="125"/>
      <c r="C170" s="126"/>
      <c r="D170" s="127"/>
      <c r="E170" s="23"/>
      <c r="F170" s="27">
        <v>2021</v>
      </c>
      <c r="G170" s="28">
        <f aca="true" t="shared" si="79" ref="G170:P170">G182+G194+G206+G218</f>
        <v>1127854.6</v>
      </c>
      <c r="H170" s="28">
        <f t="shared" si="79"/>
        <v>246998.3</v>
      </c>
      <c r="I170" s="28">
        <f t="shared" si="79"/>
        <v>72111.3</v>
      </c>
      <c r="J170" s="28">
        <f t="shared" si="79"/>
        <v>0</v>
      </c>
      <c r="K170" s="28">
        <f t="shared" si="79"/>
        <v>0</v>
      </c>
      <c r="L170" s="28">
        <f t="shared" si="79"/>
        <v>0</v>
      </c>
      <c r="M170" s="28">
        <f t="shared" si="79"/>
        <v>1055743.3</v>
      </c>
      <c r="N170" s="28">
        <f t="shared" si="79"/>
        <v>246998.3</v>
      </c>
      <c r="O170" s="28">
        <f t="shared" si="79"/>
        <v>0</v>
      </c>
      <c r="P170" s="28">
        <f t="shared" si="79"/>
        <v>0</v>
      </c>
      <c r="Q170" s="26"/>
      <c r="R170" s="3"/>
      <c r="S170" s="45"/>
      <c r="AG170" s="146"/>
      <c r="AW170" s="146"/>
      <c r="BM170" s="146"/>
      <c r="CC170" s="146"/>
      <c r="CS170" s="146"/>
      <c r="DI170" s="146"/>
      <c r="DY170" s="146"/>
      <c r="EO170" s="146"/>
      <c r="FE170" s="146"/>
      <c r="FU170" s="146"/>
      <c r="GK170" s="146"/>
      <c r="HA170" s="146"/>
      <c r="HQ170" s="146"/>
      <c r="IG170" s="146"/>
    </row>
    <row r="171" spans="1:241" ht="21.75" customHeight="1">
      <c r="A171" s="181"/>
      <c r="B171" s="125"/>
      <c r="C171" s="126"/>
      <c r="D171" s="127"/>
      <c r="E171" s="23"/>
      <c r="F171" s="27">
        <v>2022</v>
      </c>
      <c r="G171" s="28">
        <f aca="true" t="shared" si="80" ref="G171:P171">G183+G195+G207+G219</f>
        <v>254201.69999999998</v>
      </c>
      <c r="H171" s="28">
        <f t="shared" si="80"/>
        <v>0</v>
      </c>
      <c r="I171" s="28">
        <f t="shared" si="80"/>
        <v>60786.1</v>
      </c>
      <c r="J171" s="28">
        <f t="shared" si="80"/>
        <v>0</v>
      </c>
      <c r="K171" s="28">
        <f t="shared" si="80"/>
        <v>0</v>
      </c>
      <c r="L171" s="28">
        <f t="shared" si="80"/>
        <v>0</v>
      </c>
      <c r="M171" s="28">
        <f t="shared" si="80"/>
        <v>193415.59999999998</v>
      </c>
      <c r="N171" s="28">
        <f t="shared" si="80"/>
        <v>0</v>
      </c>
      <c r="O171" s="28">
        <f t="shared" si="80"/>
        <v>0</v>
      </c>
      <c r="P171" s="28">
        <f t="shared" si="80"/>
        <v>0</v>
      </c>
      <c r="Q171" s="26"/>
      <c r="R171" s="3"/>
      <c r="AG171" s="146"/>
      <c r="AW171" s="146"/>
      <c r="BM171" s="146"/>
      <c r="CC171" s="146"/>
      <c r="CS171" s="146"/>
      <c r="DI171" s="146"/>
      <c r="DY171" s="146"/>
      <c r="EO171" s="146"/>
      <c r="FE171" s="146"/>
      <c r="FU171" s="146"/>
      <c r="GK171" s="146"/>
      <c r="HA171" s="146"/>
      <c r="HQ171" s="146"/>
      <c r="IG171" s="146"/>
    </row>
    <row r="172" spans="1:241" ht="21.75" customHeight="1">
      <c r="A172" s="181"/>
      <c r="B172" s="125"/>
      <c r="C172" s="126"/>
      <c r="D172" s="127"/>
      <c r="E172" s="23"/>
      <c r="F172" s="27">
        <v>2023</v>
      </c>
      <c r="G172" s="28">
        <f aca="true" t="shared" si="81" ref="G172:P172">G184+G196+G208+G220</f>
        <v>1136937.3</v>
      </c>
      <c r="H172" s="28">
        <f t="shared" si="81"/>
        <v>0</v>
      </c>
      <c r="I172" s="28">
        <f t="shared" si="81"/>
        <v>44146.4</v>
      </c>
      <c r="J172" s="28">
        <f t="shared" si="81"/>
        <v>0</v>
      </c>
      <c r="K172" s="28">
        <f t="shared" si="81"/>
        <v>225913.2</v>
      </c>
      <c r="L172" s="28">
        <f t="shared" si="81"/>
        <v>0</v>
      </c>
      <c r="M172" s="28">
        <f t="shared" si="81"/>
        <v>866877.7</v>
      </c>
      <c r="N172" s="28">
        <f t="shared" si="81"/>
        <v>0</v>
      </c>
      <c r="O172" s="28">
        <f t="shared" si="81"/>
        <v>0</v>
      </c>
      <c r="P172" s="28">
        <f t="shared" si="81"/>
        <v>0</v>
      </c>
      <c r="Q172" s="26"/>
      <c r="R172" s="3"/>
      <c r="AG172" s="146"/>
      <c r="AW172" s="146"/>
      <c r="BM172" s="146"/>
      <c r="CC172" s="146"/>
      <c r="CS172" s="146"/>
      <c r="DI172" s="146"/>
      <c r="DY172" s="146"/>
      <c r="EO172" s="146"/>
      <c r="FE172" s="146"/>
      <c r="FU172" s="146"/>
      <c r="GK172" s="146"/>
      <c r="HA172" s="146"/>
      <c r="HQ172" s="146"/>
      <c r="IG172" s="146"/>
    </row>
    <row r="173" spans="1:241" ht="21.75" customHeight="1">
      <c r="A173" s="181"/>
      <c r="B173" s="125"/>
      <c r="C173" s="126"/>
      <c r="D173" s="127"/>
      <c r="E173" s="23"/>
      <c r="F173" s="27">
        <v>2024</v>
      </c>
      <c r="G173" s="28">
        <f aca="true" t="shared" si="82" ref="G173:P173">G185+G197+G209+G221</f>
        <v>1053342.4000000001</v>
      </c>
      <c r="H173" s="28">
        <f t="shared" si="82"/>
        <v>0</v>
      </c>
      <c r="I173" s="28">
        <f t="shared" si="82"/>
        <v>9988.1</v>
      </c>
      <c r="J173" s="28">
        <f t="shared" si="82"/>
        <v>0</v>
      </c>
      <c r="K173" s="28">
        <f t="shared" si="82"/>
        <v>254609.3</v>
      </c>
      <c r="L173" s="28">
        <f t="shared" si="82"/>
        <v>0</v>
      </c>
      <c r="M173" s="28">
        <f t="shared" si="82"/>
        <v>788745</v>
      </c>
      <c r="N173" s="28">
        <f t="shared" si="82"/>
        <v>0</v>
      </c>
      <c r="O173" s="28">
        <f t="shared" si="82"/>
        <v>0</v>
      </c>
      <c r="P173" s="28">
        <f t="shared" si="82"/>
        <v>0</v>
      </c>
      <c r="Q173" s="26"/>
      <c r="R173" s="3"/>
      <c r="AG173" s="146"/>
      <c r="AW173" s="146"/>
      <c r="BM173" s="146"/>
      <c r="CC173" s="146"/>
      <c r="CS173" s="146"/>
      <c r="DI173" s="146"/>
      <c r="DY173" s="146"/>
      <c r="EO173" s="146"/>
      <c r="FE173" s="146"/>
      <c r="FU173" s="146"/>
      <c r="GK173" s="146"/>
      <c r="HA173" s="146"/>
      <c r="HQ173" s="146"/>
      <c r="IG173" s="146"/>
    </row>
    <row r="174" spans="1:241" ht="21.75" customHeight="1">
      <c r="A174" s="181"/>
      <c r="B174" s="136"/>
      <c r="C174" s="137"/>
      <c r="D174" s="138"/>
      <c r="E174" s="23"/>
      <c r="F174" s="27">
        <v>2025</v>
      </c>
      <c r="G174" s="28">
        <f aca="true" t="shared" si="83" ref="G174:P174">G186+G198+G210+G222</f>
        <v>916160.2</v>
      </c>
      <c r="H174" s="28">
        <f t="shared" si="83"/>
        <v>0</v>
      </c>
      <c r="I174" s="28">
        <f t="shared" si="83"/>
        <v>93499.1</v>
      </c>
      <c r="J174" s="28">
        <f t="shared" si="83"/>
        <v>0</v>
      </c>
      <c r="K174" s="28">
        <f t="shared" si="83"/>
        <v>0</v>
      </c>
      <c r="L174" s="28">
        <f t="shared" si="83"/>
        <v>0</v>
      </c>
      <c r="M174" s="28">
        <f t="shared" si="83"/>
        <v>822661.1</v>
      </c>
      <c r="N174" s="28">
        <f t="shared" si="83"/>
        <v>0</v>
      </c>
      <c r="O174" s="28">
        <f t="shared" si="83"/>
        <v>0</v>
      </c>
      <c r="P174" s="28">
        <f t="shared" si="83"/>
        <v>0</v>
      </c>
      <c r="Q174" s="26"/>
      <c r="R174" s="3"/>
      <c r="AG174" s="146"/>
      <c r="AW174" s="146"/>
      <c r="BM174" s="146"/>
      <c r="CC174" s="146"/>
      <c r="CS174" s="146"/>
      <c r="DI174" s="146"/>
      <c r="DY174" s="146"/>
      <c r="EO174" s="146"/>
      <c r="FE174" s="146"/>
      <c r="FU174" s="146"/>
      <c r="GK174" s="146"/>
      <c r="HA174" s="146"/>
      <c r="HQ174" s="146"/>
      <c r="IG174" s="146"/>
    </row>
    <row r="175" spans="1:255" s="4" customFormat="1" ht="18.75" customHeight="1">
      <c r="A175" s="181"/>
      <c r="B175" s="122" t="s">
        <v>85</v>
      </c>
      <c r="C175" s="123"/>
      <c r="D175" s="124"/>
      <c r="E175" s="23"/>
      <c r="F175" s="24" t="s">
        <v>30</v>
      </c>
      <c r="G175" s="25">
        <f aca="true" t="shared" si="84" ref="G175:G191">I175+K175+M175+O175</f>
        <v>1086184.4</v>
      </c>
      <c r="H175" s="25">
        <f aca="true" t="shared" si="85" ref="H175:H180">J175+L175+N175+P175</f>
        <v>9866.9</v>
      </c>
      <c r="I175" s="25">
        <f>SUM(I176:I186)</f>
        <v>334293.4</v>
      </c>
      <c r="J175" s="25">
        <f aca="true" t="shared" si="86" ref="J175:P175">SUM(J176:J186)</f>
        <v>9866.9</v>
      </c>
      <c r="K175" s="25">
        <f t="shared" si="86"/>
        <v>0</v>
      </c>
      <c r="L175" s="25">
        <f t="shared" si="86"/>
        <v>0</v>
      </c>
      <c r="M175" s="25">
        <f t="shared" si="86"/>
        <v>751891</v>
      </c>
      <c r="N175" s="25">
        <f t="shared" si="86"/>
        <v>0</v>
      </c>
      <c r="O175" s="25">
        <f t="shared" si="86"/>
        <v>0</v>
      </c>
      <c r="P175" s="25">
        <f t="shared" si="86"/>
        <v>0</v>
      </c>
      <c r="Q175" s="26"/>
      <c r="R175" s="3"/>
      <c r="S175" s="39"/>
      <c r="T175" s="39"/>
      <c r="U175" s="40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2"/>
      <c r="AG175" s="146"/>
      <c r="AH175" s="146"/>
      <c r="AI175" s="146"/>
      <c r="AJ175" s="146"/>
      <c r="AK175" s="40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2"/>
      <c r="AW175" s="146"/>
      <c r="AX175" s="146"/>
      <c r="AY175" s="146"/>
      <c r="AZ175" s="146"/>
      <c r="BA175" s="40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2"/>
      <c r="BM175" s="146"/>
      <c r="BN175" s="146"/>
      <c r="BO175" s="146"/>
      <c r="BP175" s="146"/>
      <c r="BQ175" s="40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2"/>
      <c r="CC175" s="146"/>
      <c r="CD175" s="146"/>
      <c r="CE175" s="146"/>
      <c r="CF175" s="146"/>
      <c r="CG175" s="40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2"/>
      <c r="CS175" s="146"/>
      <c r="CT175" s="146"/>
      <c r="CU175" s="146"/>
      <c r="CV175" s="146"/>
      <c r="CW175" s="40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2"/>
      <c r="DI175" s="146"/>
      <c r="DJ175" s="146"/>
      <c r="DK175" s="146"/>
      <c r="DL175" s="146"/>
      <c r="DM175" s="40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2"/>
      <c r="DY175" s="146"/>
      <c r="DZ175" s="146"/>
      <c r="EA175" s="146"/>
      <c r="EB175" s="146"/>
      <c r="EC175" s="40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/>
      <c r="EN175" s="42"/>
      <c r="EO175" s="146"/>
      <c r="EP175" s="146"/>
      <c r="EQ175" s="146"/>
      <c r="ER175" s="146"/>
      <c r="ES175" s="40"/>
      <c r="ET175" s="41"/>
      <c r="EU175" s="41"/>
      <c r="EV175" s="41"/>
      <c r="EW175" s="41"/>
      <c r="EX175" s="41"/>
      <c r="EY175" s="41"/>
      <c r="EZ175" s="41"/>
      <c r="FA175" s="41"/>
      <c r="FB175" s="41"/>
      <c r="FC175" s="41"/>
      <c r="FD175" s="42"/>
      <c r="FE175" s="146"/>
      <c r="FF175" s="146"/>
      <c r="FG175" s="146"/>
      <c r="FH175" s="146"/>
      <c r="FI175" s="40"/>
      <c r="FJ175" s="41"/>
      <c r="FK175" s="41"/>
      <c r="FL175" s="41"/>
      <c r="FM175" s="41"/>
      <c r="FN175" s="41"/>
      <c r="FO175" s="41"/>
      <c r="FP175" s="41"/>
      <c r="FQ175" s="41"/>
      <c r="FR175" s="41"/>
      <c r="FS175" s="41"/>
      <c r="FT175" s="42"/>
      <c r="FU175" s="146"/>
      <c r="FV175" s="146"/>
      <c r="FW175" s="146"/>
      <c r="FX175" s="146"/>
      <c r="FY175" s="40"/>
      <c r="FZ175" s="41"/>
      <c r="GA175" s="41"/>
      <c r="GB175" s="41"/>
      <c r="GC175" s="41"/>
      <c r="GD175" s="41"/>
      <c r="GE175" s="41"/>
      <c r="GF175" s="41"/>
      <c r="GG175" s="41"/>
      <c r="GH175" s="41"/>
      <c r="GI175" s="41"/>
      <c r="GJ175" s="42"/>
      <c r="GK175" s="146"/>
      <c r="GL175" s="146"/>
      <c r="GM175" s="146"/>
      <c r="GN175" s="146"/>
      <c r="GO175" s="40"/>
      <c r="GP175" s="41"/>
      <c r="GQ175" s="41"/>
      <c r="GR175" s="41"/>
      <c r="GS175" s="41"/>
      <c r="GT175" s="41"/>
      <c r="GU175" s="41"/>
      <c r="GV175" s="41"/>
      <c r="GW175" s="41"/>
      <c r="GX175" s="41"/>
      <c r="GY175" s="41"/>
      <c r="GZ175" s="42"/>
      <c r="HA175" s="146"/>
      <c r="HB175" s="146"/>
      <c r="HC175" s="146"/>
      <c r="HD175" s="146"/>
      <c r="HE175" s="40"/>
      <c r="HF175" s="41"/>
      <c r="HG175" s="41"/>
      <c r="HH175" s="41"/>
      <c r="HI175" s="41"/>
      <c r="HJ175" s="41"/>
      <c r="HK175" s="41"/>
      <c r="HL175" s="41"/>
      <c r="HM175" s="41"/>
      <c r="HN175" s="41"/>
      <c r="HO175" s="41"/>
      <c r="HP175" s="42"/>
      <c r="HQ175" s="146"/>
      <c r="HR175" s="146"/>
      <c r="HS175" s="146"/>
      <c r="HT175" s="146"/>
      <c r="HU175" s="40"/>
      <c r="HV175" s="41"/>
      <c r="HW175" s="41"/>
      <c r="HX175" s="41"/>
      <c r="HY175" s="41"/>
      <c r="HZ175" s="41"/>
      <c r="IA175" s="41"/>
      <c r="IB175" s="41"/>
      <c r="IC175" s="41"/>
      <c r="ID175" s="41"/>
      <c r="IE175" s="41"/>
      <c r="IF175" s="42"/>
      <c r="IG175" s="146"/>
      <c r="IH175" s="146"/>
      <c r="II175" s="146"/>
      <c r="IJ175" s="146"/>
      <c r="IK175" s="40"/>
      <c r="IL175" s="41"/>
      <c r="IM175" s="41"/>
      <c r="IN175" s="41"/>
      <c r="IO175" s="41"/>
      <c r="IP175" s="41"/>
      <c r="IQ175" s="41"/>
      <c r="IR175" s="41"/>
      <c r="IS175" s="41"/>
      <c r="IT175" s="41"/>
      <c r="IU175" s="41"/>
    </row>
    <row r="176" spans="1:255" s="4" customFormat="1" ht="18.75" customHeight="1">
      <c r="A176" s="181"/>
      <c r="B176" s="125"/>
      <c r="C176" s="126"/>
      <c r="D176" s="127"/>
      <c r="E176" s="23"/>
      <c r="F176" s="27">
        <v>2015</v>
      </c>
      <c r="G176" s="28">
        <f t="shared" si="84"/>
        <v>181.7</v>
      </c>
      <c r="H176" s="28">
        <f t="shared" si="85"/>
        <v>181.7</v>
      </c>
      <c r="I176" s="28">
        <f aca="true" t="shared" si="87" ref="I176:P176">I44</f>
        <v>181.7</v>
      </c>
      <c r="J176" s="28">
        <f t="shared" si="87"/>
        <v>181.7</v>
      </c>
      <c r="K176" s="28">
        <f t="shared" si="87"/>
        <v>0</v>
      </c>
      <c r="L176" s="28">
        <f t="shared" si="87"/>
        <v>0</v>
      </c>
      <c r="M176" s="28">
        <f t="shared" si="87"/>
        <v>0</v>
      </c>
      <c r="N176" s="28">
        <f t="shared" si="87"/>
        <v>0</v>
      </c>
      <c r="O176" s="28">
        <f t="shared" si="87"/>
        <v>0</v>
      </c>
      <c r="P176" s="28">
        <f t="shared" si="87"/>
        <v>0</v>
      </c>
      <c r="Q176" s="26"/>
      <c r="R176" s="3"/>
      <c r="S176" s="39"/>
      <c r="T176" s="39"/>
      <c r="U176" s="43"/>
      <c r="V176" s="44"/>
      <c r="W176" s="44"/>
      <c r="X176" s="46"/>
      <c r="Y176" s="46"/>
      <c r="Z176" s="46"/>
      <c r="AA176" s="46"/>
      <c r="AB176" s="46"/>
      <c r="AC176" s="46"/>
      <c r="AD176" s="46"/>
      <c r="AE176" s="46"/>
      <c r="AF176" s="42"/>
      <c r="AG176" s="146"/>
      <c r="AH176" s="146"/>
      <c r="AI176" s="146"/>
      <c r="AJ176" s="146"/>
      <c r="AK176" s="43"/>
      <c r="AL176" s="44"/>
      <c r="AM176" s="44"/>
      <c r="AN176" s="46"/>
      <c r="AO176" s="46"/>
      <c r="AP176" s="46"/>
      <c r="AQ176" s="46"/>
      <c r="AR176" s="46"/>
      <c r="AS176" s="46"/>
      <c r="AT176" s="46"/>
      <c r="AU176" s="46"/>
      <c r="AV176" s="42"/>
      <c r="AW176" s="146"/>
      <c r="AX176" s="146"/>
      <c r="AY176" s="146"/>
      <c r="AZ176" s="146"/>
      <c r="BA176" s="43"/>
      <c r="BB176" s="44"/>
      <c r="BC176" s="44"/>
      <c r="BD176" s="46"/>
      <c r="BE176" s="46"/>
      <c r="BF176" s="46"/>
      <c r="BG176" s="46"/>
      <c r="BH176" s="46"/>
      <c r="BI176" s="46"/>
      <c r="BJ176" s="46"/>
      <c r="BK176" s="46"/>
      <c r="BL176" s="42"/>
      <c r="BM176" s="146"/>
      <c r="BN176" s="146"/>
      <c r="BO176" s="146"/>
      <c r="BP176" s="146"/>
      <c r="BQ176" s="43"/>
      <c r="BR176" s="44"/>
      <c r="BS176" s="44"/>
      <c r="BT176" s="46"/>
      <c r="BU176" s="46"/>
      <c r="BV176" s="46"/>
      <c r="BW176" s="46"/>
      <c r="BX176" s="46"/>
      <c r="BY176" s="46"/>
      <c r="BZ176" s="46"/>
      <c r="CA176" s="46"/>
      <c r="CB176" s="42"/>
      <c r="CC176" s="146"/>
      <c r="CD176" s="146"/>
      <c r="CE176" s="146"/>
      <c r="CF176" s="146"/>
      <c r="CG176" s="43"/>
      <c r="CH176" s="44"/>
      <c r="CI176" s="44"/>
      <c r="CJ176" s="46"/>
      <c r="CK176" s="46"/>
      <c r="CL176" s="46"/>
      <c r="CM176" s="46"/>
      <c r="CN176" s="46"/>
      <c r="CO176" s="46"/>
      <c r="CP176" s="46"/>
      <c r="CQ176" s="46"/>
      <c r="CR176" s="42"/>
      <c r="CS176" s="146"/>
      <c r="CT176" s="146"/>
      <c r="CU176" s="146"/>
      <c r="CV176" s="146"/>
      <c r="CW176" s="43"/>
      <c r="CX176" s="44"/>
      <c r="CY176" s="44"/>
      <c r="CZ176" s="46"/>
      <c r="DA176" s="46"/>
      <c r="DB176" s="46"/>
      <c r="DC176" s="46"/>
      <c r="DD176" s="46"/>
      <c r="DE176" s="46"/>
      <c r="DF176" s="46"/>
      <c r="DG176" s="46"/>
      <c r="DH176" s="42"/>
      <c r="DI176" s="146"/>
      <c r="DJ176" s="146"/>
      <c r="DK176" s="146"/>
      <c r="DL176" s="146"/>
      <c r="DM176" s="43"/>
      <c r="DN176" s="44"/>
      <c r="DO176" s="44"/>
      <c r="DP176" s="46"/>
      <c r="DQ176" s="46"/>
      <c r="DR176" s="46"/>
      <c r="DS176" s="46"/>
      <c r="DT176" s="46"/>
      <c r="DU176" s="46"/>
      <c r="DV176" s="46"/>
      <c r="DW176" s="46"/>
      <c r="DX176" s="42"/>
      <c r="DY176" s="146"/>
      <c r="DZ176" s="146"/>
      <c r="EA176" s="146"/>
      <c r="EB176" s="146"/>
      <c r="EC176" s="43"/>
      <c r="ED176" s="44"/>
      <c r="EE176" s="44"/>
      <c r="EF176" s="46"/>
      <c r="EG176" s="46"/>
      <c r="EH176" s="46"/>
      <c r="EI176" s="46"/>
      <c r="EJ176" s="46"/>
      <c r="EK176" s="46"/>
      <c r="EL176" s="46"/>
      <c r="EM176" s="46"/>
      <c r="EN176" s="42"/>
      <c r="EO176" s="146"/>
      <c r="EP176" s="146"/>
      <c r="EQ176" s="146"/>
      <c r="ER176" s="146"/>
      <c r="ES176" s="43"/>
      <c r="ET176" s="44"/>
      <c r="EU176" s="44"/>
      <c r="EV176" s="46"/>
      <c r="EW176" s="46"/>
      <c r="EX176" s="46"/>
      <c r="EY176" s="46"/>
      <c r="EZ176" s="46"/>
      <c r="FA176" s="46"/>
      <c r="FB176" s="46"/>
      <c r="FC176" s="46"/>
      <c r="FD176" s="42"/>
      <c r="FE176" s="146"/>
      <c r="FF176" s="146"/>
      <c r="FG176" s="146"/>
      <c r="FH176" s="146"/>
      <c r="FI176" s="43"/>
      <c r="FJ176" s="44"/>
      <c r="FK176" s="44"/>
      <c r="FL176" s="46"/>
      <c r="FM176" s="46"/>
      <c r="FN176" s="46"/>
      <c r="FO176" s="46"/>
      <c r="FP176" s="46"/>
      <c r="FQ176" s="46"/>
      <c r="FR176" s="46"/>
      <c r="FS176" s="46"/>
      <c r="FT176" s="42"/>
      <c r="FU176" s="146"/>
      <c r="FV176" s="146"/>
      <c r="FW176" s="146"/>
      <c r="FX176" s="146"/>
      <c r="FY176" s="43"/>
      <c r="FZ176" s="44"/>
      <c r="GA176" s="44"/>
      <c r="GB176" s="46"/>
      <c r="GC176" s="46"/>
      <c r="GD176" s="46"/>
      <c r="GE176" s="46"/>
      <c r="GF176" s="46"/>
      <c r="GG176" s="46"/>
      <c r="GH176" s="46"/>
      <c r="GI176" s="46"/>
      <c r="GJ176" s="42"/>
      <c r="GK176" s="146"/>
      <c r="GL176" s="146"/>
      <c r="GM176" s="146"/>
      <c r="GN176" s="146"/>
      <c r="GO176" s="43"/>
      <c r="GP176" s="44"/>
      <c r="GQ176" s="44"/>
      <c r="GR176" s="46"/>
      <c r="GS176" s="46"/>
      <c r="GT176" s="46"/>
      <c r="GU176" s="46"/>
      <c r="GV176" s="46"/>
      <c r="GW176" s="46"/>
      <c r="GX176" s="46"/>
      <c r="GY176" s="46"/>
      <c r="GZ176" s="42"/>
      <c r="HA176" s="146"/>
      <c r="HB176" s="146"/>
      <c r="HC176" s="146"/>
      <c r="HD176" s="146"/>
      <c r="HE176" s="43"/>
      <c r="HF176" s="44"/>
      <c r="HG176" s="44"/>
      <c r="HH176" s="46"/>
      <c r="HI176" s="46"/>
      <c r="HJ176" s="46"/>
      <c r="HK176" s="46"/>
      <c r="HL176" s="46"/>
      <c r="HM176" s="46"/>
      <c r="HN176" s="46"/>
      <c r="HO176" s="46"/>
      <c r="HP176" s="42"/>
      <c r="HQ176" s="146"/>
      <c r="HR176" s="146"/>
      <c r="HS176" s="146"/>
      <c r="HT176" s="146"/>
      <c r="HU176" s="43"/>
      <c r="HV176" s="44"/>
      <c r="HW176" s="44"/>
      <c r="HX176" s="46"/>
      <c r="HY176" s="46"/>
      <c r="HZ176" s="46"/>
      <c r="IA176" s="46"/>
      <c r="IB176" s="46"/>
      <c r="IC176" s="46"/>
      <c r="ID176" s="46"/>
      <c r="IE176" s="46"/>
      <c r="IF176" s="42"/>
      <c r="IG176" s="146"/>
      <c r="IH176" s="146"/>
      <c r="II176" s="146"/>
      <c r="IJ176" s="146"/>
      <c r="IK176" s="43"/>
      <c r="IL176" s="44"/>
      <c r="IM176" s="44"/>
      <c r="IN176" s="46"/>
      <c r="IO176" s="46"/>
      <c r="IP176" s="46"/>
      <c r="IQ176" s="46"/>
      <c r="IR176" s="46"/>
      <c r="IS176" s="46"/>
      <c r="IT176" s="46"/>
      <c r="IU176" s="46"/>
    </row>
    <row r="177" spans="1:255" s="4" customFormat="1" ht="18.75" customHeight="1">
      <c r="A177" s="181"/>
      <c r="B177" s="125"/>
      <c r="C177" s="126"/>
      <c r="D177" s="127"/>
      <c r="E177" s="23"/>
      <c r="F177" s="27">
        <v>2016</v>
      </c>
      <c r="G177" s="28">
        <f t="shared" si="84"/>
        <v>551.1</v>
      </c>
      <c r="H177" s="28">
        <f t="shared" si="85"/>
        <v>551.1</v>
      </c>
      <c r="I177" s="28">
        <f aca="true" t="shared" si="88" ref="I177:P178">I45</f>
        <v>551.1</v>
      </c>
      <c r="J177" s="28">
        <f t="shared" si="88"/>
        <v>551.1</v>
      </c>
      <c r="K177" s="28">
        <f t="shared" si="88"/>
        <v>0</v>
      </c>
      <c r="L177" s="28">
        <f t="shared" si="88"/>
        <v>0</v>
      </c>
      <c r="M177" s="28">
        <f t="shared" si="88"/>
        <v>0</v>
      </c>
      <c r="N177" s="28">
        <f t="shared" si="88"/>
        <v>0</v>
      </c>
      <c r="O177" s="28">
        <f t="shared" si="88"/>
        <v>0</v>
      </c>
      <c r="P177" s="28">
        <f t="shared" si="88"/>
        <v>0</v>
      </c>
      <c r="Q177" s="26"/>
      <c r="R177" s="3"/>
      <c r="S177" s="39"/>
      <c r="T177" s="39"/>
      <c r="U177" s="43"/>
      <c r="V177" s="44"/>
      <c r="W177" s="44"/>
      <c r="X177" s="46"/>
      <c r="Y177" s="46"/>
      <c r="Z177" s="46"/>
      <c r="AA177" s="46"/>
      <c r="AB177" s="46"/>
      <c r="AC177" s="46"/>
      <c r="AD177" s="46"/>
      <c r="AE177" s="46"/>
      <c r="AF177" s="42"/>
      <c r="AG177" s="146"/>
      <c r="AH177" s="146"/>
      <c r="AI177" s="146"/>
      <c r="AJ177" s="146"/>
      <c r="AK177" s="43"/>
      <c r="AL177" s="44"/>
      <c r="AM177" s="44"/>
      <c r="AN177" s="46"/>
      <c r="AO177" s="46"/>
      <c r="AP177" s="46"/>
      <c r="AQ177" s="46"/>
      <c r="AR177" s="46"/>
      <c r="AS177" s="46"/>
      <c r="AT177" s="46"/>
      <c r="AU177" s="46"/>
      <c r="AV177" s="42"/>
      <c r="AW177" s="146"/>
      <c r="AX177" s="146"/>
      <c r="AY177" s="146"/>
      <c r="AZ177" s="146"/>
      <c r="BA177" s="43"/>
      <c r="BB177" s="44"/>
      <c r="BC177" s="44"/>
      <c r="BD177" s="46"/>
      <c r="BE177" s="46"/>
      <c r="BF177" s="46"/>
      <c r="BG177" s="46"/>
      <c r="BH177" s="46"/>
      <c r="BI177" s="46"/>
      <c r="BJ177" s="46"/>
      <c r="BK177" s="46"/>
      <c r="BL177" s="42"/>
      <c r="BM177" s="146"/>
      <c r="BN177" s="146"/>
      <c r="BO177" s="146"/>
      <c r="BP177" s="146"/>
      <c r="BQ177" s="43"/>
      <c r="BR177" s="44"/>
      <c r="BS177" s="44"/>
      <c r="BT177" s="46"/>
      <c r="BU177" s="46"/>
      <c r="BV177" s="46"/>
      <c r="BW177" s="46"/>
      <c r="BX177" s="46"/>
      <c r="BY177" s="46"/>
      <c r="BZ177" s="46"/>
      <c r="CA177" s="46"/>
      <c r="CB177" s="42"/>
      <c r="CC177" s="146"/>
      <c r="CD177" s="146"/>
      <c r="CE177" s="146"/>
      <c r="CF177" s="146"/>
      <c r="CG177" s="43"/>
      <c r="CH177" s="44"/>
      <c r="CI177" s="44"/>
      <c r="CJ177" s="46"/>
      <c r="CK177" s="46"/>
      <c r="CL177" s="46"/>
      <c r="CM177" s="46"/>
      <c r="CN177" s="46"/>
      <c r="CO177" s="46"/>
      <c r="CP177" s="46"/>
      <c r="CQ177" s="46"/>
      <c r="CR177" s="42"/>
      <c r="CS177" s="146"/>
      <c r="CT177" s="146"/>
      <c r="CU177" s="146"/>
      <c r="CV177" s="146"/>
      <c r="CW177" s="43"/>
      <c r="CX177" s="44"/>
      <c r="CY177" s="44"/>
      <c r="CZ177" s="46"/>
      <c r="DA177" s="46"/>
      <c r="DB177" s="46"/>
      <c r="DC177" s="46"/>
      <c r="DD177" s="46"/>
      <c r="DE177" s="46"/>
      <c r="DF177" s="46"/>
      <c r="DG177" s="46"/>
      <c r="DH177" s="42"/>
      <c r="DI177" s="146"/>
      <c r="DJ177" s="146"/>
      <c r="DK177" s="146"/>
      <c r="DL177" s="146"/>
      <c r="DM177" s="43"/>
      <c r="DN177" s="44"/>
      <c r="DO177" s="44"/>
      <c r="DP177" s="46"/>
      <c r="DQ177" s="46"/>
      <c r="DR177" s="46"/>
      <c r="DS177" s="46"/>
      <c r="DT177" s="46"/>
      <c r="DU177" s="46"/>
      <c r="DV177" s="46"/>
      <c r="DW177" s="46"/>
      <c r="DX177" s="42"/>
      <c r="DY177" s="146"/>
      <c r="DZ177" s="146"/>
      <c r="EA177" s="146"/>
      <c r="EB177" s="146"/>
      <c r="EC177" s="43"/>
      <c r="ED177" s="44"/>
      <c r="EE177" s="44"/>
      <c r="EF177" s="46"/>
      <c r="EG177" s="46"/>
      <c r="EH177" s="46"/>
      <c r="EI177" s="46"/>
      <c r="EJ177" s="46"/>
      <c r="EK177" s="46"/>
      <c r="EL177" s="46"/>
      <c r="EM177" s="46"/>
      <c r="EN177" s="42"/>
      <c r="EO177" s="146"/>
      <c r="EP177" s="146"/>
      <c r="EQ177" s="146"/>
      <c r="ER177" s="146"/>
      <c r="ES177" s="43"/>
      <c r="ET177" s="44"/>
      <c r="EU177" s="44"/>
      <c r="EV177" s="46"/>
      <c r="EW177" s="46"/>
      <c r="EX177" s="46"/>
      <c r="EY177" s="46"/>
      <c r="EZ177" s="46"/>
      <c r="FA177" s="46"/>
      <c r="FB177" s="46"/>
      <c r="FC177" s="46"/>
      <c r="FD177" s="42"/>
      <c r="FE177" s="146"/>
      <c r="FF177" s="146"/>
      <c r="FG177" s="146"/>
      <c r="FH177" s="146"/>
      <c r="FI177" s="43"/>
      <c r="FJ177" s="44"/>
      <c r="FK177" s="44"/>
      <c r="FL177" s="46"/>
      <c r="FM177" s="46"/>
      <c r="FN177" s="46"/>
      <c r="FO177" s="46"/>
      <c r="FP177" s="46"/>
      <c r="FQ177" s="46"/>
      <c r="FR177" s="46"/>
      <c r="FS177" s="46"/>
      <c r="FT177" s="42"/>
      <c r="FU177" s="146"/>
      <c r="FV177" s="146"/>
      <c r="FW177" s="146"/>
      <c r="FX177" s="146"/>
      <c r="FY177" s="43"/>
      <c r="FZ177" s="44"/>
      <c r="GA177" s="44"/>
      <c r="GB177" s="46"/>
      <c r="GC177" s="46"/>
      <c r="GD177" s="46"/>
      <c r="GE177" s="46"/>
      <c r="GF177" s="46"/>
      <c r="GG177" s="46"/>
      <c r="GH177" s="46"/>
      <c r="GI177" s="46"/>
      <c r="GJ177" s="42"/>
      <c r="GK177" s="146"/>
      <c r="GL177" s="146"/>
      <c r="GM177" s="146"/>
      <c r="GN177" s="146"/>
      <c r="GO177" s="43"/>
      <c r="GP177" s="44"/>
      <c r="GQ177" s="44"/>
      <c r="GR177" s="46"/>
      <c r="GS177" s="46"/>
      <c r="GT177" s="46"/>
      <c r="GU177" s="46"/>
      <c r="GV177" s="46"/>
      <c r="GW177" s="46"/>
      <c r="GX177" s="46"/>
      <c r="GY177" s="46"/>
      <c r="GZ177" s="42"/>
      <c r="HA177" s="146"/>
      <c r="HB177" s="146"/>
      <c r="HC177" s="146"/>
      <c r="HD177" s="146"/>
      <c r="HE177" s="43"/>
      <c r="HF177" s="44"/>
      <c r="HG177" s="44"/>
      <c r="HH177" s="46"/>
      <c r="HI177" s="46"/>
      <c r="HJ177" s="46"/>
      <c r="HK177" s="46"/>
      <c r="HL177" s="46"/>
      <c r="HM177" s="46"/>
      <c r="HN177" s="46"/>
      <c r="HO177" s="46"/>
      <c r="HP177" s="42"/>
      <c r="HQ177" s="146"/>
      <c r="HR177" s="146"/>
      <c r="HS177" s="146"/>
      <c r="HT177" s="146"/>
      <c r="HU177" s="43"/>
      <c r="HV177" s="44"/>
      <c r="HW177" s="44"/>
      <c r="HX177" s="46"/>
      <c r="HY177" s="46"/>
      <c r="HZ177" s="46"/>
      <c r="IA177" s="46"/>
      <c r="IB177" s="46"/>
      <c r="IC177" s="46"/>
      <c r="ID177" s="46"/>
      <c r="IE177" s="46"/>
      <c r="IF177" s="42"/>
      <c r="IG177" s="146"/>
      <c r="IH177" s="146"/>
      <c r="II177" s="146"/>
      <c r="IJ177" s="146"/>
      <c r="IK177" s="43"/>
      <c r="IL177" s="44"/>
      <c r="IM177" s="44"/>
      <c r="IN177" s="46"/>
      <c r="IO177" s="46"/>
      <c r="IP177" s="46"/>
      <c r="IQ177" s="46"/>
      <c r="IR177" s="46"/>
      <c r="IS177" s="46"/>
      <c r="IT177" s="46"/>
      <c r="IU177" s="46"/>
    </row>
    <row r="178" spans="1:255" s="4" customFormat="1" ht="18.75" customHeight="1">
      <c r="A178" s="181"/>
      <c r="B178" s="125"/>
      <c r="C178" s="126"/>
      <c r="D178" s="127"/>
      <c r="E178" s="23"/>
      <c r="F178" s="27">
        <v>2017</v>
      </c>
      <c r="G178" s="28">
        <f t="shared" si="84"/>
        <v>8265.1</v>
      </c>
      <c r="H178" s="28">
        <f t="shared" si="85"/>
        <v>8265.1</v>
      </c>
      <c r="I178" s="28">
        <f>I46</f>
        <v>8265.1</v>
      </c>
      <c r="J178" s="28">
        <f t="shared" si="88"/>
        <v>8265.1</v>
      </c>
      <c r="K178" s="28">
        <f t="shared" si="88"/>
        <v>0</v>
      </c>
      <c r="L178" s="28">
        <f t="shared" si="88"/>
        <v>0</v>
      </c>
      <c r="M178" s="28">
        <f t="shared" si="88"/>
        <v>0</v>
      </c>
      <c r="N178" s="28">
        <f t="shared" si="88"/>
        <v>0</v>
      </c>
      <c r="O178" s="28">
        <f t="shared" si="88"/>
        <v>0</v>
      </c>
      <c r="P178" s="28">
        <f t="shared" si="88"/>
        <v>0</v>
      </c>
      <c r="Q178" s="26"/>
      <c r="R178" s="3"/>
      <c r="S178" s="39"/>
      <c r="T178" s="39"/>
      <c r="U178" s="43"/>
      <c r="V178" s="44"/>
      <c r="W178" s="44"/>
      <c r="X178" s="46"/>
      <c r="Y178" s="46"/>
      <c r="Z178" s="46"/>
      <c r="AA178" s="46"/>
      <c r="AB178" s="46"/>
      <c r="AC178" s="46"/>
      <c r="AD178" s="46"/>
      <c r="AE178" s="46"/>
      <c r="AF178" s="42"/>
      <c r="AG178" s="146"/>
      <c r="AH178" s="146"/>
      <c r="AI178" s="146"/>
      <c r="AJ178" s="146"/>
      <c r="AK178" s="43"/>
      <c r="AL178" s="44"/>
      <c r="AM178" s="44"/>
      <c r="AN178" s="46"/>
      <c r="AO178" s="46"/>
      <c r="AP178" s="46"/>
      <c r="AQ178" s="46"/>
      <c r="AR178" s="46"/>
      <c r="AS178" s="46"/>
      <c r="AT178" s="46"/>
      <c r="AU178" s="46"/>
      <c r="AV178" s="42"/>
      <c r="AW178" s="146"/>
      <c r="AX178" s="146"/>
      <c r="AY178" s="146"/>
      <c r="AZ178" s="146"/>
      <c r="BA178" s="43"/>
      <c r="BB178" s="44"/>
      <c r="BC178" s="44"/>
      <c r="BD178" s="46"/>
      <c r="BE178" s="46"/>
      <c r="BF178" s="46"/>
      <c r="BG178" s="46"/>
      <c r="BH178" s="46"/>
      <c r="BI178" s="46"/>
      <c r="BJ178" s="46"/>
      <c r="BK178" s="46"/>
      <c r="BL178" s="42"/>
      <c r="BM178" s="146"/>
      <c r="BN178" s="146"/>
      <c r="BO178" s="146"/>
      <c r="BP178" s="146"/>
      <c r="BQ178" s="43"/>
      <c r="BR178" s="44"/>
      <c r="BS178" s="44"/>
      <c r="BT178" s="46"/>
      <c r="BU178" s="46"/>
      <c r="BV178" s="46"/>
      <c r="BW178" s="46"/>
      <c r="BX178" s="46"/>
      <c r="BY178" s="46"/>
      <c r="BZ178" s="46"/>
      <c r="CA178" s="46"/>
      <c r="CB178" s="42"/>
      <c r="CC178" s="146"/>
      <c r="CD178" s="146"/>
      <c r="CE178" s="146"/>
      <c r="CF178" s="146"/>
      <c r="CG178" s="43"/>
      <c r="CH178" s="44"/>
      <c r="CI178" s="44"/>
      <c r="CJ178" s="46"/>
      <c r="CK178" s="46"/>
      <c r="CL178" s="46"/>
      <c r="CM178" s="46"/>
      <c r="CN178" s="46"/>
      <c r="CO178" s="46"/>
      <c r="CP178" s="46"/>
      <c r="CQ178" s="46"/>
      <c r="CR178" s="42"/>
      <c r="CS178" s="146"/>
      <c r="CT178" s="146"/>
      <c r="CU178" s="146"/>
      <c r="CV178" s="146"/>
      <c r="CW178" s="43"/>
      <c r="CX178" s="44"/>
      <c r="CY178" s="44"/>
      <c r="CZ178" s="46"/>
      <c r="DA178" s="46"/>
      <c r="DB178" s="46"/>
      <c r="DC178" s="46"/>
      <c r="DD178" s="46"/>
      <c r="DE178" s="46"/>
      <c r="DF178" s="46"/>
      <c r="DG178" s="46"/>
      <c r="DH178" s="42"/>
      <c r="DI178" s="146"/>
      <c r="DJ178" s="146"/>
      <c r="DK178" s="146"/>
      <c r="DL178" s="146"/>
      <c r="DM178" s="43"/>
      <c r="DN178" s="44"/>
      <c r="DO178" s="44"/>
      <c r="DP178" s="46"/>
      <c r="DQ178" s="46"/>
      <c r="DR178" s="46"/>
      <c r="DS178" s="46"/>
      <c r="DT178" s="46"/>
      <c r="DU178" s="46"/>
      <c r="DV178" s="46"/>
      <c r="DW178" s="46"/>
      <c r="DX178" s="42"/>
      <c r="DY178" s="146"/>
      <c r="DZ178" s="146"/>
      <c r="EA178" s="146"/>
      <c r="EB178" s="146"/>
      <c r="EC178" s="43"/>
      <c r="ED178" s="44"/>
      <c r="EE178" s="44"/>
      <c r="EF178" s="46"/>
      <c r="EG178" s="46"/>
      <c r="EH178" s="46"/>
      <c r="EI178" s="46"/>
      <c r="EJ178" s="46"/>
      <c r="EK178" s="46"/>
      <c r="EL178" s="46"/>
      <c r="EM178" s="46"/>
      <c r="EN178" s="42"/>
      <c r="EO178" s="146"/>
      <c r="EP178" s="146"/>
      <c r="EQ178" s="146"/>
      <c r="ER178" s="146"/>
      <c r="ES178" s="43"/>
      <c r="ET178" s="44"/>
      <c r="EU178" s="44"/>
      <c r="EV178" s="46"/>
      <c r="EW178" s="46"/>
      <c r="EX178" s="46"/>
      <c r="EY178" s="46"/>
      <c r="EZ178" s="46"/>
      <c r="FA178" s="46"/>
      <c r="FB178" s="46"/>
      <c r="FC178" s="46"/>
      <c r="FD178" s="42"/>
      <c r="FE178" s="146"/>
      <c r="FF178" s="146"/>
      <c r="FG178" s="146"/>
      <c r="FH178" s="146"/>
      <c r="FI178" s="43"/>
      <c r="FJ178" s="44"/>
      <c r="FK178" s="44"/>
      <c r="FL178" s="46"/>
      <c r="FM178" s="46"/>
      <c r="FN178" s="46"/>
      <c r="FO178" s="46"/>
      <c r="FP178" s="46"/>
      <c r="FQ178" s="46"/>
      <c r="FR178" s="46"/>
      <c r="FS178" s="46"/>
      <c r="FT178" s="42"/>
      <c r="FU178" s="146"/>
      <c r="FV178" s="146"/>
      <c r="FW178" s="146"/>
      <c r="FX178" s="146"/>
      <c r="FY178" s="43"/>
      <c r="FZ178" s="44"/>
      <c r="GA178" s="44"/>
      <c r="GB178" s="46"/>
      <c r="GC178" s="46"/>
      <c r="GD178" s="46"/>
      <c r="GE178" s="46"/>
      <c r="GF178" s="46"/>
      <c r="GG178" s="46"/>
      <c r="GH178" s="46"/>
      <c r="GI178" s="46"/>
      <c r="GJ178" s="42"/>
      <c r="GK178" s="146"/>
      <c r="GL178" s="146"/>
      <c r="GM178" s="146"/>
      <c r="GN178" s="146"/>
      <c r="GO178" s="43"/>
      <c r="GP178" s="44"/>
      <c r="GQ178" s="44"/>
      <c r="GR178" s="46"/>
      <c r="GS178" s="46"/>
      <c r="GT178" s="46"/>
      <c r="GU178" s="46"/>
      <c r="GV178" s="46"/>
      <c r="GW178" s="46"/>
      <c r="GX178" s="46"/>
      <c r="GY178" s="46"/>
      <c r="GZ178" s="42"/>
      <c r="HA178" s="146"/>
      <c r="HB178" s="146"/>
      <c r="HC178" s="146"/>
      <c r="HD178" s="146"/>
      <c r="HE178" s="43"/>
      <c r="HF178" s="44"/>
      <c r="HG178" s="44"/>
      <c r="HH178" s="46"/>
      <c r="HI178" s="46"/>
      <c r="HJ178" s="46"/>
      <c r="HK178" s="46"/>
      <c r="HL178" s="46"/>
      <c r="HM178" s="46"/>
      <c r="HN178" s="46"/>
      <c r="HO178" s="46"/>
      <c r="HP178" s="42"/>
      <c r="HQ178" s="146"/>
      <c r="HR178" s="146"/>
      <c r="HS178" s="146"/>
      <c r="HT178" s="146"/>
      <c r="HU178" s="43"/>
      <c r="HV178" s="44"/>
      <c r="HW178" s="44"/>
      <c r="HX178" s="46"/>
      <c r="HY178" s="46"/>
      <c r="HZ178" s="46"/>
      <c r="IA178" s="46"/>
      <c r="IB178" s="46"/>
      <c r="IC178" s="46"/>
      <c r="ID178" s="46"/>
      <c r="IE178" s="46"/>
      <c r="IF178" s="42"/>
      <c r="IG178" s="146"/>
      <c r="IH178" s="146"/>
      <c r="II178" s="146"/>
      <c r="IJ178" s="146"/>
      <c r="IK178" s="43"/>
      <c r="IL178" s="44"/>
      <c r="IM178" s="44"/>
      <c r="IN178" s="46"/>
      <c r="IO178" s="46"/>
      <c r="IP178" s="46"/>
      <c r="IQ178" s="46"/>
      <c r="IR178" s="46"/>
      <c r="IS178" s="46"/>
      <c r="IT178" s="46"/>
      <c r="IU178" s="46"/>
    </row>
    <row r="179" spans="1:255" s="4" customFormat="1" ht="18.75" customHeight="1">
      <c r="A179" s="181"/>
      <c r="B179" s="125"/>
      <c r="C179" s="126"/>
      <c r="D179" s="127"/>
      <c r="E179" s="23"/>
      <c r="F179" s="27">
        <v>2018</v>
      </c>
      <c r="G179" s="28">
        <f t="shared" si="84"/>
        <v>0</v>
      </c>
      <c r="H179" s="28">
        <f t="shared" si="85"/>
        <v>0</v>
      </c>
      <c r="I179" s="28">
        <f aca="true" t="shared" si="89" ref="I179:I186">I47</f>
        <v>0</v>
      </c>
      <c r="J179" s="28">
        <f aca="true" t="shared" si="90" ref="J179:P179">J47</f>
        <v>0</v>
      </c>
      <c r="K179" s="28">
        <f t="shared" si="90"/>
        <v>0</v>
      </c>
      <c r="L179" s="28">
        <f t="shared" si="90"/>
        <v>0</v>
      </c>
      <c r="M179" s="28">
        <f t="shared" si="90"/>
        <v>0</v>
      </c>
      <c r="N179" s="28">
        <f t="shared" si="90"/>
        <v>0</v>
      </c>
      <c r="O179" s="28">
        <f t="shared" si="90"/>
        <v>0</v>
      </c>
      <c r="P179" s="28">
        <f t="shared" si="90"/>
        <v>0</v>
      </c>
      <c r="Q179" s="26"/>
      <c r="R179" s="3"/>
      <c r="S179" s="39"/>
      <c r="T179" s="39"/>
      <c r="U179" s="43"/>
      <c r="V179" s="44"/>
      <c r="W179" s="44"/>
      <c r="X179" s="46"/>
      <c r="Y179" s="46"/>
      <c r="Z179" s="46"/>
      <c r="AA179" s="46"/>
      <c r="AB179" s="46"/>
      <c r="AC179" s="46"/>
      <c r="AD179" s="46"/>
      <c r="AE179" s="46"/>
      <c r="AF179" s="42"/>
      <c r="AG179" s="146"/>
      <c r="AH179" s="146"/>
      <c r="AI179" s="146"/>
      <c r="AJ179" s="146"/>
      <c r="AK179" s="43"/>
      <c r="AL179" s="44"/>
      <c r="AM179" s="44"/>
      <c r="AN179" s="46"/>
      <c r="AO179" s="46"/>
      <c r="AP179" s="46"/>
      <c r="AQ179" s="46"/>
      <c r="AR179" s="46"/>
      <c r="AS179" s="46"/>
      <c r="AT179" s="46"/>
      <c r="AU179" s="46"/>
      <c r="AV179" s="42"/>
      <c r="AW179" s="146"/>
      <c r="AX179" s="146"/>
      <c r="AY179" s="146"/>
      <c r="AZ179" s="146"/>
      <c r="BA179" s="43"/>
      <c r="BB179" s="44"/>
      <c r="BC179" s="44"/>
      <c r="BD179" s="46"/>
      <c r="BE179" s="46"/>
      <c r="BF179" s="46"/>
      <c r="BG179" s="46"/>
      <c r="BH179" s="46"/>
      <c r="BI179" s="46"/>
      <c r="BJ179" s="46"/>
      <c r="BK179" s="46"/>
      <c r="BL179" s="42"/>
      <c r="BM179" s="146"/>
      <c r="BN179" s="146"/>
      <c r="BO179" s="146"/>
      <c r="BP179" s="146"/>
      <c r="BQ179" s="43"/>
      <c r="BR179" s="44"/>
      <c r="BS179" s="44"/>
      <c r="BT179" s="46"/>
      <c r="BU179" s="46"/>
      <c r="BV179" s="46"/>
      <c r="BW179" s="46"/>
      <c r="BX179" s="46"/>
      <c r="BY179" s="46"/>
      <c r="BZ179" s="46"/>
      <c r="CA179" s="46"/>
      <c r="CB179" s="42"/>
      <c r="CC179" s="146"/>
      <c r="CD179" s="146"/>
      <c r="CE179" s="146"/>
      <c r="CF179" s="146"/>
      <c r="CG179" s="43"/>
      <c r="CH179" s="44"/>
      <c r="CI179" s="44"/>
      <c r="CJ179" s="46"/>
      <c r="CK179" s="46"/>
      <c r="CL179" s="46"/>
      <c r="CM179" s="46"/>
      <c r="CN179" s="46"/>
      <c r="CO179" s="46"/>
      <c r="CP179" s="46"/>
      <c r="CQ179" s="46"/>
      <c r="CR179" s="42"/>
      <c r="CS179" s="146"/>
      <c r="CT179" s="146"/>
      <c r="CU179" s="146"/>
      <c r="CV179" s="146"/>
      <c r="CW179" s="43"/>
      <c r="CX179" s="44"/>
      <c r="CY179" s="44"/>
      <c r="CZ179" s="46"/>
      <c r="DA179" s="46"/>
      <c r="DB179" s="46"/>
      <c r="DC179" s="46"/>
      <c r="DD179" s="46"/>
      <c r="DE179" s="46"/>
      <c r="DF179" s="46"/>
      <c r="DG179" s="46"/>
      <c r="DH179" s="42"/>
      <c r="DI179" s="146"/>
      <c r="DJ179" s="146"/>
      <c r="DK179" s="146"/>
      <c r="DL179" s="146"/>
      <c r="DM179" s="43"/>
      <c r="DN179" s="44"/>
      <c r="DO179" s="44"/>
      <c r="DP179" s="46"/>
      <c r="DQ179" s="46"/>
      <c r="DR179" s="46"/>
      <c r="DS179" s="46"/>
      <c r="DT179" s="46"/>
      <c r="DU179" s="46"/>
      <c r="DV179" s="46"/>
      <c r="DW179" s="46"/>
      <c r="DX179" s="42"/>
      <c r="DY179" s="146"/>
      <c r="DZ179" s="146"/>
      <c r="EA179" s="146"/>
      <c r="EB179" s="146"/>
      <c r="EC179" s="43"/>
      <c r="ED179" s="44"/>
      <c r="EE179" s="44"/>
      <c r="EF179" s="46"/>
      <c r="EG179" s="46"/>
      <c r="EH179" s="46"/>
      <c r="EI179" s="46"/>
      <c r="EJ179" s="46"/>
      <c r="EK179" s="46"/>
      <c r="EL179" s="46"/>
      <c r="EM179" s="46"/>
      <c r="EN179" s="42"/>
      <c r="EO179" s="146"/>
      <c r="EP179" s="146"/>
      <c r="EQ179" s="146"/>
      <c r="ER179" s="146"/>
      <c r="ES179" s="43"/>
      <c r="ET179" s="44"/>
      <c r="EU179" s="44"/>
      <c r="EV179" s="46"/>
      <c r="EW179" s="46"/>
      <c r="EX179" s="46"/>
      <c r="EY179" s="46"/>
      <c r="EZ179" s="46"/>
      <c r="FA179" s="46"/>
      <c r="FB179" s="46"/>
      <c r="FC179" s="46"/>
      <c r="FD179" s="42"/>
      <c r="FE179" s="146"/>
      <c r="FF179" s="146"/>
      <c r="FG179" s="146"/>
      <c r="FH179" s="146"/>
      <c r="FI179" s="43"/>
      <c r="FJ179" s="44"/>
      <c r="FK179" s="44"/>
      <c r="FL179" s="46"/>
      <c r="FM179" s="46"/>
      <c r="FN179" s="46"/>
      <c r="FO179" s="46"/>
      <c r="FP179" s="46"/>
      <c r="FQ179" s="46"/>
      <c r="FR179" s="46"/>
      <c r="FS179" s="46"/>
      <c r="FT179" s="42"/>
      <c r="FU179" s="146"/>
      <c r="FV179" s="146"/>
      <c r="FW179" s="146"/>
      <c r="FX179" s="146"/>
      <c r="FY179" s="43"/>
      <c r="FZ179" s="44"/>
      <c r="GA179" s="44"/>
      <c r="GB179" s="46"/>
      <c r="GC179" s="46"/>
      <c r="GD179" s="46"/>
      <c r="GE179" s="46"/>
      <c r="GF179" s="46"/>
      <c r="GG179" s="46"/>
      <c r="GH179" s="46"/>
      <c r="GI179" s="46"/>
      <c r="GJ179" s="42"/>
      <c r="GK179" s="146"/>
      <c r="GL179" s="146"/>
      <c r="GM179" s="146"/>
      <c r="GN179" s="146"/>
      <c r="GO179" s="43"/>
      <c r="GP179" s="44"/>
      <c r="GQ179" s="44"/>
      <c r="GR179" s="46"/>
      <c r="GS179" s="46"/>
      <c r="GT179" s="46"/>
      <c r="GU179" s="46"/>
      <c r="GV179" s="46"/>
      <c r="GW179" s="46"/>
      <c r="GX179" s="46"/>
      <c r="GY179" s="46"/>
      <c r="GZ179" s="42"/>
      <c r="HA179" s="146"/>
      <c r="HB179" s="146"/>
      <c r="HC179" s="146"/>
      <c r="HD179" s="146"/>
      <c r="HE179" s="43"/>
      <c r="HF179" s="44"/>
      <c r="HG179" s="44"/>
      <c r="HH179" s="46"/>
      <c r="HI179" s="46"/>
      <c r="HJ179" s="46"/>
      <c r="HK179" s="46"/>
      <c r="HL179" s="46"/>
      <c r="HM179" s="46"/>
      <c r="HN179" s="46"/>
      <c r="HO179" s="46"/>
      <c r="HP179" s="42"/>
      <c r="HQ179" s="146"/>
      <c r="HR179" s="146"/>
      <c r="HS179" s="146"/>
      <c r="HT179" s="146"/>
      <c r="HU179" s="43"/>
      <c r="HV179" s="44"/>
      <c r="HW179" s="44"/>
      <c r="HX179" s="46"/>
      <c r="HY179" s="46"/>
      <c r="HZ179" s="46"/>
      <c r="IA179" s="46"/>
      <c r="IB179" s="46"/>
      <c r="IC179" s="46"/>
      <c r="ID179" s="46"/>
      <c r="IE179" s="46"/>
      <c r="IF179" s="42"/>
      <c r="IG179" s="146"/>
      <c r="IH179" s="146"/>
      <c r="II179" s="146"/>
      <c r="IJ179" s="146"/>
      <c r="IK179" s="43"/>
      <c r="IL179" s="44"/>
      <c r="IM179" s="44"/>
      <c r="IN179" s="46"/>
      <c r="IO179" s="46"/>
      <c r="IP179" s="46"/>
      <c r="IQ179" s="46"/>
      <c r="IR179" s="46"/>
      <c r="IS179" s="46"/>
      <c r="IT179" s="46"/>
      <c r="IU179" s="46"/>
    </row>
    <row r="180" spans="1:255" s="4" customFormat="1" ht="18.75" customHeight="1">
      <c r="A180" s="181"/>
      <c r="B180" s="125"/>
      <c r="C180" s="126"/>
      <c r="D180" s="127"/>
      <c r="E180" s="23"/>
      <c r="F180" s="27">
        <v>2019</v>
      </c>
      <c r="G180" s="28">
        <f t="shared" si="84"/>
        <v>680</v>
      </c>
      <c r="H180" s="28">
        <f t="shared" si="85"/>
        <v>680</v>
      </c>
      <c r="I180" s="28">
        <f>I90</f>
        <v>680</v>
      </c>
      <c r="J180" s="28">
        <f aca="true" t="shared" si="91" ref="J180:P180">J90</f>
        <v>680</v>
      </c>
      <c r="K180" s="28">
        <f t="shared" si="91"/>
        <v>0</v>
      </c>
      <c r="L180" s="28">
        <f t="shared" si="91"/>
        <v>0</v>
      </c>
      <c r="M180" s="28">
        <f t="shared" si="91"/>
        <v>0</v>
      </c>
      <c r="N180" s="28">
        <f t="shared" si="91"/>
        <v>0</v>
      </c>
      <c r="O180" s="28">
        <f t="shared" si="91"/>
        <v>0</v>
      </c>
      <c r="P180" s="28">
        <f t="shared" si="91"/>
        <v>0</v>
      </c>
      <c r="Q180" s="26"/>
      <c r="R180" s="3"/>
      <c r="S180" s="39"/>
      <c r="T180" s="39"/>
      <c r="U180" s="43"/>
      <c r="V180" s="44"/>
      <c r="W180" s="44"/>
      <c r="X180" s="46"/>
      <c r="Y180" s="46"/>
      <c r="Z180" s="46"/>
      <c r="AA180" s="46"/>
      <c r="AB180" s="46"/>
      <c r="AC180" s="46"/>
      <c r="AD180" s="46"/>
      <c r="AE180" s="46"/>
      <c r="AF180" s="42"/>
      <c r="AG180" s="146"/>
      <c r="AH180" s="146"/>
      <c r="AI180" s="146"/>
      <c r="AJ180" s="146"/>
      <c r="AK180" s="43"/>
      <c r="AL180" s="44"/>
      <c r="AM180" s="44"/>
      <c r="AN180" s="46"/>
      <c r="AO180" s="46"/>
      <c r="AP180" s="46"/>
      <c r="AQ180" s="46"/>
      <c r="AR180" s="46"/>
      <c r="AS180" s="46"/>
      <c r="AT180" s="46"/>
      <c r="AU180" s="46"/>
      <c r="AV180" s="42"/>
      <c r="AW180" s="146"/>
      <c r="AX180" s="146"/>
      <c r="AY180" s="146"/>
      <c r="AZ180" s="146"/>
      <c r="BA180" s="43"/>
      <c r="BB180" s="44"/>
      <c r="BC180" s="44"/>
      <c r="BD180" s="46"/>
      <c r="BE180" s="46"/>
      <c r="BF180" s="46"/>
      <c r="BG180" s="46"/>
      <c r="BH180" s="46"/>
      <c r="BI180" s="46"/>
      <c r="BJ180" s="46"/>
      <c r="BK180" s="46"/>
      <c r="BL180" s="42"/>
      <c r="BM180" s="146"/>
      <c r="BN180" s="146"/>
      <c r="BO180" s="146"/>
      <c r="BP180" s="146"/>
      <c r="BQ180" s="43"/>
      <c r="BR180" s="44"/>
      <c r="BS180" s="44"/>
      <c r="BT180" s="46"/>
      <c r="BU180" s="46"/>
      <c r="BV180" s="46"/>
      <c r="BW180" s="46"/>
      <c r="BX180" s="46"/>
      <c r="BY180" s="46"/>
      <c r="BZ180" s="46"/>
      <c r="CA180" s="46"/>
      <c r="CB180" s="42"/>
      <c r="CC180" s="146"/>
      <c r="CD180" s="146"/>
      <c r="CE180" s="146"/>
      <c r="CF180" s="146"/>
      <c r="CG180" s="43"/>
      <c r="CH180" s="44"/>
      <c r="CI180" s="44"/>
      <c r="CJ180" s="46"/>
      <c r="CK180" s="46"/>
      <c r="CL180" s="46"/>
      <c r="CM180" s="46"/>
      <c r="CN180" s="46"/>
      <c r="CO180" s="46"/>
      <c r="CP180" s="46"/>
      <c r="CQ180" s="46"/>
      <c r="CR180" s="42"/>
      <c r="CS180" s="146"/>
      <c r="CT180" s="146"/>
      <c r="CU180" s="146"/>
      <c r="CV180" s="146"/>
      <c r="CW180" s="43"/>
      <c r="CX180" s="44"/>
      <c r="CY180" s="44"/>
      <c r="CZ180" s="46"/>
      <c r="DA180" s="46"/>
      <c r="DB180" s="46"/>
      <c r="DC180" s="46"/>
      <c r="DD180" s="46"/>
      <c r="DE180" s="46"/>
      <c r="DF180" s="46"/>
      <c r="DG180" s="46"/>
      <c r="DH180" s="42"/>
      <c r="DI180" s="146"/>
      <c r="DJ180" s="146"/>
      <c r="DK180" s="146"/>
      <c r="DL180" s="146"/>
      <c r="DM180" s="43"/>
      <c r="DN180" s="44"/>
      <c r="DO180" s="44"/>
      <c r="DP180" s="46"/>
      <c r="DQ180" s="46"/>
      <c r="DR180" s="46"/>
      <c r="DS180" s="46"/>
      <c r="DT180" s="46"/>
      <c r="DU180" s="46"/>
      <c r="DV180" s="46"/>
      <c r="DW180" s="46"/>
      <c r="DX180" s="42"/>
      <c r="DY180" s="146"/>
      <c r="DZ180" s="146"/>
      <c r="EA180" s="146"/>
      <c r="EB180" s="146"/>
      <c r="EC180" s="43"/>
      <c r="ED180" s="44"/>
      <c r="EE180" s="44"/>
      <c r="EF180" s="46"/>
      <c r="EG180" s="46"/>
      <c r="EH180" s="46"/>
      <c r="EI180" s="46"/>
      <c r="EJ180" s="46"/>
      <c r="EK180" s="46"/>
      <c r="EL180" s="46"/>
      <c r="EM180" s="46"/>
      <c r="EN180" s="42"/>
      <c r="EO180" s="146"/>
      <c r="EP180" s="146"/>
      <c r="EQ180" s="146"/>
      <c r="ER180" s="146"/>
      <c r="ES180" s="43"/>
      <c r="ET180" s="44"/>
      <c r="EU180" s="44"/>
      <c r="EV180" s="46"/>
      <c r="EW180" s="46"/>
      <c r="EX180" s="46"/>
      <c r="EY180" s="46"/>
      <c r="EZ180" s="46"/>
      <c r="FA180" s="46"/>
      <c r="FB180" s="46"/>
      <c r="FC180" s="46"/>
      <c r="FD180" s="42"/>
      <c r="FE180" s="146"/>
      <c r="FF180" s="146"/>
      <c r="FG180" s="146"/>
      <c r="FH180" s="146"/>
      <c r="FI180" s="43"/>
      <c r="FJ180" s="44"/>
      <c r="FK180" s="44"/>
      <c r="FL180" s="46"/>
      <c r="FM180" s="46"/>
      <c r="FN180" s="46"/>
      <c r="FO180" s="46"/>
      <c r="FP180" s="46"/>
      <c r="FQ180" s="46"/>
      <c r="FR180" s="46"/>
      <c r="FS180" s="46"/>
      <c r="FT180" s="42"/>
      <c r="FU180" s="146"/>
      <c r="FV180" s="146"/>
      <c r="FW180" s="146"/>
      <c r="FX180" s="146"/>
      <c r="FY180" s="43"/>
      <c r="FZ180" s="44"/>
      <c r="GA180" s="44"/>
      <c r="GB180" s="46"/>
      <c r="GC180" s="46"/>
      <c r="GD180" s="46"/>
      <c r="GE180" s="46"/>
      <c r="GF180" s="46"/>
      <c r="GG180" s="46"/>
      <c r="GH180" s="46"/>
      <c r="GI180" s="46"/>
      <c r="GJ180" s="42"/>
      <c r="GK180" s="146"/>
      <c r="GL180" s="146"/>
      <c r="GM180" s="146"/>
      <c r="GN180" s="146"/>
      <c r="GO180" s="43"/>
      <c r="GP180" s="44"/>
      <c r="GQ180" s="44"/>
      <c r="GR180" s="46"/>
      <c r="GS180" s="46"/>
      <c r="GT180" s="46"/>
      <c r="GU180" s="46"/>
      <c r="GV180" s="46"/>
      <c r="GW180" s="46"/>
      <c r="GX180" s="46"/>
      <c r="GY180" s="46"/>
      <c r="GZ180" s="42"/>
      <c r="HA180" s="146"/>
      <c r="HB180" s="146"/>
      <c r="HC180" s="146"/>
      <c r="HD180" s="146"/>
      <c r="HE180" s="43"/>
      <c r="HF180" s="44"/>
      <c r="HG180" s="44"/>
      <c r="HH180" s="46"/>
      <c r="HI180" s="46"/>
      <c r="HJ180" s="46"/>
      <c r="HK180" s="46"/>
      <c r="HL180" s="46"/>
      <c r="HM180" s="46"/>
      <c r="HN180" s="46"/>
      <c r="HO180" s="46"/>
      <c r="HP180" s="42"/>
      <c r="HQ180" s="146"/>
      <c r="HR180" s="146"/>
      <c r="HS180" s="146"/>
      <c r="HT180" s="146"/>
      <c r="HU180" s="43"/>
      <c r="HV180" s="44"/>
      <c r="HW180" s="44"/>
      <c r="HX180" s="46"/>
      <c r="HY180" s="46"/>
      <c r="HZ180" s="46"/>
      <c r="IA180" s="46"/>
      <c r="IB180" s="46"/>
      <c r="IC180" s="46"/>
      <c r="ID180" s="46"/>
      <c r="IE180" s="46"/>
      <c r="IF180" s="42"/>
      <c r="IG180" s="146"/>
      <c r="IH180" s="146"/>
      <c r="II180" s="146"/>
      <c r="IJ180" s="146"/>
      <c r="IK180" s="43"/>
      <c r="IL180" s="44"/>
      <c r="IM180" s="44"/>
      <c r="IN180" s="46"/>
      <c r="IO180" s="46"/>
      <c r="IP180" s="46"/>
      <c r="IQ180" s="46"/>
      <c r="IR180" s="46"/>
      <c r="IS180" s="46"/>
      <c r="IT180" s="46"/>
      <c r="IU180" s="46"/>
    </row>
    <row r="181" spans="1:255" s="4" customFormat="1" ht="18.75" customHeight="1">
      <c r="A181" s="181"/>
      <c r="B181" s="125"/>
      <c r="C181" s="126"/>
      <c r="D181" s="127"/>
      <c r="E181" s="23"/>
      <c r="F181" s="27">
        <v>2020</v>
      </c>
      <c r="G181" s="28">
        <f aca="true" t="shared" si="92" ref="G181:G186">I181+K181+M181+O181</f>
        <v>44084.5</v>
      </c>
      <c r="H181" s="28">
        <f aca="true" t="shared" si="93" ref="H181:H186">J181+L181+N181+P181</f>
        <v>189</v>
      </c>
      <c r="I181" s="28">
        <f>I49</f>
        <v>44084.5</v>
      </c>
      <c r="J181" s="28">
        <f aca="true" t="shared" si="94" ref="J181:P185">J49</f>
        <v>189</v>
      </c>
      <c r="K181" s="28">
        <f t="shared" si="94"/>
        <v>0</v>
      </c>
      <c r="L181" s="28">
        <f t="shared" si="94"/>
        <v>0</v>
      </c>
      <c r="M181" s="28">
        <f t="shared" si="94"/>
        <v>0</v>
      </c>
      <c r="N181" s="28">
        <f t="shared" si="94"/>
        <v>0</v>
      </c>
      <c r="O181" s="28">
        <f t="shared" si="94"/>
        <v>0</v>
      </c>
      <c r="P181" s="28">
        <f t="shared" si="94"/>
        <v>0</v>
      </c>
      <c r="Q181" s="26"/>
      <c r="R181" s="3"/>
      <c r="S181" s="39"/>
      <c r="T181" s="39"/>
      <c r="U181" s="43"/>
      <c r="V181" s="44"/>
      <c r="W181" s="44"/>
      <c r="X181" s="46"/>
      <c r="Y181" s="46"/>
      <c r="Z181" s="46"/>
      <c r="AA181" s="46"/>
      <c r="AB181" s="46"/>
      <c r="AC181" s="46"/>
      <c r="AD181" s="46"/>
      <c r="AE181" s="46"/>
      <c r="AF181" s="42"/>
      <c r="AG181" s="146"/>
      <c r="AH181" s="146"/>
      <c r="AI181" s="146"/>
      <c r="AJ181" s="146"/>
      <c r="AK181" s="43"/>
      <c r="AL181" s="44"/>
      <c r="AM181" s="44"/>
      <c r="AN181" s="46"/>
      <c r="AO181" s="46"/>
      <c r="AP181" s="46"/>
      <c r="AQ181" s="46"/>
      <c r="AR181" s="46"/>
      <c r="AS181" s="46"/>
      <c r="AT181" s="46"/>
      <c r="AU181" s="46"/>
      <c r="AV181" s="42"/>
      <c r="AW181" s="146"/>
      <c r="AX181" s="146"/>
      <c r="AY181" s="146"/>
      <c r="AZ181" s="146"/>
      <c r="BA181" s="43"/>
      <c r="BB181" s="44"/>
      <c r="BC181" s="44"/>
      <c r="BD181" s="46"/>
      <c r="BE181" s="46"/>
      <c r="BF181" s="46"/>
      <c r="BG181" s="46"/>
      <c r="BH181" s="46"/>
      <c r="BI181" s="46"/>
      <c r="BJ181" s="46"/>
      <c r="BK181" s="46"/>
      <c r="BL181" s="42"/>
      <c r="BM181" s="146"/>
      <c r="BN181" s="146"/>
      <c r="BO181" s="146"/>
      <c r="BP181" s="146"/>
      <c r="BQ181" s="43"/>
      <c r="BR181" s="44"/>
      <c r="BS181" s="44"/>
      <c r="BT181" s="46"/>
      <c r="BU181" s="46"/>
      <c r="BV181" s="46"/>
      <c r="BW181" s="46"/>
      <c r="BX181" s="46"/>
      <c r="BY181" s="46"/>
      <c r="BZ181" s="46"/>
      <c r="CA181" s="46"/>
      <c r="CB181" s="42"/>
      <c r="CC181" s="146"/>
      <c r="CD181" s="146"/>
      <c r="CE181" s="146"/>
      <c r="CF181" s="146"/>
      <c r="CG181" s="43"/>
      <c r="CH181" s="44"/>
      <c r="CI181" s="44"/>
      <c r="CJ181" s="46"/>
      <c r="CK181" s="46"/>
      <c r="CL181" s="46"/>
      <c r="CM181" s="46"/>
      <c r="CN181" s="46"/>
      <c r="CO181" s="46"/>
      <c r="CP181" s="46"/>
      <c r="CQ181" s="46"/>
      <c r="CR181" s="42"/>
      <c r="CS181" s="146"/>
      <c r="CT181" s="146"/>
      <c r="CU181" s="146"/>
      <c r="CV181" s="146"/>
      <c r="CW181" s="43"/>
      <c r="CX181" s="44"/>
      <c r="CY181" s="44"/>
      <c r="CZ181" s="46"/>
      <c r="DA181" s="46"/>
      <c r="DB181" s="46"/>
      <c r="DC181" s="46"/>
      <c r="DD181" s="46"/>
      <c r="DE181" s="46"/>
      <c r="DF181" s="46"/>
      <c r="DG181" s="46"/>
      <c r="DH181" s="42"/>
      <c r="DI181" s="146"/>
      <c r="DJ181" s="146"/>
      <c r="DK181" s="146"/>
      <c r="DL181" s="146"/>
      <c r="DM181" s="43"/>
      <c r="DN181" s="44"/>
      <c r="DO181" s="44"/>
      <c r="DP181" s="46"/>
      <c r="DQ181" s="46"/>
      <c r="DR181" s="46"/>
      <c r="DS181" s="46"/>
      <c r="DT181" s="46"/>
      <c r="DU181" s="46"/>
      <c r="DV181" s="46"/>
      <c r="DW181" s="46"/>
      <c r="DX181" s="42"/>
      <c r="DY181" s="146"/>
      <c r="DZ181" s="146"/>
      <c r="EA181" s="146"/>
      <c r="EB181" s="146"/>
      <c r="EC181" s="43"/>
      <c r="ED181" s="44"/>
      <c r="EE181" s="44"/>
      <c r="EF181" s="46"/>
      <c r="EG181" s="46"/>
      <c r="EH181" s="46"/>
      <c r="EI181" s="46"/>
      <c r="EJ181" s="46"/>
      <c r="EK181" s="46"/>
      <c r="EL181" s="46"/>
      <c r="EM181" s="46"/>
      <c r="EN181" s="42"/>
      <c r="EO181" s="146"/>
      <c r="EP181" s="146"/>
      <c r="EQ181" s="146"/>
      <c r="ER181" s="146"/>
      <c r="ES181" s="43"/>
      <c r="ET181" s="44"/>
      <c r="EU181" s="44"/>
      <c r="EV181" s="46"/>
      <c r="EW181" s="46"/>
      <c r="EX181" s="46"/>
      <c r="EY181" s="46"/>
      <c r="EZ181" s="46"/>
      <c r="FA181" s="46"/>
      <c r="FB181" s="46"/>
      <c r="FC181" s="46"/>
      <c r="FD181" s="42"/>
      <c r="FE181" s="146"/>
      <c r="FF181" s="146"/>
      <c r="FG181" s="146"/>
      <c r="FH181" s="146"/>
      <c r="FI181" s="43"/>
      <c r="FJ181" s="44"/>
      <c r="FK181" s="44"/>
      <c r="FL181" s="46"/>
      <c r="FM181" s="46"/>
      <c r="FN181" s="46"/>
      <c r="FO181" s="46"/>
      <c r="FP181" s="46"/>
      <c r="FQ181" s="46"/>
      <c r="FR181" s="46"/>
      <c r="FS181" s="46"/>
      <c r="FT181" s="42"/>
      <c r="FU181" s="146"/>
      <c r="FV181" s="146"/>
      <c r="FW181" s="146"/>
      <c r="FX181" s="146"/>
      <c r="FY181" s="43"/>
      <c r="FZ181" s="44"/>
      <c r="GA181" s="44"/>
      <c r="GB181" s="46"/>
      <c r="GC181" s="46"/>
      <c r="GD181" s="46"/>
      <c r="GE181" s="46"/>
      <c r="GF181" s="46"/>
      <c r="GG181" s="46"/>
      <c r="GH181" s="46"/>
      <c r="GI181" s="46"/>
      <c r="GJ181" s="42"/>
      <c r="GK181" s="146"/>
      <c r="GL181" s="146"/>
      <c r="GM181" s="146"/>
      <c r="GN181" s="146"/>
      <c r="GO181" s="43"/>
      <c r="GP181" s="44"/>
      <c r="GQ181" s="44"/>
      <c r="GR181" s="46"/>
      <c r="GS181" s="46"/>
      <c r="GT181" s="46"/>
      <c r="GU181" s="46"/>
      <c r="GV181" s="46"/>
      <c r="GW181" s="46"/>
      <c r="GX181" s="46"/>
      <c r="GY181" s="46"/>
      <c r="GZ181" s="42"/>
      <c r="HA181" s="146"/>
      <c r="HB181" s="146"/>
      <c r="HC181" s="146"/>
      <c r="HD181" s="146"/>
      <c r="HE181" s="43"/>
      <c r="HF181" s="44"/>
      <c r="HG181" s="44"/>
      <c r="HH181" s="46"/>
      <c r="HI181" s="46"/>
      <c r="HJ181" s="46"/>
      <c r="HK181" s="46"/>
      <c r="HL181" s="46"/>
      <c r="HM181" s="46"/>
      <c r="HN181" s="46"/>
      <c r="HO181" s="46"/>
      <c r="HP181" s="42"/>
      <c r="HQ181" s="146"/>
      <c r="HR181" s="146"/>
      <c r="HS181" s="146"/>
      <c r="HT181" s="146"/>
      <c r="HU181" s="43"/>
      <c r="HV181" s="44"/>
      <c r="HW181" s="44"/>
      <c r="HX181" s="46"/>
      <c r="HY181" s="46"/>
      <c r="HZ181" s="46"/>
      <c r="IA181" s="46"/>
      <c r="IB181" s="46"/>
      <c r="IC181" s="46"/>
      <c r="ID181" s="46"/>
      <c r="IE181" s="46"/>
      <c r="IF181" s="42"/>
      <c r="IG181" s="146"/>
      <c r="IH181" s="146"/>
      <c r="II181" s="146"/>
      <c r="IJ181" s="146"/>
      <c r="IK181" s="43"/>
      <c r="IL181" s="44"/>
      <c r="IM181" s="44"/>
      <c r="IN181" s="46"/>
      <c r="IO181" s="46"/>
      <c r="IP181" s="46"/>
      <c r="IQ181" s="46"/>
      <c r="IR181" s="46"/>
      <c r="IS181" s="46"/>
      <c r="IT181" s="46"/>
      <c r="IU181" s="46"/>
    </row>
    <row r="182" spans="1:241" ht="21.75" customHeight="1">
      <c r="A182" s="181"/>
      <c r="B182" s="125"/>
      <c r="C182" s="126"/>
      <c r="D182" s="127"/>
      <c r="E182" s="23"/>
      <c r="F182" s="27">
        <v>2021</v>
      </c>
      <c r="G182" s="28">
        <f t="shared" si="92"/>
        <v>520662</v>
      </c>
      <c r="H182" s="28">
        <f t="shared" si="93"/>
        <v>0</v>
      </c>
      <c r="I182" s="28">
        <f t="shared" si="89"/>
        <v>72111.3</v>
      </c>
      <c r="J182" s="28">
        <f t="shared" si="94"/>
        <v>0</v>
      </c>
      <c r="K182" s="28">
        <f t="shared" si="94"/>
        <v>0</v>
      </c>
      <c r="L182" s="28">
        <f t="shared" si="94"/>
        <v>0</v>
      </c>
      <c r="M182" s="28">
        <f t="shared" si="94"/>
        <v>448550.7</v>
      </c>
      <c r="N182" s="28">
        <f t="shared" si="94"/>
        <v>0</v>
      </c>
      <c r="O182" s="28">
        <f t="shared" si="94"/>
        <v>0</v>
      </c>
      <c r="P182" s="28">
        <f t="shared" si="94"/>
        <v>0</v>
      </c>
      <c r="Q182" s="26"/>
      <c r="R182" s="3"/>
      <c r="AG182" s="146"/>
      <c r="AW182" s="146"/>
      <c r="BM182" s="146"/>
      <c r="CC182" s="146"/>
      <c r="CS182" s="146"/>
      <c r="DI182" s="146"/>
      <c r="DY182" s="146"/>
      <c r="EO182" s="146"/>
      <c r="FE182" s="146"/>
      <c r="FU182" s="146"/>
      <c r="GK182" s="146"/>
      <c r="HA182" s="146"/>
      <c r="HQ182" s="146"/>
      <c r="IG182" s="146"/>
    </row>
    <row r="183" spans="1:241" ht="21.75" customHeight="1">
      <c r="A183" s="181"/>
      <c r="B183" s="125"/>
      <c r="C183" s="126"/>
      <c r="D183" s="127"/>
      <c r="E183" s="23"/>
      <c r="F183" s="27">
        <v>2022</v>
      </c>
      <c r="G183" s="28">
        <f t="shared" si="92"/>
        <v>254201.69999999998</v>
      </c>
      <c r="H183" s="28">
        <f t="shared" si="93"/>
        <v>0</v>
      </c>
      <c r="I183" s="28">
        <f t="shared" si="89"/>
        <v>60786.1</v>
      </c>
      <c r="J183" s="28">
        <f t="shared" si="94"/>
        <v>0</v>
      </c>
      <c r="K183" s="28">
        <f t="shared" si="94"/>
        <v>0</v>
      </c>
      <c r="L183" s="28">
        <f t="shared" si="94"/>
        <v>0</v>
      </c>
      <c r="M183" s="28">
        <f t="shared" si="94"/>
        <v>193415.59999999998</v>
      </c>
      <c r="N183" s="28">
        <f t="shared" si="94"/>
        <v>0</v>
      </c>
      <c r="O183" s="28">
        <f t="shared" si="94"/>
        <v>0</v>
      </c>
      <c r="P183" s="28">
        <f t="shared" si="94"/>
        <v>0</v>
      </c>
      <c r="Q183" s="26"/>
      <c r="R183" s="3"/>
      <c r="AG183" s="146"/>
      <c r="AW183" s="146"/>
      <c r="BM183" s="146"/>
      <c r="CC183" s="146"/>
      <c r="CS183" s="146"/>
      <c r="DI183" s="146"/>
      <c r="DY183" s="146"/>
      <c r="EO183" s="146"/>
      <c r="FE183" s="146"/>
      <c r="FU183" s="146"/>
      <c r="GK183" s="146"/>
      <c r="HA183" s="146"/>
      <c r="HQ183" s="146"/>
      <c r="IG183" s="146"/>
    </row>
    <row r="184" spans="1:241" ht="21.75" customHeight="1">
      <c r="A184" s="181"/>
      <c r="B184" s="125"/>
      <c r="C184" s="126"/>
      <c r="D184" s="127"/>
      <c r="E184" s="23"/>
      <c r="F184" s="27">
        <v>2023</v>
      </c>
      <c r="G184" s="28">
        <f t="shared" si="92"/>
        <v>154071.1</v>
      </c>
      <c r="H184" s="28">
        <f t="shared" si="93"/>
        <v>0</v>
      </c>
      <c r="I184" s="28">
        <f t="shared" si="89"/>
        <v>44146.4</v>
      </c>
      <c r="J184" s="28">
        <f t="shared" si="94"/>
        <v>0</v>
      </c>
      <c r="K184" s="28">
        <f t="shared" si="94"/>
        <v>0</v>
      </c>
      <c r="L184" s="28">
        <f t="shared" si="94"/>
        <v>0</v>
      </c>
      <c r="M184" s="28">
        <f t="shared" si="94"/>
        <v>109924.7</v>
      </c>
      <c r="N184" s="28">
        <f t="shared" si="94"/>
        <v>0</v>
      </c>
      <c r="O184" s="28">
        <f t="shared" si="94"/>
        <v>0</v>
      </c>
      <c r="P184" s="28">
        <f t="shared" si="94"/>
        <v>0</v>
      </c>
      <c r="Q184" s="26"/>
      <c r="R184" s="3"/>
      <c r="AG184" s="146"/>
      <c r="AW184" s="146"/>
      <c r="BM184" s="146"/>
      <c r="CC184" s="146"/>
      <c r="CS184" s="146"/>
      <c r="DI184" s="146"/>
      <c r="DY184" s="146"/>
      <c r="EO184" s="146"/>
      <c r="FE184" s="146"/>
      <c r="FU184" s="146"/>
      <c r="GK184" s="146"/>
      <c r="HA184" s="146"/>
      <c r="HQ184" s="146"/>
      <c r="IG184" s="146"/>
    </row>
    <row r="185" spans="1:241" ht="21.75" customHeight="1">
      <c r="A185" s="181"/>
      <c r="B185" s="125"/>
      <c r="C185" s="126"/>
      <c r="D185" s="127"/>
      <c r="E185" s="23"/>
      <c r="F185" s="27">
        <v>2024</v>
      </c>
      <c r="G185" s="28">
        <f t="shared" si="92"/>
        <v>9988.1</v>
      </c>
      <c r="H185" s="28">
        <f t="shared" si="93"/>
        <v>0</v>
      </c>
      <c r="I185" s="28">
        <f t="shared" si="89"/>
        <v>9988.1</v>
      </c>
      <c r="J185" s="28">
        <f t="shared" si="94"/>
        <v>0</v>
      </c>
      <c r="K185" s="28">
        <f t="shared" si="94"/>
        <v>0</v>
      </c>
      <c r="L185" s="28">
        <f t="shared" si="94"/>
        <v>0</v>
      </c>
      <c r="M185" s="28">
        <f t="shared" si="94"/>
        <v>0</v>
      </c>
      <c r="N185" s="28">
        <f t="shared" si="94"/>
        <v>0</v>
      </c>
      <c r="O185" s="28">
        <f t="shared" si="94"/>
        <v>0</v>
      </c>
      <c r="P185" s="28">
        <f t="shared" si="94"/>
        <v>0</v>
      </c>
      <c r="Q185" s="26"/>
      <c r="R185" s="3"/>
      <c r="AG185" s="146"/>
      <c r="AW185" s="146"/>
      <c r="BM185" s="146"/>
      <c r="CC185" s="146"/>
      <c r="CS185" s="146"/>
      <c r="DI185" s="146"/>
      <c r="DY185" s="146"/>
      <c r="EO185" s="146"/>
      <c r="FE185" s="146"/>
      <c r="FU185" s="146"/>
      <c r="GK185" s="146"/>
      <c r="HA185" s="146"/>
      <c r="HQ185" s="146"/>
      <c r="IG185" s="146"/>
    </row>
    <row r="186" spans="1:241" ht="21.75" customHeight="1">
      <c r="A186" s="181"/>
      <c r="B186" s="136"/>
      <c r="C186" s="137"/>
      <c r="D186" s="138"/>
      <c r="E186" s="23"/>
      <c r="F186" s="27">
        <v>2025</v>
      </c>
      <c r="G186" s="28">
        <f t="shared" si="92"/>
        <v>93499.1</v>
      </c>
      <c r="H186" s="28">
        <f t="shared" si="93"/>
        <v>0</v>
      </c>
      <c r="I186" s="28">
        <f t="shared" si="89"/>
        <v>93499.1</v>
      </c>
      <c r="J186" s="28">
        <f aca="true" t="shared" si="95" ref="J186:P186">J54</f>
        <v>0</v>
      </c>
      <c r="K186" s="28">
        <f t="shared" si="95"/>
        <v>0</v>
      </c>
      <c r="L186" s="28">
        <f t="shared" si="95"/>
        <v>0</v>
      </c>
      <c r="M186" s="28">
        <f t="shared" si="95"/>
        <v>0</v>
      </c>
      <c r="N186" s="28">
        <f t="shared" si="95"/>
        <v>0</v>
      </c>
      <c r="O186" s="28">
        <f t="shared" si="95"/>
        <v>0</v>
      </c>
      <c r="P186" s="28">
        <f t="shared" si="95"/>
        <v>0</v>
      </c>
      <c r="Q186" s="26"/>
      <c r="R186" s="3"/>
      <c r="AG186" s="146"/>
      <c r="AW186" s="146"/>
      <c r="BM186" s="146"/>
      <c r="CC186" s="146"/>
      <c r="CS186" s="146"/>
      <c r="DI186" s="146"/>
      <c r="DY186" s="146"/>
      <c r="EO186" s="146"/>
      <c r="FE186" s="146"/>
      <c r="FU186" s="146"/>
      <c r="GK186" s="146"/>
      <c r="HA186" s="146"/>
      <c r="HQ186" s="146"/>
      <c r="IG186" s="146"/>
    </row>
    <row r="187" spans="1:255" s="4" customFormat="1" ht="18.75" customHeight="1">
      <c r="A187" s="181"/>
      <c r="B187" s="122" t="s">
        <v>45</v>
      </c>
      <c r="C187" s="123"/>
      <c r="D187" s="124"/>
      <c r="E187" s="23"/>
      <c r="F187" s="24" t="s">
        <v>30</v>
      </c>
      <c r="G187" s="25">
        <f t="shared" si="84"/>
        <v>5196979.3</v>
      </c>
      <c r="H187" s="25">
        <f>J187+L187+N187+P187</f>
        <v>2150287.4</v>
      </c>
      <c r="I187" s="25">
        <f>SUM(I188:I198)</f>
        <v>211227.40000000002</v>
      </c>
      <c r="J187" s="25">
        <f aca="true" t="shared" si="96" ref="J187:P187">SUM(J188:J198)</f>
        <v>211227.40000000002</v>
      </c>
      <c r="K187" s="25">
        <f t="shared" si="96"/>
        <v>2104652.5</v>
      </c>
      <c r="L187" s="25">
        <f t="shared" si="96"/>
        <v>1624130</v>
      </c>
      <c r="M187" s="25">
        <f t="shared" si="96"/>
        <v>2881099.4</v>
      </c>
      <c r="N187" s="25">
        <f t="shared" si="96"/>
        <v>314930</v>
      </c>
      <c r="O187" s="25">
        <f t="shared" si="96"/>
        <v>0</v>
      </c>
      <c r="P187" s="25">
        <f t="shared" si="96"/>
        <v>0</v>
      </c>
      <c r="Q187" s="26"/>
      <c r="R187" s="3"/>
      <c r="S187" s="146"/>
      <c r="T187" s="146"/>
      <c r="U187" s="40"/>
      <c r="V187" s="41"/>
      <c r="W187" s="41"/>
      <c r="X187" s="47"/>
      <c r="Y187" s="47"/>
      <c r="Z187" s="47"/>
      <c r="AA187" s="47"/>
      <c r="AB187" s="47"/>
      <c r="AC187" s="47"/>
      <c r="AD187" s="47"/>
      <c r="AE187" s="47"/>
      <c r="AF187" s="42"/>
      <c r="AG187" s="146"/>
      <c r="AH187" s="146"/>
      <c r="AI187" s="146"/>
      <c r="AJ187" s="146"/>
      <c r="AK187" s="40"/>
      <c r="AL187" s="41"/>
      <c r="AM187" s="41"/>
      <c r="AN187" s="47"/>
      <c r="AO187" s="47"/>
      <c r="AP187" s="47"/>
      <c r="AQ187" s="47"/>
      <c r="AR187" s="47"/>
      <c r="AS187" s="47"/>
      <c r="AT187" s="47"/>
      <c r="AU187" s="47"/>
      <c r="AV187" s="42"/>
      <c r="AW187" s="146"/>
      <c r="AX187" s="146"/>
      <c r="AY187" s="146"/>
      <c r="AZ187" s="146"/>
      <c r="BA187" s="40"/>
      <c r="BB187" s="41"/>
      <c r="BC187" s="41"/>
      <c r="BD187" s="47"/>
      <c r="BE187" s="47"/>
      <c r="BF187" s="47"/>
      <c r="BG187" s="47"/>
      <c r="BH187" s="47"/>
      <c r="BI187" s="47"/>
      <c r="BJ187" s="47"/>
      <c r="BK187" s="47"/>
      <c r="BL187" s="42"/>
      <c r="BM187" s="146"/>
      <c r="BN187" s="146"/>
      <c r="BO187" s="146"/>
      <c r="BP187" s="146"/>
      <c r="BQ187" s="40"/>
      <c r="BR187" s="41"/>
      <c r="BS187" s="41"/>
      <c r="BT187" s="47"/>
      <c r="BU187" s="47"/>
      <c r="BV187" s="47"/>
      <c r="BW187" s="47"/>
      <c r="BX187" s="47"/>
      <c r="BY187" s="47"/>
      <c r="BZ187" s="47"/>
      <c r="CA187" s="47"/>
      <c r="CB187" s="42"/>
      <c r="CC187" s="146"/>
      <c r="CD187" s="146"/>
      <c r="CE187" s="146"/>
      <c r="CF187" s="146"/>
      <c r="CG187" s="40"/>
      <c r="CH187" s="41"/>
      <c r="CI187" s="41"/>
      <c r="CJ187" s="47"/>
      <c r="CK187" s="47"/>
      <c r="CL187" s="47"/>
      <c r="CM187" s="47"/>
      <c r="CN187" s="47"/>
      <c r="CO187" s="47"/>
      <c r="CP187" s="47"/>
      <c r="CQ187" s="47"/>
      <c r="CR187" s="42"/>
      <c r="CS187" s="146"/>
      <c r="CT187" s="146"/>
      <c r="CU187" s="146"/>
      <c r="CV187" s="146"/>
      <c r="CW187" s="40"/>
      <c r="CX187" s="41"/>
      <c r="CY187" s="41"/>
      <c r="CZ187" s="47"/>
      <c r="DA187" s="47"/>
      <c r="DB187" s="47"/>
      <c r="DC187" s="47"/>
      <c r="DD187" s="47"/>
      <c r="DE187" s="47"/>
      <c r="DF187" s="47"/>
      <c r="DG187" s="47"/>
      <c r="DH187" s="42"/>
      <c r="DI187" s="146"/>
      <c r="DJ187" s="146"/>
      <c r="DK187" s="146"/>
      <c r="DL187" s="146"/>
      <c r="DM187" s="40"/>
      <c r="DN187" s="41"/>
      <c r="DO187" s="41"/>
      <c r="DP187" s="47"/>
      <c r="DQ187" s="47"/>
      <c r="DR187" s="47"/>
      <c r="DS187" s="47"/>
      <c r="DT187" s="47"/>
      <c r="DU187" s="47"/>
      <c r="DV187" s="47"/>
      <c r="DW187" s="47"/>
      <c r="DX187" s="42"/>
      <c r="DY187" s="146"/>
      <c r="DZ187" s="146"/>
      <c r="EA187" s="146"/>
      <c r="EB187" s="146"/>
      <c r="EC187" s="40"/>
      <c r="ED187" s="41"/>
      <c r="EE187" s="41"/>
      <c r="EF187" s="47"/>
      <c r="EG187" s="47"/>
      <c r="EH187" s="47"/>
      <c r="EI187" s="47"/>
      <c r="EJ187" s="47"/>
      <c r="EK187" s="47"/>
      <c r="EL187" s="47"/>
      <c r="EM187" s="47"/>
      <c r="EN187" s="42"/>
      <c r="EO187" s="146"/>
      <c r="EP187" s="146"/>
      <c r="EQ187" s="146"/>
      <c r="ER187" s="146"/>
      <c r="ES187" s="40"/>
      <c r="ET187" s="41"/>
      <c r="EU187" s="41"/>
      <c r="EV187" s="47"/>
      <c r="EW187" s="47"/>
      <c r="EX187" s="47"/>
      <c r="EY187" s="47"/>
      <c r="EZ187" s="47"/>
      <c r="FA187" s="47"/>
      <c r="FB187" s="47"/>
      <c r="FC187" s="47"/>
      <c r="FD187" s="42"/>
      <c r="FE187" s="146"/>
      <c r="FF187" s="146"/>
      <c r="FG187" s="146"/>
      <c r="FH187" s="146"/>
      <c r="FI187" s="40"/>
      <c r="FJ187" s="41"/>
      <c r="FK187" s="41"/>
      <c r="FL187" s="47"/>
      <c r="FM187" s="47"/>
      <c r="FN187" s="47"/>
      <c r="FO187" s="47"/>
      <c r="FP187" s="47"/>
      <c r="FQ187" s="47"/>
      <c r="FR187" s="47"/>
      <c r="FS187" s="47"/>
      <c r="FT187" s="42"/>
      <c r="FU187" s="146"/>
      <c r="FV187" s="146"/>
      <c r="FW187" s="146"/>
      <c r="FX187" s="146"/>
      <c r="FY187" s="40"/>
      <c r="FZ187" s="41"/>
      <c r="GA187" s="41"/>
      <c r="GB187" s="47"/>
      <c r="GC187" s="47"/>
      <c r="GD187" s="47"/>
      <c r="GE187" s="47"/>
      <c r="GF187" s="47"/>
      <c r="GG187" s="47"/>
      <c r="GH187" s="47"/>
      <c r="GI187" s="47"/>
      <c r="GJ187" s="42"/>
      <c r="GK187" s="146"/>
      <c r="GL187" s="146"/>
      <c r="GM187" s="146"/>
      <c r="GN187" s="146"/>
      <c r="GO187" s="40"/>
      <c r="GP187" s="41"/>
      <c r="GQ187" s="41"/>
      <c r="GR187" s="47"/>
      <c r="GS187" s="47"/>
      <c r="GT187" s="47"/>
      <c r="GU187" s="47"/>
      <c r="GV187" s="47"/>
      <c r="GW187" s="47"/>
      <c r="GX187" s="47"/>
      <c r="GY187" s="47"/>
      <c r="GZ187" s="42"/>
      <c r="HA187" s="146"/>
      <c r="HB187" s="146"/>
      <c r="HC187" s="146"/>
      <c r="HD187" s="146"/>
      <c r="HE187" s="40"/>
      <c r="HF187" s="41"/>
      <c r="HG187" s="41"/>
      <c r="HH187" s="47"/>
      <c r="HI187" s="47"/>
      <c r="HJ187" s="47"/>
      <c r="HK187" s="47"/>
      <c r="HL187" s="47"/>
      <c r="HM187" s="47"/>
      <c r="HN187" s="47"/>
      <c r="HO187" s="47"/>
      <c r="HP187" s="42"/>
      <c r="HQ187" s="146"/>
      <c r="HR187" s="146"/>
      <c r="HS187" s="146"/>
      <c r="HT187" s="146"/>
      <c r="HU187" s="40"/>
      <c r="HV187" s="41"/>
      <c r="HW187" s="41"/>
      <c r="HX187" s="47"/>
      <c r="HY187" s="47"/>
      <c r="HZ187" s="47"/>
      <c r="IA187" s="47"/>
      <c r="IB187" s="47"/>
      <c r="IC187" s="47"/>
      <c r="ID187" s="47"/>
      <c r="IE187" s="47"/>
      <c r="IF187" s="42"/>
      <c r="IG187" s="146"/>
      <c r="IH187" s="146"/>
      <c r="II187" s="146"/>
      <c r="IJ187" s="146"/>
      <c r="IK187" s="40"/>
      <c r="IL187" s="41"/>
      <c r="IM187" s="41"/>
      <c r="IN187" s="47"/>
      <c r="IO187" s="47"/>
      <c r="IP187" s="47"/>
      <c r="IQ187" s="47"/>
      <c r="IR187" s="47"/>
      <c r="IS187" s="47"/>
      <c r="IT187" s="47"/>
      <c r="IU187" s="47"/>
    </row>
    <row r="188" spans="1:255" s="4" customFormat="1" ht="18.75" customHeight="1">
      <c r="A188" s="181"/>
      <c r="B188" s="125"/>
      <c r="C188" s="126"/>
      <c r="D188" s="127"/>
      <c r="E188" s="23"/>
      <c r="F188" s="27">
        <v>2015</v>
      </c>
      <c r="G188" s="28">
        <f t="shared" si="84"/>
        <v>59508.3</v>
      </c>
      <c r="H188" s="28">
        <f>J188+L188+N188+P188</f>
        <v>59508.3</v>
      </c>
      <c r="I188" s="28">
        <f aca="true" t="shared" si="97" ref="I188:P189">I56</f>
        <v>59508.3</v>
      </c>
      <c r="J188" s="28">
        <f t="shared" si="97"/>
        <v>59508.3</v>
      </c>
      <c r="K188" s="28">
        <f t="shared" si="97"/>
        <v>0</v>
      </c>
      <c r="L188" s="28">
        <f t="shared" si="97"/>
        <v>0</v>
      </c>
      <c r="M188" s="28">
        <f t="shared" si="97"/>
        <v>0</v>
      </c>
      <c r="N188" s="28">
        <f t="shared" si="97"/>
        <v>0</v>
      </c>
      <c r="O188" s="28">
        <f t="shared" si="97"/>
        <v>0</v>
      </c>
      <c r="P188" s="28">
        <f t="shared" si="97"/>
        <v>0</v>
      </c>
      <c r="Q188" s="26"/>
      <c r="R188" s="3"/>
      <c r="S188" s="146"/>
      <c r="T188" s="146"/>
      <c r="U188" s="43"/>
      <c r="V188" s="44"/>
      <c r="W188" s="44"/>
      <c r="X188" s="46"/>
      <c r="Y188" s="46"/>
      <c r="Z188" s="46"/>
      <c r="AA188" s="46"/>
      <c r="AB188" s="46"/>
      <c r="AC188" s="46"/>
      <c r="AD188" s="46"/>
      <c r="AE188" s="46"/>
      <c r="AF188" s="42"/>
      <c r="AG188" s="146"/>
      <c r="AH188" s="146"/>
      <c r="AI188" s="146"/>
      <c r="AJ188" s="146"/>
      <c r="AK188" s="43"/>
      <c r="AL188" s="44"/>
      <c r="AM188" s="44"/>
      <c r="AN188" s="46"/>
      <c r="AO188" s="46"/>
      <c r="AP188" s="46"/>
      <c r="AQ188" s="46"/>
      <c r="AR188" s="46"/>
      <c r="AS188" s="46"/>
      <c r="AT188" s="46"/>
      <c r="AU188" s="46"/>
      <c r="AV188" s="42"/>
      <c r="AW188" s="146"/>
      <c r="AX188" s="146"/>
      <c r="AY188" s="146"/>
      <c r="AZ188" s="146"/>
      <c r="BA188" s="43"/>
      <c r="BB188" s="44"/>
      <c r="BC188" s="44"/>
      <c r="BD188" s="46"/>
      <c r="BE188" s="46"/>
      <c r="BF188" s="46"/>
      <c r="BG188" s="46"/>
      <c r="BH188" s="46"/>
      <c r="BI188" s="46"/>
      <c r="BJ188" s="46"/>
      <c r="BK188" s="46"/>
      <c r="BL188" s="42"/>
      <c r="BM188" s="146"/>
      <c r="BN188" s="146"/>
      <c r="BO188" s="146"/>
      <c r="BP188" s="146"/>
      <c r="BQ188" s="43"/>
      <c r="BR188" s="44"/>
      <c r="BS188" s="44"/>
      <c r="BT188" s="46"/>
      <c r="BU188" s="46"/>
      <c r="BV188" s="46"/>
      <c r="BW188" s="46"/>
      <c r="BX188" s="46"/>
      <c r="BY188" s="46"/>
      <c r="BZ188" s="46"/>
      <c r="CA188" s="46"/>
      <c r="CB188" s="42"/>
      <c r="CC188" s="146"/>
      <c r="CD188" s="146"/>
      <c r="CE188" s="146"/>
      <c r="CF188" s="146"/>
      <c r="CG188" s="43"/>
      <c r="CH188" s="44"/>
      <c r="CI188" s="44"/>
      <c r="CJ188" s="46"/>
      <c r="CK188" s="46"/>
      <c r="CL188" s="46"/>
      <c r="CM188" s="46"/>
      <c r="CN188" s="46"/>
      <c r="CO188" s="46"/>
      <c r="CP188" s="46"/>
      <c r="CQ188" s="46"/>
      <c r="CR188" s="42"/>
      <c r="CS188" s="146"/>
      <c r="CT188" s="146"/>
      <c r="CU188" s="146"/>
      <c r="CV188" s="146"/>
      <c r="CW188" s="43"/>
      <c r="CX188" s="44"/>
      <c r="CY188" s="44"/>
      <c r="CZ188" s="46"/>
      <c r="DA188" s="46"/>
      <c r="DB188" s="46"/>
      <c r="DC188" s="46"/>
      <c r="DD188" s="46"/>
      <c r="DE188" s="46"/>
      <c r="DF188" s="46"/>
      <c r="DG188" s="46"/>
      <c r="DH188" s="42"/>
      <c r="DI188" s="146"/>
      <c r="DJ188" s="146"/>
      <c r="DK188" s="146"/>
      <c r="DL188" s="146"/>
      <c r="DM188" s="43"/>
      <c r="DN188" s="44"/>
      <c r="DO188" s="44"/>
      <c r="DP188" s="46"/>
      <c r="DQ188" s="46"/>
      <c r="DR188" s="46"/>
      <c r="DS188" s="46"/>
      <c r="DT188" s="46"/>
      <c r="DU188" s="46"/>
      <c r="DV188" s="46"/>
      <c r="DW188" s="46"/>
      <c r="DX188" s="42"/>
      <c r="DY188" s="146"/>
      <c r="DZ188" s="146"/>
      <c r="EA188" s="146"/>
      <c r="EB188" s="146"/>
      <c r="EC188" s="43"/>
      <c r="ED188" s="44"/>
      <c r="EE188" s="44"/>
      <c r="EF188" s="46"/>
      <c r="EG188" s="46"/>
      <c r="EH188" s="46"/>
      <c r="EI188" s="46"/>
      <c r="EJ188" s="46"/>
      <c r="EK188" s="46"/>
      <c r="EL188" s="46"/>
      <c r="EM188" s="46"/>
      <c r="EN188" s="42"/>
      <c r="EO188" s="146"/>
      <c r="EP188" s="146"/>
      <c r="EQ188" s="146"/>
      <c r="ER188" s="146"/>
      <c r="ES188" s="43"/>
      <c r="ET188" s="44"/>
      <c r="EU188" s="44"/>
      <c r="EV188" s="46"/>
      <c r="EW188" s="46"/>
      <c r="EX188" s="46"/>
      <c r="EY188" s="46"/>
      <c r="EZ188" s="46"/>
      <c r="FA188" s="46"/>
      <c r="FB188" s="46"/>
      <c r="FC188" s="46"/>
      <c r="FD188" s="42"/>
      <c r="FE188" s="146"/>
      <c r="FF188" s="146"/>
      <c r="FG188" s="146"/>
      <c r="FH188" s="146"/>
      <c r="FI188" s="43"/>
      <c r="FJ188" s="44"/>
      <c r="FK188" s="44"/>
      <c r="FL188" s="46"/>
      <c r="FM188" s="46"/>
      <c r="FN188" s="46"/>
      <c r="FO188" s="46"/>
      <c r="FP188" s="46"/>
      <c r="FQ188" s="46"/>
      <c r="FR188" s="46"/>
      <c r="FS188" s="46"/>
      <c r="FT188" s="42"/>
      <c r="FU188" s="146"/>
      <c r="FV188" s="146"/>
      <c r="FW188" s="146"/>
      <c r="FX188" s="146"/>
      <c r="FY188" s="43"/>
      <c r="FZ188" s="44"/>
      <c r="GA188" s="44"/>
      <c r="GB188" s="46"/>
      <c r="GC188" s="46"/>
      <c r="GD188" s="46"/>
      <c r="GE188" s="46"/>
      <c r="GF188" s="46"/>
      <c r="GG188" s="46"/>
      <c r="GH188" s="46"/>
      <c r="GI188" s="46"/>
      <c r="GJ188" s="42"/>
      <c r="GK188" s="146"/>
      <c r="GL188" s="146"/>
      <c r="GM188" s="146"/>
      <c r="GN188" s="146"/>
      <c r="GO188" s="43"/>
      <c r="GP188" s="44"/>
      <c r="GQ188" s="44"/>
      <c r="GR188" s="46"/>
      <c r="GS188" s="46"/>
      <c r="GT188" s="46"/>
      <c r="GU188" s="46"/>
      <c r="GV188" s="46"/>
      <c r="GW188" s="46"/>
      <c r="GX188" s="46"/>
      <c r="GY188" s="46"/>
      <c r="GZ188" s="42"/>
      <c r="HA188" s="146"/>
      <c r="HB188" s="146"/>
      <c r="HC188" s="146"/>
      <c r="HD188" s="146"/>
      <c r="HE188" s="43"/>
      <c r="HF188" s="44"/>
      <c r="HG188" s="44"/>
      <c r="HH188" s="46"/>
      <c r="HI188" s="46"/>
      <c r="HJ188" s="46"/>
      <c r="HK188" s="46"/>
      <c r="HL188" s="46"/>
      <c r="HM188" s="46"/>
      <c r="HN188" s="46"/>
      <c r="HO188" s="46"/>
      <c r="HP188" s="42"/>
      <c r="HQ188" s="146"/>
      <c r="HR188" s="146"/>
      <c r="HS188" s="146"/>
      <c r="HT188" s="146"/>
      <c r="HU188" s="43"/>
      <c r="HV188" s="44"/>
      <c r="HW188" s="44"/>
      <c r="HX188" s="46"/>
      <c r="HY188" s="46"/>
      <c r="HZ188" s="46"/>
      <c r="IA188" s="46"/>
      <c r="IB188" s="46"/>
      <c r="IC188" s="46"/>
      <c r="ID188" s="46"/>
      <c r="IE188" s="46"/>
      <c r="IF188" s="42"/>
      <c r="IG188" s="146"/>
      <c r="IH188" s="146"/>
      <c r="II188" s="146"/>
      <c r="IJ188" s="146"/>
      <c r="IK188" s="43"/>
      <c r="IL188" s="44"/>
      <c r="IM188" s="44"/>
      <c r="IN188" s="46"/>
      <c r="IO188" s="46"/>
      <c r="IP188" s="46"/>
      <c r="IQ188" s="46"/>
      <c r="IR188" s="46"/>
      <c r="IS188" s="46"/>
      <c r="IT188" s="46"/>
      <c r="IU188" s="46"/>
    </row>
    <row r="189" spans="1:255" s="4" customFormat="1" ht="18.75" customHeight="1">
      <c r="A189" s="181"/>
      <c r="B189" s="125"/>
      <c r="C189" s="126"/>
      <c r="D189" s="127"/>
      <c r="E189" s="23"/>
      <c r="F189" s="27">
        <v>2016</v>
      </c>
      <c r="G189" s="28">
        <f t="shared" si="84"/>
        <v>79809.70000000001</v>
      </c>
      <c r="H189" s="28">
        <f>J189+L189+N189+P189</f>
        <v>79809.70000000001</v>
      </c>
      <c r="I189" s="28">
        <f t="shared" si="97"/>
        <v>79809.70000000001</v>
      </c>
      <c r="J189" s="28">
        <f t="shared" si="97"/>
        <v>79809.70000000001</v>
      </c>
      <c r="K189" s="28">
        <f t="shared" si="97"/>
        <v>0</v>
      </c>
      <c r="L189" s="28">
        <f t="shared" si="97"/>
        <v>0</v>
      </c>
      <c r="M189" s="28">
        <f t="shared" si="97"/>
        <v>0</v>
      </c>
      <c r="N189" s="28">
        <f t="shared" si="97"/>
        <v>0</v>
      </c>
      <c r="O189" s="28">
        <f t="shared" si="97"/>
        <v>0</v>
      </c>
      <c r="P189" s="28">
        <f t="shared" si="97"/>
        <v>0</v>
      </c>
      <c r="Q189" s="26"/>
      <c r="R189" s="3"/>
      <c r="S189" s="146"/>
      <c r="T189" s="146"/>
      <c r="U189" s="43"/>
      <c r="V189" s="44"/>
      <c r="W189" s="44"/>
      <c r="X189" s="46"/>
      <c r="Y189" s="46"/>
      <c r="Z189" s="46"/>
      <c r="AA189" s="46"/>
      <c r="AB189" s="46"/>
      <c r="AC189" s="46"/>
      <c r="AD189" s="46"/>
      <c r="AE189" s="46"/>
      <c r="AF189" s="42"/>
      <c r="AG189" s="146"/>
      <c r="AH189" s="146"/>
      <c r="AI189" s="146"/>
      <c r="AJ189" s="146"/>
      <c r="AK189" s="43"/>
      <c r="AL189" s="44"/>
      <c r="AM189" s="44"/>
      <c r="AN189" s="46"/>
      <c r="AO189" s="46"/>
      <c r="AP189" s="46"/>
      <c r="AQ189" s="46"/>
      <c r="AR189" s="46"/>
      <c r="AS189" s="46"/>
      <c r="AT189" s="46"/>
      <c r="AU189" s="46"/>
      <c r="AV189" s="42"/>
      <c r="AW189" s="146"/>
      <c r="AX189" s="146"/>
      <c r="AY189" s="146"/>
      <c r="AZ189" s="146"/>
      <c r="BA189" s="43"/>
      <c r="BB189" s="44"/>
      <c r="BC189" s="44"/>
      <c r="BD189" s="46"/>
      <c r="BE189" s="46"/>
      <c r="BF189" s="46"/>
      <c r="BG189" s="46"/>
      <c r="BH189" s="46"/>
      <c r="BI189" s="46"/>
      <c r="BJ189" s="46"/>
      <c r="BK189" s="46"/>
      <c r="BL189" s="42"/>
      <c r="BM189" s="146"/>
      <c r="BN189" s="146"/>
      <c r="BO189" s="146"/>
      <c r="BP189" s="146"/>
      <c r="BQ189" s="43"/>
      <c r="BR189" s="44"/>
      <c r="BS189" s="44"/>
      <c r="BT189" s="46"/>
      <c r="BU189" s="46"/>
      <c r="BV189" s="46"/>
      <c r="BW189" s="46"/>
      <c r="BX189" s="46"/>
      <c r="BY189" s="46"/>
      <c r="BZ189" s="46"/>
      <c r="CA189" s="46"/>
      <c r="CB189" s="42"/>
      <c r="CC189" s="146"/>
      <c r="CD189" s="146"/>
      <c r="CE189" s="146"/>
      <c r="CF189" s="146"/>
      <c r="CG189" s="43"/>
      <c r="CH189" s="44"/>
      <c r="CI189" s="44"/>
      <c r="CJ189" s="46"/>
      <c r="CK189" s="46"/>
      <c r="CL189" s="46"/>
      <c r="CM189" s="46"/>
      <c r="CN189" s="46"/>
      <c r="CO189" s="46"/>
      <c r="CP189" s="46"/>
      <c r="CQ189" s="46"/>
      <c r="CR189" s="42"/>
      <c r="CS189" s="146"/>
      <c r="CT189" s="146"/>
      <c r="CU189" s="146"/>
      <c r="CV189" s="146"/>
      <c r="CW189" s="43"/>
      <c r="CX189" s="44"/>
      <c r="CY189" s="44"/>
      <c r="CZ189" s="46"/>
      <c r="DA189" s="46"/>
      <c r="DB189" s="46"/>
      <c r="DC189" s="46"/>
      <c r="DD189" s="46"/>
      <c r="DE189" s="46"/>
      <c r="DF189" s="46"/>
      <c r="DG189" s="46"/>
      <c r="DH189" s="42"/>
      <c r="DI189" s="146"/>
      <c r="DJ189" s="146"/>
      <c r="DK189" s="146"/>
      <c r="DL189" s="146"/>
      <c r="DM189" s="43"/>
      <c r="DN189" s="44"/>
      <c r="DO189" s="44"/>
      <c r="DP189" s="46"/>
      <c r="DQ189" s="46"/>
      <c r="DR189" s="46"/>
      <c r="DS189" s="46"/>
      <c r="DT189" s="46"/>
      <c r="DU189" s="46"/>
      <c r="DV189" s="46"/>
      <c r="DW189" s="46"/>
      <c r="DX189" s="42"/>
      <c r="DY189" s="146"/>
      <c r="DZ189" s="146"/>
      <c r="EA189" s="146"/>
      <c r="EB189" s="146"/>
      <c r="EC189" s="43"/>
      <c r="ED189" s="44"/>
      <c r="EE189" s="44"/>
      <c r="EF189" s="46"/>
      <c r="EG189" s="46"/>
      <c r="EH189" s="46"/>
      <c r="EI189" s="46"/>
      <c r="EJ189" s="46"/>
      <c r="EK189" s="46"/>
      <c r="EL189" s="46"/>
      <c r="EM189" s="46"/>
      <c r="EN189" s="42"/>
      <c r="EO189" s="146"/>
      <c r="EP189" s="146"/>
      <c r="EQ189" s="146"/>
      <c r="ER189" s="146"/>
      <c r="ES189" s="43"/>
      <c r="ET189" s="44"/>
      <c r="EU189" s="44"/>
      <c r="EV189" s="46"/>
      <c r="EW189" s="46"/>
      <c r="EX189" s="46"/>
      <c r="EY189" s="46"/>
      <c r="EZ189" s="46"/>
      <c r="FA189" s="46"/>
      <c r="FB189" s="46"/>
      <c r="FC189" s="46"/>
      <c r="FD189" s="42"/>
      <c r="FE189" s="146"/>
      <c r="FF189" s="146"/>
      <c r="FG189" s="146"/>
      <c r="FH189" s="146"/>
      <c r="FI189" s="43"/>
      <c r="FJ189" s="44"/>
      <c r="FK189" s="44"/>
      <c r="FL189" s="46"/>
      <c r="FM189" s="46"/>
      <c r="FN189" s="46"/>
      <c r="FO189" s="46"/>
      <c r="FP189" s="46"/>
      <c r="FQ189" s="46"/>
      <c r="FR189" s="46"/>
      <c r="FS189" s="46"/>
      <c r="FT189" s="42"/>
      <c r="FU189" s="146"/>
      <c r="FV189" s="146"/>
      <c r="FW189" s="146"/>
      <c r="FX189" s="146"/>
      <c r="FY189" s="43"/>
      <c r="FZ189" s="44"/>
      <c r="GA189" s="44"/>
      <c r="GB189" s="46"/>
      <c r="GC189" s="46"/>
      <c r="GD189" s="46"/>
      <c r="GE189" s="46"/>
      <c r="GF189" s="46"/>
      <c r="GG189" s="46"/>
      <c r="GH189" s="46"/>
      <c r="GI189" s="46"/>
      <c r="GJ189" s="42"/>
      <c r="GK189" s="146"/>
      <c r="GL189" s="146"/>
      <c r="GM189" s="146"/>
      <c r="GN189" s="146"/>
      <c r="GO189" s="43"/>
      <c r="GP189" s="44"/>
      <c r="GQ189" s="44"/>
      <c r="GR189" s="46"/>
      <c r="GS189" s="46"/>
      <c r="GT189" s="46"/>
      <c r="GU189" s="46"/>
      <c r="GV189" s="46"/>
      <c r="GW189" s="46"/>
      <c r="GX189" s="46"/>
      <c r="GY189" s="46"/>
      <c r="GZ189" s="42"/>
      <c r="HA189" s="146"/>
      <c r="HB189" s="146"/>
      <c r="HC189" s="146"/>
      <c r="HD189" s="146"/>
      <c r="HE189" s="43"/>
      <c r="HF189" s="44"/>
      <c r="HG189" s="44"/>
      <c r="HH189" s="46"/>
      <c r="HI189" s="46"/>
      <c r="HJ189" s="46"/>
      <c r="HK189" s="46"/>
      <c r="HL189" s="46"/>
      <c r="HM189" s="46"/>
      <c r="HN189" s="46"/>
      <c r="HO189" s="46"/>
      <c r="HP189" s="42"/>
      <c r="HQ189" s="146"/>
      <c r="HR189" s="146"/>
      <c r="HS189" s="146"/>
      <c r="HT189" s="146"/>
      <c r="HU189" s="43"/>
      <c r="HV189" s="44"/>
      <c r="HW189" s="44"/>
      <c r="HX189" s="46"/>
      <c r="HY189" s="46"/>
      <c r="HZ189" s="46"/>
      <c r="IA189" s="46"/>
      <c r="IB189" s="46"/>
      <c r="IC189" s="46"/>
      <c r="ID189" s="46"/>
      <c r="IE189" s="46"/>
      <c r="IF189" s="42"/>
      <c r="IG189" s="146"/>
      <c r="IH189" s="146"/>
      <c r="II189" s="146"/>
      <c r="IJ189" s="146"/>
      <c r="IK189" s="43"/>
      <c r="IL189" s="44"/>
      <c r="IM189" s="44"/>
      <c r="IN189" s="46"/>
      <c r="IO189" s="46"/>
      <c r="IP189" s="46"/>
      <c r="IQ189" s="46"/>
      <c r="IR189" s="46"/>
      <c r="IS189" s="46"/>
      <c r="IT189" s="46"/>
      <c r="IU189" s="46"/>
    </row>
    <row r="190" spans="1:255" s="4" customFormat="1" ht="18.75" customHeight="1">
      <c r="A190" s="181"/>
      <c r="B190" s="125"/>
      <c r="C190" s="126"/>
      <c r="D190" s="127"/>
      <c r="E190" s="23"/>
      <c r="F190" s="27">
        <v>2017</v>
      </c>
      <c r="G190" s="28">
        <f t="shared" si="84"/>
        <v>163977.7</v>
      </c>
      <c r="H190" s="28">
        <f>J190+L190+N190+P190</f>
        <v>163977.7</v>
      </c>
      <c r="I190" s="28">
        <f>I58</f>
        <v>33977.7</v>
      </c>
      <c r="J190" s="28">
        <f aca="true" t="shared" si="98" ref="J190:P190">J58</f>
        <v>33977.7</v>
      </c>
      <c r="K190" s="28">
        <f t="shared" si="98"/>
        <v>100000</v>
      </c>
      <c r="L190" s="28">
        <f t="shared" si="98"/>
        <v>100000</v>
      </c>
      <c r="M190" s="28">
        <f t="shared" si="98"/>
        <v>30000</v>
      </c>
      <c r="N190" s="28">
        <f t="shared" si="98"/>
        <v>30000</v>
      </c>
      <c r="O190" s="28">
        <f t="shared" si="98"/>
        <v>0</v>
      </c>
      <c r="P190" s="28">
        <f t="shared" si="98"/>
        <v>0</v>
      </c>
      <c r="Q190" s="26"/>
      <c r="R190" s="3"/>
      <c r="S190" s="146"/>
      <c r="T190" s="146"/>
      <c r="U190" s="43"/>
      <c r="V190" s="44"/>
      <c r="W190" s="44"/>
      <c r="X190" s="46"/>
      <c r="Y190" s="46"/>
      <c r="Z190" s="46"/>
      <c r="AA190" s="46"/>
      <c r="AB190" s="46"/>
      <c r="AC190" s="46"/>
      <c r="AD190" s="46"/>
      <c r="AE190" s="46"/>
      <c r="AF190" s="42"/>
      <c r="AG190" s="146"/>
      <c r="AH190" s="146"/>
      <c r="AI190" s="146"/>
      <c r="AJ190" s="146"/>
      <c r="AK190" s="43"/>
      <c r="AL190" s="44"/>
      <c r="AM190" s="44"/>
      <c r="AN190" s="46"/>
      <c r="AO190" s="46"/>
      <c r="AP190" s="46"/>
      <c r="AQ190" s="46"/>
      <c r="AR190" s="46"/>
      <c r="AS190" s="46"/>
      <c r="AT190" s="46"/>
      <c r="AU190" s="46"/>
      <c r="AV190" s="42"/>
      <c r="AW190" s="146"/>
      <c r="AX190" s="146"/>
      <c r="AY190" s="146"/>
      <c r="AZ190" s="146"/>
      <c r="BA190" s="43"/>
      <c r="BB190" s="44"/>
      <c r="BC190" s="44"/>
      <c r="BD190" s="46"/>
      <c r="BE190" s="46"/>
      <c r="BF190" s="46"/>
      <c r="BG190" s="46"/>
      <c r="BH190" s="46"/>
      <c r="BI190" s="46"/>
      <c r="BJ190" s="46"/>
      <c r="BK190" s="46"/>
      <c r="BL190" s="42"/>
      <c r="BM190" s="146"/>
      <c r="BN190" s="146"/>
      <c r="BO190" s="146"/>
      <c r="BP190" s="146"/>
      <c r="BQ190" s="43"/>
      <c r="BR190" s="44"/>
      <c r="BS190" s="44"/>
      <c r="BT190" s="46"/>
      <c r="BU190" s="46"/>
      <c r="BV190" s="46"/>
      <c r="BW190" s="46"/>
      <c r="BX190" s="46"/>
      <c r="BY190" s="46"/>
      <c r="BZ190" s="46"/>
      <c r="CA190" s="46"/>
      <c r="CB190" s="42"/>
      <c r="CC190" s="146"/>
      <c r="CD190" s="146"/>
      <c r="CE190" s="146"/>
      <c r="CF190" s="146"/>
      <c r="CG190" s="43"/>
      <c r="CH190" s="44"/>
      <c r="CI190" s="44"/>
      <c r="CJ190" s="46"/>
      <c r="CK190" s="46"/>
      <c r="CL190" s="46"/>
      <c r="CM190" s="46"/>
      <c r="CN190" s="46"/>
      <c r="CO190" s="46"/>
      <c r="CP190" s="46"/>
      <c r="CQ190" s="46"/>
      <c r="CR190" s="42"/>
      <c r="CS190" s="146"/>
      <c r="CT190" s="146"/>
      <c r="CU190" s="146"/>
      <c r="CV190" s="146"/>
      <c r="CW190" s="43"/>
      <c r="CX190" s="44"/>
      <c r="CY190" s="44"/>
      <c r="CZ190" s="46"/>
      <c r="DA190" s="46"/>
      <c r="DB190" s="46"/>
      <c r="DC190" s="46"/>
      <c r="DD190" s="46"/>
      <c r="DE190" s="46"/>
      <c r="DF190" s="46"/>
      <c r="DG190" s="46"/>
      <c r="DH190" s="42"/>
      <c r="DI190" s="146"/>
      <c r="DJ190" s="146"/>
      <c r="DK190" s="146"/>
      <c r="DL190" s="146"/>
      <c r="DM190" s="43"/>
      <c r="DN190" s="44"/>
      <c r="DO190" s="44"/>
      <c r="DP190" s="46"/>
      <c r="DQ190" s="46"/>
      <c r="DR190" s="46"/>
      <c r="DS190" s="46"/>
      <c r="DT190" s="46"/>
      <c r="DU190" s="46"/>
      <c r="DV190" s="46"/>
      <c r="DW190" s="46"/>
      <c r="DX190" s="42"/>
      <c r="DY190" s="146"/>
      <c r="DZ190" s="146"/>
      <c r="EA190" s="146"/>
      <c r="EB190" s="146"/>
      <c r="EC190" s="43"/>
      <c r="ED190" s="44"/>
      <c r="EE190" s="44"/>
      <c r="EF190" s="46"/>
      <c r="EG190" s="46"/>
      <c r="EH190" s="46"/>
      <c r="EI190" s="46"/>
      <c r="EJ190" s="46"/>
      <c r="EK190" s="46"/>
      <c r="EL190" s="46"/>
      <c r="EM190" s="46"/>
      <c r="EN190" s="42"/>
      <c r="EO190" s="146"/>
      <c r="EP190" s="146"/>
      <c r="EQ190" s="146"/>
      <c r="ER190" s="146"/>
      <c r="ES190" s="43"/>
      <c r="ET190" s="44"/>
      <c r="EU190" s="44"/>
      <c r="EV190" s="46"/>
      <c r="EW190" s="46"/>
      <c r="EX190" s="46"/>
      <c r="EY190" s="46"/>
      <c r="EZ190" s="46"/>
      <c r="FA190" s="46"/>
      <c r="FB190" s="46"/>
      <c r="FC190" s="46"/>
      <c r="FD190" s="42"/>
      <c r="FE190" s="146"/>
      <c r="FF190" s="146"/>
      <c r="FG190" s="146"/>
      <c r="FH190" s="146"/>
      <c r="FI190" s="43"/>
      <c r="FJ190" s="44"/>
      <c r="FK190" s="44"/>
      <c r="FL190" s="46"/>
      <c r="FM190" s="46"/>
      <c r="FN190" s="46"/>
      <c r="FO190" s="46"/>
      <c r="FP190" s="46"/>
      <c r="FQ190" s="46"/>
      <c r="FR190" s="46"/>
      <c r="FS190" s="46"/>
      <c r="FT190" s="42"/>
      <c r="FU190" s="146"/>
      <c r="FV190" s="146"/>
      <c r="FW190" s="146"/>
      <c r="FX190" s="146"/>
      <c r="FY190" s="43"/>
      <c r="FZ190" s="44"/>
      <c r="GA190" s="44"/>
      <c r="GB190" s="46"/>
      <c r="GC190" s="46"/>
      <c r="GD190" s="46"/>
      <c r="GE190" s="46"/>
      <c r="GF190" s="46"/>
      <c r="GG190" s="46"/>
      <c r="GH190" s="46"/>
      <c r="GI190" s="46"/>
      <c r="GJ190" s="42"/>
      <c r="GK190" s="146"/>
      <c r="GL190" s="146"/>
      <c r="GM190" s="146"/>
      <c r="GN190" s="146"/>
      <c r="GO190" s="43"/>
      <c r="GP190" s="44"/>
      <c r="GQ190" s="44"/>
      <c r="GR190" s="46"/>
      <c r="GS190" s="46"/>
      <c r="GT190" s="46"/>
      <c r="GU190" s="46"/>
      <c r="GV190" s="46"/>
      <c r="GW190" s="46"/>
      <c r="GX190" s="46"/>
      <c r="GY190" s="46"/>
      <c r="GZ190" s="42"/>
      <c r="HA190" s="146"/>
      <c r="HB190" s="146"/>
      <c r="HC190" s="146"/>
      <c r="HD190" s="146"/>
      <c r="HE190" s="43"/>
      <c r="HF190" s="44"/>
      <c r="HG190" s="44"/>
      <c r="HH190" s="46"/>
      <c r="HI190" s="46"/>
      <c r="HJ190" s="46"/>
      <c r="HK190" s="46"/>
      <c r="HL190" s="46"/>
      <c r="HM190" s="46"/>
      <c r="HN190" s="46"/>
      <c r="HO190" s="46"/>
      <c r="HP190" s="42"/>
      <c r="HQ190" s="146"/>
      <c r="HR190" s="146"/>
      <c r="HS190" s="146"/>
      <c r="HT190" s="146"/>
      <c r="HU190" s="43"/>
      <c r="HV190" s="44"/>
      <c r="HW190" s="44"/>
      <c r="HX190" s="46"/>
      <c r="HY190" s="46"/>
      <c r="HZ190" s="46"/>
      <c r="IA190" s="46"/>
      <c r="IB190" s="46"/>
      <c r="IC190" s="46"/>
      <c r="ID190" s="46"/>
      <c r="IE190" s="46"/>
      <c r="IF190" s="42"/>
      <c r="IG190" s="146"/>
      <c r="IH190" s="146"/>
      <c r="II190" s="146"/>
      <c r="IJ190" s="146"/>
      <c r="IK190" s="43"/>
      <c r="IL190" s="44"/>
      <c r="IM190" s="44"/>
      <c r="IN190" s="46"/>
      <c r="IO190" s="46"/>
      <c r="IP190" s="46"/>
      <c r="IQ190" s="46"/>
      <c r="IR190" s="46"/>
      <c r="IS190" s="46"/>
      <c r="IT190" s="46"/>
      <c r="IU190" s="46"/>
    </row>
    <row r="191" spans="1:255" s="4" customFormat="1" ht="18.75" customHeight="1">
      <c r="A191" s="181"/>
      <c r="B191" s="125"/>
      <c r="C191" s="126"/>
      <c r="D191" s="127"/>
      <c r="E191" s="23"/>
      <c r="F191" s="27">
        <v>2018</v>
      </c>
      <c r="G191" s="28">
        <f t="shared" si="84"/>
        <v>264130</v>
      </c>
      <c r="H191" s="28">
        <f>J191+L191+N191+P191</f>
        <v>264130</v>
      </c>
      <c r="I191" s="28">
        <f>I59</f>
        <v>0</v>
      </c>
      <c r="J191" s="28">
        <f aca="true" t="shared" si="99" ref="J191:P191">J59</f>
        <v>0</v>
      </c>
      <c r="K191" s="28">
        <f t="shared" si="99"/>
        <v>264130</v>
      </c>
      <c r="L191" s="28">
        <f t="shared" si="99"/>
        <v>264130</v>
      </c>
      <c r="M191" s="28">
        <f t="shared" si="99"/>
        <v>0</v>
      </c>
      <c r="N191" s="28">
        <f t="shared" si="99"/>
        <v>0</v>
      </c>
      <c r="O191" s="28">
        <f t="shared" si="99"/>
        <v>0</v>
      </c>
      <c r="P191" s="28">
        <f t="shared" si="99"/>
        <v>0</v>
      </c>
      <c r="Q191" s="26"/>
      <c r="R191" s="3"/>
      <c r="S191" s="146"/>
      <c r="T191" s="146"/>
      <c r="U191" s="43"/>
      <c r="V191" s="44"/>
      <c r="W191" s="44"/>
      <c r="X191" s="46"/>
      <c r="Y191" s="46"/>
      <c r="Z191" s="46"/>
      <c r="AA191" s="46"/>
      <c r="AB191" s="46"/>
      <c r="AC191" s="46"/>
      <c r="AD191" s="46"/>
      <c r="AE191" s="46"/>
      <c r="AF191" s="42"/>
      <c r="AG191" s="146"/>
      <c r="AH191" s="146"/>
      <c r="AI191" s="146"/>
      <c r="AJ191" s="146"/>
      <c r="AK191" s="43"/>
      <c r="AL191" s="44"/>
      <c r="AM191" s="44"/>
      <c r="AN191" s="46"/>
      <c r="AO191" s="46"/>
      <c r="AP191" s="46"/>
      <c r="AQ191" s="46"/>
      <c r="AR191" s="46"/>
      <c r="AS191" s="46"/>
      <c r="AT191" s="46"/>
      <c r="AU191" s="46"/>
      <c r="AV191" s="42"/>
      <c r="AW191" s="146"/>
      <c r="AX191" s="146"/>
      <c r="AY191" s="146"/>
      <c r="AZ191" s="146"/>
      <c r="BA191" s="43"/>
      <c r="BB191" s="44"/>
      <c r="BC191" s="44"/>
      <c r="BD191" s="46"/>
      <c r="BE191" s="46"/>
      <c r="BF191" s="46"/>
      <c r="BG191" s="46"/>
      <c r="BH191" s="46"/>
      <c r="BI191" s="46"/>
      <c r="BJ191" s="46"/>
      <c r="BK191" s="46"/>
      <c r="BL191" s="42"/>
      <c r="BM191" s="146"/>
      <c r="BN191" s="146"/>
      <c r="BO191" s="146"/>
      <c r="BP191" s="146"/>
      <c r="BQ191" s="43"/>
      <c r="BR191" s="44"/>
      <c r="BS191" s="44"/>
      <c r="BT191" s="46"/>
      <c r="BU191" s="46"/>
      <c r="BV191" s="46"/>
      <c r="BW191" s="46"/>
      <c r="BX191" s="46"/>
      <c r="BY191" s="46"/>
      <c r="BZ191" s="46"/>
      <c r="CA191" s="46"/>
      <c r="CB191" s="42"/>
      <c r="CC191" s="146"/>
      <c r="CD191" s="146"/>
      <c r="CE191" s="146"/>
      <c r="CF191" s="146"/>
      <c r="CG191" s="43"/>
      <c r="CH191" s="44"/>
      <c r="CI191" s="44"/>
      <c r="CJ191" s="46"/>
      <c r="CK191" s="46"/>
      <c r="CL191" s="46"/>
      <c r="CM191" s="46"/>
      <c r="CN191" s="46"/>
      <c r="CO191" s="46"/>
      <c r="CP191" s="46"/>
      <c r="CQ191" s="46"/>
      <c r="CR191" s="42"/>
      <c r="CS191" s="146"/>
      <c r="CT191" s="146"/>
      <c r="CU191" s="146"/>
      <c r="CV191" s="146"/>
      <c r="CW191" s="43"/>
      <c r="CX191" s="44"/>
      <c r="CY191" s="44"/>
      <c r="CZ191" s="46"/>
      <c r="DA191" s="46"/>
      <c r="DB191" s="46"/>
      <c r="DC191" s="46"/>
      <c r="DD191" s="46"/>
      <c r="DE191" s="46"/>
      <c r="DF191" s="46"/>
      <c r="DG191" s="46"/>
      <c r="DH191" s="42"/>
      <c r="DI191" s="146"/>
      <c r="DJ191" s="146"/>
      <c r="DK191" s="146"/>
      <c r="DL191" s="146"/>
      <c r="DM191" s="43"/>
      <c r="DN191" s="44"/>
      <c r="DO191" s="44"/>
      <c r="DP191" s="46"/>
      <c r="DQ191" s="46"/>
      <c r="DR191" s="46"/>
      <c r="DS191" s="46"/>
      <c r="DT191" s="46"/>
      <c r="DU191" s="46"/>
      <c r="DV191" s="46"/>
      <c r="DW191" s="46"/>
      <c r="DX191" s="42"/>
      <c r="DY191" s="146"/>
      <c r="DZ191" s="146"/>
      <c r="EA191" s="146"/>
      <c r="EB191" s="146"/>
      <c r="EC191" s="43"/>
      <c r="ED191" s="44"/>
      <c r="EE191" s="44"/>
      <c r="EF191" s="46"/>
      <c r="EG191" s="46"/>
      <c r="EH191" s="46"/>
      <c r="EI191" s="46"/>
      <c r="EJ191" s="46"/>
      <c r="EK191" s="46"/>
      <c r="EL191" s="46"/>
      <c r="EM191" s="46"/>
      <c r="EN191" s="42"/>
      <c r="EO191" s="146"/>
      <c r="EP191" s="146"/>
      <c r="EQ191" s="146"/>
      <c r="ER191" s="146"/>
      <c r="ES191" s="43"/>
      <c r="ET191" s="44"/>
      <c r="EU191" s="44"/>
      <c r="EV191" s="46"/>
      <c r="EW191" s="46"/>
      <c r="EX191" s="46"/>
      <c r="EY191" s="46"/>
      <c r="EZ191" s="46"/>
      <c r="FA191" s="46"/>
      <c r="FB191" s="46"/>
      <c r="FC191" s="46"/>
      <c r="FD191" s="42"/>
      <c r="FE191" s="146"/>
      <c r="FF191" s="146"/>
      <c r="FG191" s="146"/>
      <c r="FH191" s="146"/>
      <c r="FI191" s="43"/>
      <c r="FJ191" s="44"/>
      <c r="FK191" s="44"/>
      <c r="FL191" s="46"/>
      <c r="FM191" s="46"/>
      <c r="FN191" s="46"/>
      <c r="FO191" s="46"/>
      <c r="FP191" s="46"/>
      <c r="FQ191" s="46"/>
      <c r="FR191" s="46"/>
      <c r="FS191" s="46"/>
      <c r="FT191" s="42"/>
      <c r="FU191" s="146"/>
      <c r="FV191" s="146"/>
      <c r="FW191" s="146"/>
      <c r="FX191" s="146"/>
      <c r="FY191" s="43"/>
      <c r="FZ191" s="44"/>
      <c r="GA191" s="44"/>
      <c r="GB191" s="46"/>
      <c r="GC191" s="46"/>
      <c r="GD191" s="46"/>
      <c r="GE191" s="46"/>
      <c r="GF191" s="46"/>
      <c r="GG191" s="46"/>
      <c r="GH191" s="46"/>
      <c r="GI191" s="46"/>
      <c r="GJ191" s="42"/>
      <c r="GK191" s="146"/>
      <c r="GL191" s="146"/>
      <c r="GM191" s="146"/>
      <c r="GN191" s="146"/>
      <c r="GO191" s="43"/>
      <c r="GP191" s="44"/>
      <c r="GQ191" s="44"/>
      <c r="GR191" s="46"/>
      <c r="GS191" s="46"/>
      <c r="GT191" s="46"/>
      <c r="GU191" s="46"/>
      <c r="GV191" s="46"/>
      <c r="GW191" s="46"/>
      <c r="GX191" s="46"/>
      <c r="GY191" s="46"/>
      <c r="GZ191" s="42"/>
      <c r="HA191" s="146"/>
      <c r="HB191" s="146"/>
      <c r="HC191" s="146"/>
      <c r="HD191" s="146"/>
      <c r="HE191" s="43"/>
      <c r="HF191" s="44"/>
      <c r="HG191" s="44"/>
      <c r="HH191" s="46"/>
      <c r="HI191" s="46"/>
      <c r="HJ191" s="46"/>
      <c r="HK191" s="46"/>
      <c r="HL191" s="46"/>
      <c r="HM191" s="46"/>
      <c r="HN191" s="46"/>
      <c r="HO191" s="46"/>
      <c r="HP191" s="42"/>
      <c r="HQ191" s="146"/>
      <c r="HR191" s="146"/>
      <c r="HS191" s="146"/>
      <c r="HT191" s="146"/>
      <c r="HU191" s="43"/>
      <c r="HV191" s="44"/>
      <c r="HW191" s="44"/>
      <c r="HX191" s="46"/>
      <c r="HY191" s="46"/>
      <c r="HZ191" s="46"/>
      <c r="IA191" s="46"/>
      <c r="IB191" s="46"/>
      <c r="IC191" s="46"/>
      <c r="ID191" s="46"/>
      <c r="IE191" s="46"/>
      <c r="IF191" s="42"/>
      <c r="IG191" s="146"/>
      <c r="IH191" s="146"/>
      <c r="II191" s="146"/>
      <c r="IJ191" s="146"/>
      <c r="IK191" s="43"/>
      <c r="IL191" s="44"/>
      <c r="IM191" s="44"/>
      <c r="IN191" s="46"/>
      <c r="IO191" s="46"/>
      <c r="IP191" s="46"/>
      <c r="IQ191" s="46"/>
      <c r="IR191" s="46"/>
      <c r="IS191" s="46"/>
      <c r="IT191" s="46"/>
      <c r="IU191" s="46"/>
    </row>
    <row r="192" spans="1:255" s="4" customFormat="1" ht="18.75" customHeight="1">
      <c r="A192" s="181"/>
      <c r="B192" s="125"/>
      <c r="C192" s="126"/>
      <c r="D192" s="127"/>
      <c r="E192" s="23"/>
      <c r="F192" s="27">
        <v>2019</v>
      </c>
      <c r="G192" s="28">
        <f aca="true" t="shared" si="100" ref="G192:G198">I192+K192+M192+O192</f>
        <v>835863.3999999999</v>
      </c>
      <c r="H192" s="28">
        <f aca="true" t="shared" si="101" ref="H192:H198">J192+L192+N192+P192</f>
        <v>835863.3999999999</v>
      </c>
      <c r="I192" s="28">
        <f>I103+I91+I84</f>
        <v>37931.7</v>
      </c>
      <c r="J192" s="28">
        <f aca="true" t="shared" si="102" ref="J192:P192">J103+J91+J84</f>
        <v>37931.7</v>
      </c>
      <c r="K192" s="28">
        <f t="shared" si="102"/>
        <v>760000</v>
      </c>
      <c r="L192" s="28">
        <f t="shared" si="102"/>
        <v>760000</v>
      </c>
      <c r="M192" s="28">
        <f t="shared" si="102"/>
        <v>37931.7</v>
      </c>
      <c r="N192" s="28">
        <f t="shared" si="102"/>
        <v>37931.7</v>
      </c>
      <c r="O192" s="28">
        <f t="shared" si="102"/>
        <v>0</v>
      </c>
      <c r="P192" s="28">
        <f t="shared" si="102"/>
        <v>0</v>
      </c>
      <c r="Q192" s="26"/>
      <c r="R192" s="3"/>
      <c r="S192" s="146"/>
      <c r="T192" s="146"/>
      <c r="U192" s="43"/>
      <c r="V192" s="44"/>
      <c r="W192" s="44"/>
      <c r="X192" s="48"/>
      <c r="Y192" s="48"/>
      <c r="Z192" s="48"/>
      <c r="AA192" s="48"/>
      <c r="AB192" s="48"/>
      <c r="AC192" s="48"/>
      <c r="AD192" s="48"/>
      <c r="AE192" s="48"/>
      <c r="AF192" s="42"/>
      <c r="AG192" s="146"/>
      <c r="AH192" s="146"/>
      <c r="AI192" s="146"/>
      <c r="AJ192" s="146"/>
      <c r="AK192" s="43"/>
      <c r="AL192" s="44"/>
      <c r="AM192" s="44"/>
      <c r="AN192" s="48"/>
      <c r="AO192" s="48"/>
      <c r="AP192" s="48"/>
      <c r="AQ192" s="48"/>
      <c r="AR192" s="48"/>
      <c r="AS192" s="48"/>
      <c r="AT192" s="48"/>
      <c r="AU192" s="48"/>
      <c r="AV192" s="42"/>
      <c r="AW192" s="146"/>
      <c r="AX192" s="146"/>
      <c r="AY192" s="146"/>
      <c r="AZ192" s="146"/>
      <c r="BA192" s="43"/>
      <c r="BB192" s="44"/>
      <c r="BC192" s="44"/>
      <c r="BD192" s="48"/>
      <c r="BE192" s="48"/>
      <c r="BF192" s="48"/>
      <c r="BG192" s="48"/>
      <c r="BH192" s="48"/>
      <c r="BI192" s="48"/>
      <c r="BJ192" s="48"/>
      <c r="BK192" s="48"/>
      <c r="BL192" s="42"/>
      <c r="BM192" s="146"/>
      <c r="BN192" s="146"/>
      <c r="BO192" s="146"/>
      <c r="BP192" s="146"/>
      <c r="BQ192" s="43"/>
      <c r="BR192" s="44"/>
      <c r="BS192" s="44"/>
      <c r="BT192" s="48"/>
      <c r="BU192" s="48"/>
      <c r="BV192" s="48"/>
      <c r="BW192" s="48"/>
      <c r="BX192" s="48"/>
      <c r="BY192" s="48"/>
      <c r="BZ192" s="48"/>
      <c r="CA192" s="48"/>
      <c r="CB192" s="42"/>
      <c r="CC192" s="146"/>
      <c r="CD192" s="146"/>
      <c r="CE192" s="146"/>
      <c r="CF192" s="146"/>
      <c r="CG192" s="43"/>
      <c r="CH192" s="44"/>
      <c r="CI192" s="44"/>
      <c r="CJ192" s="48"/>
      <c r="CK192" s="48"/>
      <c r="CL192" s="48"/>
      <c r="CM192" s="48"/>
      <c r="CN192" s="48"/>
      <c r="CO192" s="48"/>
      <c r="CP192" s="48"/>
      <c r="CQ192" s="48"/>
      <c r="CR192" s="42"/>
      <c r="CS192" s="146"/>
      <c r="CT192" s="146"/>
      <c r="CU192" s="146"/>
      <c r="CV192" s="146"/>
      <c r="CW192" s="43"/>
      <c r="CX192" s="44"/>
      <c r="CY192" s="44"/>
      <c r="CZ192" s="48"/>
      <c r="DA192" s="48"/>
      <c r="DB192" s="48"/>
      <c r="DC192" s="48"/>
      <c r="DD192" s="48"/>
      <c r="DE192" s="48"/>
      <c r="DF192" s="48"/>
      <c r="DG192" s="48"/>
      <c r="DH192" s="42"/>
      <c r="DI192" s="146"/>
      <c r="DJ192" s="146"/>
      <c r="DK192" s="146"/>
      <c r="DL192" s="146"/>
      <c r="DM192" s="43"/>
      <c r="DN192" s="44"/>
      <c r="DO192" s="44"/>
      <c r="DP192" s="48"/>
      <c r="DQ192" s="48"/>
      <c r="DR192" s="48"/>
      <c r="DS192" s="48"/>
      <c r="DT192" s="48"/>
      <c r="DU192" s="48"/>
      <c r="DV192" s="48"/>
      <c r="DW192" s="48"/>
      <c r="DX192" s="42"/>
      <c r="DY192" s="146"/>
      <c r="DZ192" s="146"/>
      <c r="EA192" s="146"/>
      <c r="EB192" s="146"/>
      <c r="EC192" s="43"/>
      <c r="ED192" s="44"/>
      <c r="EE192" s="44"/>
      <c r="EF192" s="48"/>
      <c r="EG192" s="48"/>
      <c r="EH192" s="48"/>
      <c r="EI192" s="48"/>
      <c r="EJ192" s="48"/>
      <c r="EK192" s="48"/>
      <c r="EL192" s="48"/>
      <c r="EM192" s="48"/>
      <c r="EN192" s="42"/>
      <c r="EO192" s="146"/>
      <c r="EP192" s="146"/>
      <c r="EQ192" s="146"/>
      <c r="ER192" s="146"/>
      <c r="ES192" s="43"/>
      <c r="ET192" s="44"/>
      <c r="EU192" s="44"/>
      <c r="EV192" s="48"/>
      <c r="EW192" s="48"/>
      <c r="EX192" s="48"/>
      <c r="EY192" s="48"/>
      <c r="EZ192" s="48"/>
      <c r="FA192" s="48"/>
      <c r="FB192" s="48"/>
      <c r="FC192" s="48"/>
      <c r="FD192" s="42"/>
      <c r="FE192" s="146"/>
      <c r="FF192" s="146"/>
      <c r="FG192" s="146"/>
      <c r="FH192" s="146"/>
      <c r="FI192" s="43"/>
      <c r="FJ192" s="44"/>
      <c r="FK192" s="44"/>
      <c r="FL192" s="48"/>
      <c r="FM192" s="48"/>
      <c r="FN192" s="48"/>
      <c r="FO192" s="48"/>
      <c r="FP192" s="48"/>
      <c r="FQ192" s="48"/>
      <c r="FR192" s="48"/>
      <c r="FS192" s="48"/>
      <c r="FT192" s="42"/>
      <c r="FU192" s="146"/>
      <c r="FV192" s="146"/>
      <c r="FW192" s="146"/>
      <c r="FX192" s="146"/>
      <c r="FY192" s="43"/>
      <c r="FZ192" s="44"/>
      <c r="GA192" s="44"/>
      <c r="GB192" s="48"/>
      <c r="GC192" s="48"/>
      <c r="GD192" s="48"/>
      <c r="GE192" s="48"/>
      <c r="GF192" s="48"/>
      <c r="GG192" s="48"/>
      <c r="GH192" s="48"/>
      <c r="GI192" s="48"/>
      <c r="GJ192" s="42"/>
      <c r="GK192" s="146"/>
      <c r="GL192" s="146"/>
      <c r="GM192" s="146"/>
      <c r="GN192" s="146"/>
      <c r="GO192" s="43"/>
      <c r="GP192" s="44"/>
      <c r="GQ192" s="44"/>
      <c r="GR192" s="48"/>
      <c r="GS192" s="48"/>
      <c r="GT192" s="48"/>
      <c r="GU192" s="48"/>
      <c r="GV192" s="48"/>
      <c r="GW192" s="48"/>
      <c r="GX192" s="48"/>
      <c r="GY192" s="48"/>
      <c r="GZ192" s="42"/>
      <c r="HA192" s="146"/>
      <c r="HB192" s="146"/>
      <c r="HC192" s="146"/>
      <c r="HD192" s="146"/>
      <c r="HE192" s="43"/>
      <c r="HF192" s="44"/>
      <c r="HG192" s="44"/>
      <c r="HH192" s="48"/>
      <c r="HI192" s="48"/>
      <c r="HJ192" s="48"/>
      <c r="HK192" s="48"/>
      <c r="HL192" s="48"/>
      <c r="HM192" s="48"/>
      <c r="HN192" s="48"/>
      <c r="HO192" s="48"/>
      <c r="HP192" s="42"/>
      <c r="HQ192" s="146"/>
      <c r="HR192" s="146"/>
      <c r="HS192" s="146"/>
      <c r="HT192" s="146"/>
      <c r="HU192" s="43"/>
      <c r="HV192" s="44"/>
      <c r="HW192" s="44"/>
      <c r="HX192" s="48"/>
      <c r="HY192" s="48"/>
      <c r="HZ192" s="48"/>
      <c r="IA192" s="48"/>
      <c r="IB192" s="48"/>
      <c r="IC192" s="48"/>
      <c r="ID192" s="48"/>
      <c r="IE192" s="48"/>
      <c r="IF192" s="42"/>
      <c r="IG192" s="146"/>
      <c r="IH192" s="146"/>
      <c r="II192" s="146"/>
      <c r="IJ192" s="146"/>
      <c r="IK192" s="43"/>
      <c r="IL192" s="44"/>
      <c r="IM192" s="44"/>
      <c r="IN192" s="48"/>
      <c r="IO192" s="48"/>
      <c r="IP192" s="48"/>
      <c r="IQ192" s="48"/>
      <c r="IR192" s="48"/>
      <c r="IS192" s="48"/>
      <c r="IT192" s="48"/>
      <c r="IU192" s="48"/>
    </row>
    <row r="193" spans="1:255" s="4" customFormat="1" ht="18.75" customHeight="1">
      <c r="A193" s="181"/>
      <c r="B193" s="125"/>
      <c r="C193" s="126"/>
      <c r="D193" s="127"/>
      <c r="E193" s="23"/>
      <c r="F193" s="27">
        <v>2020</v>
      </c>
      <c r="G193" s="28">
        <f t="shared" si="100"/>
        <v>500000</v>
      </c>
      <c r="H193" s="28">
        <f t="shared" si="101"/>
        <v>500000</v>
      </c>
      <c r="I193" s="28">
        <f>I61</f>
        <v>0</v>
      </c>
      <c r="J193" s="28">
        <f aca="true" t="shared" si="103" ref="J193:P193">J104+J94</f>
        <v>0</v>
      </c>
      <c r="K193" s="28">
        <f t="shared" si="103"/>
        <v>500000</v>
      </c>
      <c r="L193" s="28">
        <f t="shared" si="103"/>
        <v>500000</v>
      </c>
      <c r="M193" s="28">
        <f t="shared" si="103"/>
        <v>0</v>
      </c>
      <c r="N193" s="28">
        <f t="shared" si="103"/>
        <v>0</v>
      </c>
      <c r="O193" s="28">
        <f t="shared" si="103"/>
        <v>0</v>
      </c>
      <c r="P193" s="28">
        <f t="shared" si="103"/>
        <v>0</v>
      </c>
      <c r="Q193" s="26"/>
      <c r="R193" s="3"/>
      <c r="S193" s="146"/>
      <c r="T193" s="146"/>
      <c r="U193" s="43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2"/>
      <c r="AG193" s="146"/>
      <c r="AH193" s="146"/>
      <c r="AI193" s="146"/>
      <c r="AJ193" s="146"/>
      <c r="AK193" s="43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2"/>
      <c r="AW193" s="146"/>
      <c r="AX193" s="146"/>
      <c r="AY193" s="146"/>
      <c r="AZ193" s="146"/>
      <c r="BA193" s="43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2"/>
      <c r="BM193" s="146"/>
      <c r="BN193" s="146"/>
      <c r="BO193" s="146"/>
      <c r="BP193" s="146"/>
      <c r="BQ193" s="43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2"/>
      <c r="CC193" s="146"/>
      <c r="CD193" s="146"/>
      <c r="CE193" s="146"/>
      <c r="CF193" s="146"/>
      <c r="CG193" s="43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2"/>
      <c r="CS193" s="146"/>
      <c r="CT193" s="146"/>
      <c r="CU193" s="146"/>
      <c r="CV193" s="146"/>
      <c r="CW193" s="43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2"/>
      <c r="DI193" s="146"/>
      <c r="DJ193" s="146"/>
      <c r="DK193" s="146"/>
      <c r="DL193" s="146"/>
      <c r="DM193" s="43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2"/>
      <c r="DY193" s="146"/>
      <c r="DZ193" s="146"/>
      <c r="EA193" s="146"/>
      <c r="EB193" s="146"/>
      <c r="EC193" s="43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2"/>
      <c r="EO193" s="146"/>
      <c r="EP193" s="146"/>
      <c r="EQ193" s="146"/>
      <c r="ER193" s="146"/>
      <c r="ES193" s="43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2"/>
      <c r="FE193" s="146"/>
      <c r="FF193" s="146"/>
      <c r="FG193" s="146"/>
      <c r="FH193" s="146"/>
      <c r="FI193" s="43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2"/>
      <c r="FU193" s="146"/>
      <c r="FV193" s="146"/>
      <c r="FW193" s="146"/>
      <c r="FX193" s="146"/>
      <c r="FY193" s="43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2"/>
      <c r="GK193" s="146"/>
      <c r="GL193" s="146"/>
      <c r="GM193" s="146"/>
      <c r="GN193" s="146"/>
      <c r="GO193" s="43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2"/>
      <c r="HA193" s="146"/>
      <c r="HB193" s="146"/>
      <c r="HC193" s="146"/>
      <c r="HD193" s="146"/>
      <c r="HE193" s="43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2"/>
      <c r="HQ193" s="146"/>
      <c r="HR193" s="146"/>
      <c r="HS193" s="146"/>
      <c r="HT193" s="146"/>
      <c r="HU193" s="43"/>
      <c r="HV193" s="44"/>
      <c r="HW193" s="44"/>
      <c r="HX193" s="44"/>
      <c r="HY193" s="44"/>
      <c r="HZ193" s="44"/>
      <c r="IA193" s="44"/>
      <c r="IB193" s="44"/>
      <c r="IC193" s="44"/>
      <c r="ID193" s="44"/>
      <c r="IE193" s="44"/>
      <c r="IF193" s="42"/>
      <c r="IG193" s="146"/>
      <c r="IH193" s="146"/>
      <c r="II193" s="146"/>
      <c r="IJ193" s="146"/>
      <c r="IK193" s="43"/>
      <c r="IL193" s="44"/>
      <c r="IM193" s="44"/>
      <c r="IN193" s="44"/>
      <c r="IO193" s="44"/>
      <c r="IP193" s="44"/>
      <c r="IQ193" s="44"/>
      <c r="IR193" s="44"/>
      <c r="IS193" s="44"/>
      <c r="IT193" s="44"/>
      <c r="IU193" s="44"/>
    </row>
    <row r="194" spans="1:241" ht="21.75" customHeight="1">
      <c r="A194" s="181"/>
      <c r="B194" s="125"/>
      <c r="C194" s="126"/>
      <c r="D194" s="127"/>
      <c r="E194" s="23"/>
      <c r="F194" s="27">
        <v>2021</v>
      </c>
      <c r="G194" s="28">
        <f t="shared" si="100"/>
        <v>444808.6</v>
      </c>
      <c r="H194" s="28">
        <f t="shared" si="101"/>
        <v>246998.3</v>
      </c>
      <c r="I194" s="28">
        <f aca="true" t="shared" si="104" ref="I194:P198">I62</f>
        <v>0</v>
      </c>
      <c r="J194" s="28">
        <f t="shared" si="104"/>
        <v>0</v>
      </c>
      <c r="K194" s="28">
        <f t="shared" si="104"/>
        <v>0</v>
      </c>
      <c r="L194" s="28">
        <f t="shared" si="104"/>
        <v>0</v>
      </c>
      <c r="M194" s="28">
        <f t="shared" si="104"/>
        <v>444808.6</v>
      </c>
      <c r="N194" s="28">
        <f t="shared" si="104"/>
        <v>246998.3</v>
      </c>
      <c r="O194" s="28">
        <f t="shared" si="104"/>
        <v>0</v>
      </c>
      <c r="P194" s="28">
        <f t="shared" si="104"/>
        <v>0</v>
      </c>
      <c r="Q194" s="26"/>
      <c r="R194" s="3"/>
      <c r="AG194" s="72"/>
      <c r="AW194" s="72"/>
      <c r="BM194" s="72"/>
      <c r="CC194" s="72"/>
      <c r="CS194" s="72"/>
      <c r="DI194" s="72"/>
      <c r="DY194" s="72"/>
      <c r="EO194" s="72"/>
      <c r="FE194" s="72"/>
      <c r="FU194" s="72"/>
      <c r="GK194" s="72"/>
      <c r="HA194" s="72"/>
      <c r="HQ194" s="72"/>
      <c r="IG194" s="72"/>
    </row>
    <row r="195" spans="1:241" ht="21.75" customHeight="1">
      <c r="A195" s="181"/>
      <c r="B195" s="125"/>
      <c r="C195" s="126"/>
      <c r="D195" s="127"/>
      <c r="E195" s="23"/>
      <c r="F195" s="27">
        <v>2022</v>
      </c>
      <c r="G195" s="28">
        <f t="shared" si="100"/>
        <v>0</v>
      </c>
      <c r="H195" s="28">
        <f t="shared" si="101"/>
        <v>0</v>
      </c>
      <c r="I195" s="28">
        <f t="shared" si="104"/>
        <v>0</v>
      </c>
      <c r="J195" s="28">
        <f t="shared" si="104"/>
        <v>0</v>
      </c>
      <c r="K195" s="28">
        <f t="shared" si="104"/>
        <v>0</v>
      </c>
      <c r="L195" s="28">
        <f t="shared" si="104"/>
        <v>0</v>
      </c>
      <c r="M195" s="28">
        <f t="shared" si="104"/>
        <v>0</v>
      </c>
      <c r="N195" s="28">
        <f t="shared" si="104"/>
        <v>0</v>
      </c>
      <c r="O195" s="28">
        <f t="shared" si="104"/>
        <v>0</v>
      </c>
      <c r="P195" s="28">
        <f t="shared" si="104"/>
        <v>0</v>
      </c>
      <c r="Q195" s="26"/>
      <c r="R195" s="3"/>
      <c r="AG195" s="72"/>
      <c r="AW195" s="72"/>
      <c r="BM195" s="72"/>
      <c r="CC195" s="72"/>
      <c r="CS195" s="72"/>
      <c r="DI195" s="72"/>
      <c r="DY195" s="72"/>
      <c r="EO195" s="72"/>
      <c r="FE195" s="72"/>
      <c r="FU195" s="72"/>
      <c r="GK195" s="72"/>
      <c r="HA195" s="72"/>
      <c r="HQ195" s="72"/>
      <c r="IG195" s="72"/>
    </row>
    <row r="196" spans="1:241" ht="21.75" customHeight="1">
      <c r="A196" s="181"/>
      <c r="B196" s="125"/>
      <c r="C196" s="126"/>
      <c r="D196" s="127"/>
      <c r="E196" s="23"/>
      <c r="F196" s="27">
        <v>2023</v>
      </c>
      <c r="G196" s="28">
        <f t="shared" si="100"/>
        <v>982866.2</v>
      </c>
      <c r="H196" s="28">
        <f t="shared" si="101"/>
        <v>0</v>
      </c>
      <c r="I196" s="28">
        <f t="shared" si="104"/>
        <v>0</v>
      </c>
      <c r="J196" s="28">
        <f t="shared" si="104"/>
        <v>0</v>
      </c>
      <c r="K196" s="28">
        <f t="shared" si="104"/>
        <v>225913.2</v>
      </c>
      <c r="L196" s="28">
        <f t="shared" si="104"/>
        <v>0</v>
      </c>
      <c r="M196" s="28">
        <f t="shared" si="104"/>
        <v>756953</v>
      </c>
      <c r="N196" s="28">
        <f t="shared" si="104"/>
        <v>0</v>
      </c>
      <c r="O196" s="28">
        <f t="shared" si="104"/>
        <v>0</v>
      </c>
      <c r="P196" s="28">
        <f t="shared" si="104"/>
        <v>0</v>
      </c>
      <c r="Q196" s="26"/>
      <c r="R196" s="3"/>
      <c r="AG196" s="72"/>
      <c r="AW196" s="72"/>
      <c r="BM196" s="72"/>
      <c r="CC196" s="72"/>
      <c r="CS196" s="72"/>
      <c r="DI196" s="72"/>
      <c r="DY196" s="72"/>
      <c r="EO196" s="72"/>
      <c r="FE196" s="72"/>
      <c r="FU196" s="72"/>
      <c r="GK196" s="72"/>
      <c r="HA196" s="72"/>
      <c r="HQ196" s="72"/>
      <c r="IG196" s="72"/>
    </row>
    <row r="197" spans="1:241" ht="21.75" customHeight="1">
      <c r="A197" s="181"/>
      <c r="B197" s="125"/>
      <c r="C197" s="126"/>
      <c r="D197" s="127"/>
      <c r="E197" s="23"/>
      <c r="F197" s="27">
        <v>2024</v>
      </c>
      <c r="G197" s="28">
        <f t="shared" si="100"/>
        <v>1043354.3</v>
      </c>
      <c r="H197" s="28">
        <f t="shared" si="101"/>
        <v>0</v>
      </c>
      <c r="I197" s="28">
        <f t="shared" si="104"/>
        <v>0</v>
      </c>
      <c r="J197" s="28">
        <f t="shared" si="104"/>
        <v>0</v>
      </c>
      <c r="K197" s="28">
        <f t="shared" si="104"/>
        <v>254609.3</v>
      </c>
      <c r="L197" s="28">
        <f t="shared" si="104"/>
        <v>0</v>
      </c>
      <c r="M197" s="28">
        <f t="shared" si="104"/>
        <v>788745</v>
      </c>
      <c r="N197" s="28">
        <f t="shared" si="104"/>
        <v>0</v>
      </c>
      <c r="O197" s="28">
        <f t="shared" si="104"/>
        <v>0</v>
      </c>
      <c r="P197" s="28">
        <f t="shared" si="104"/>
        <v>0</v>
      </c>
      <c r="Q197" s="26"/>
      <c r="R197" s="3"/>
      <c r="AG197" s="72"/>
      <c r="AW197" s="72"/>
      <c r="BM197" s="72"/>
      <c r="CC197" s="72"/>
      <c r="CS197" s="72"/>
      <c r="DI197" s="72"/>
      <c r="DY197" s="72"/>
      <c r="EO197" s="72"/>
      <c r="FE197" s="72"/>
      <c r="FU197" s="72"/>
      <c r="GK197" s="72"/>
      <c r="HA197" s="72"/>
      <c r="HQ197" s="72"/>
      <c r="IG197" s="72"/>
    </row>
    <row r="198" spans="1:241" ht="21.75" customHeight="1">
      <c r="A198" s="181"/>
      <c r="B198" s="136"/>
      <c r="C198" s="137"/>
      <c r="D198" s="138"/>
      <c r="E198" s="23"/>
      <c r="F198" s="27">
        <v>2025</v>
      </c>
      <c r="G198" s="28">
        <f t="shared" si="100"/>
        <v>822661.1</v>
      </c>
      <c r="H198" s="28">
        <f t="shared" si="101"/>
        <v>0</v>
      </c>
      <c r="I198" s="28">
        <f t="shared" si="104"/>
        <v>0</v>
      </c>
      <c r="J198" s="28">
        <f t="shared" si="104"/>
        <v>0</v>
      </c>
      <c r="K198" s="28">
        <f t="shared" si="104"/>
        <v>0</v>
      </c>
      <c r="L198" s="28">
        <f t="shared" si="104"/>
        <v>0</v>
      </c>
      <c r="M198" s="28">
        <f t="shared" si="104"/>
        <v>822661.1</v>
      </c>
      <c r="N198" s="28">
        <f t="shared" si="104"/>
        <v>0</v>
      </c>
      <c r="O198" s="28">
        <f t="shared" si="104"/>
        <v>0</v>
      </c>
      <c r="P198" s="28">
        <f t="shared" si="104"/>
        <v>0</v>
      </c>
      <c r="Q198" s="26"/>
      <c r="R198" s="3"/>
      <c r="AG198" s="72"/>
      <c r="AW198" s="72"/>
      <c r="BM198" s="72"/>
      <c r="CC198" s="72"/>
      <c r="CS198" s="72"/>
      <c r="DI198" s="72"/>
      <c r="DY198" s="72"/>
      <c r="EO198" s="72"/>
      <c r="FE198" s="72"/>
      <c r="FU198" s="72"/>
      <c r="GK198" s="72"/>
      <c r="HA198" s="72"/>
      <c r="HQ198" s="72"/>
      <c r="IG198" s="72"/>
    </row>
    <row r="199" spans="1:18" ht="18" customHeight="1">
      <c r="A199" s="181"/>
      <c r="B199" s="122" t="s">
        <v>153</v>
      </c>
      <c r="C199" s="123"/>
      <c r="D199" s="124"/>
      <c r="E199" s="23"/>
      <c r="F199" s="24" t="s">
        <v>30</v>
      </c>
      <c r="G199" s="25">
        <f>I199+K199+M199+O199</f>
        <v>9859.6</v>
      </c>
      <c r="H199" s="25">
        <f>J199+L199+N199+P199</f>
        <v>9859.6</v>
      </c>
      <c r="I199" s="25">
        <f>SUM(I200:I210)</f>
        <v>9859.6</v>
      </c>
      <c r="J199" s="25">
        <f aca="true" t="shared" si="105" ref="J199:P199">SUM(J200:J210)</f>
        <v>9859.6</v>
      </c>
      <c r="K199" s="25">
        <f t="shared" si="105"/>
        <v>0</v>
      </c>
      <c r="L199" s="25">
        <f t="shared" si="105"/>
        <v>0</v>
      </c>
      <c r="M199" s="25">
        <f t="shared" si="105"/>
        <v>0</v>
      </c>
      <c r="N199" s="25">
        <f t="shared" si="105"/>
        <v>0</v>
      </c>
      <c r="O199" s="25">
        <f t="shared" si="105"/>
        <v>0</v>
      </c>
      <c r="P199" s="25">
        <f t="shared" si="105"/>
        <v>0</v>
      </c>
      <c r="Q199" s="26"/>
      <c r="R199" s="3"/>
    </row>
    <row r="200" spans="1:18" ht="21.75" customHeight="1">
      <c r="A200" s="181"/>
      <c r="B200" s="125"/>
      <c r="C200" s="126"/>
      <c r="D200" s="127"/>
      <c r="E200" s="23"/>
      <c r="F200" s="27">
        <v>2015</v>
      </c>
      <c r="G200" s="28">
        <f aca="true" t="shared" si="106" ref="G200:G205">I200+K200+M200+O200</f>
        <v>0</v>
      </c>
      <c r="H200" s="28">
        <f aca="true" t="shared" si="107" ref="H200:H205">J200+L200+N200+P200</f>
        <v>0</v>
      </c>
      <c r="I200" s="28">
        <f>I136</f>
        <v>0</v>
      </c>
      <c r="J200" s="28">
        <f aca="true" t="shared" si="108" ref="J200:P200">J136</f>
        <v>0</v>
      </c>
      <c r="K200" s="28">
        <f t="shared" si="108"/>
        <v>0</v>
      </c>
      <c r="L200" s="28">
        <f t="shared" si="108"/>
        <v>0</v>
      </c>
      <c r="M200" s="28">
        <f t="shared" si="108"/>
        <v>0</v>
      </c>
      <c r="N200" s="28">
        <f t="shared" si="108"/>
        <v>0</v>
      </c>
      <c r="O200" s="28">
        <f t="shared" si="108"/>
        <v>0</v>
      </c>
      <c r="P200" s="28">
        <f t="shared" si="108"/>
        <v>0</v>
      </c>
      <c r="Q200" s="26"/>
      <c r="R200" s="3"/>
    </row>
    <row r="201" spans="1:18" ht="19.5" customHeight="1">
      <c r="A201" s="181"/>
      <c r="B201" s="125"/>
      <c r="C201" s="126"/>
      <c r="D201" s="127"/>
      <c r="E201" s="23"/>
      <c r="F201" s="27">
        <v>2016</v>
      </c>
      <c r="G201" s="28">
        <f t="shared" si="106"/>
        <v>0</v>
      </c>
      <c r="H201" s="28">
        <f t="shared" si="107"/>
        <v>0</v>
      </c>
      <c r="I201" s="28">
        <f aca="true" t="shared" si="109" ref="I201:P204">I137</f>
        <v>0</v>
      </c>
      <c r="J201" s="28">
        <f t="shared" si="109"/>
        <v>0</v>
      </c>
      <c r="K201" s="28">
        <f t="shared" si="109"/>
        <v>0</v>
      </c>
      <c r="L201" s="28">
        <f t="shared" si="109"/>
        <v>0</v>
      </c>
      <c r="M201" s="28">
        <f t="shared" si="109"/>
        <v>0</v>
      </c>
      <c r="N201" s="28">
        <f t="shared" si="109"/>
        <v>0</v>
      </c>
      <c r="O201" s="28">
        <f t="shared" si="109"/>
        <v>0</v>
      </c>
      <c r="P201" s="28">
        <f t="shared" si="109"/>
        <v>0</v>
      </c>
      <c r="Q201" s="26"/>
      <c r="R201" s="3"/>
    </row>
    <row r="202" spans="1:18" ht="18.75" customHeight="1">
      <c r="A202" s="181"/>
      <c r="B202" s="125"/>
      <c r="C202" s="126"/>
      <c r="D202" s="127"/>
      <c r="E202" s="23"/>
      <c r="F202" s="27">
        <v>2017</v>
      </c>
      <c r="G202" s="28">
        <f t="shared" si="106"/>
        <v>9859.6</v>
      </c>
      <c r="H202" s="28">
        <f t="shared" si="107"/>
        <v>9859.6</v>
      </c>
      <c r="I202" s="28">
        <f t="shared" si="109"/>
        <v>9859.6</v>
      </c>
      <c r="J202" s="28">
        <f t="shared" si="109"/>
        <v>9859.6</v>
      </c>
      <c r="K202" s="28">
        <f t="shared" si="109"/>
        <v>0</v>
      </c>
      <c r="L202" s="28">
        <f t="shared" si="109"/>
        <v>0</v>
      </c>
      <c r="M202" s="28">
        <f t="shared" si="109"/>
        <v>0</v>
      </c>
      <c r="N202" s="28">
        <f t="shared" si="109"/>
        <v>0</v>
      </c>
      <c r="O202" s="28">
        <f t="shared" si="109"/>
        <v>0</v>
      </c>
      <c r="P202" s="28">
        <f t="shared" si="109"/>
        <v>0</v>
      </c>
      <c r="Q202" s="26"/>
      <c r="R202" s="3"/>
    </row>
    <row r="203" spans="1:18" ht="17.25" customHeight="1">
      <c r="A203" s="181"/>
      <c r="B203" s="125"/>
      <c r="C203" s="126"/>
      <c r="D203" s="127"/>
      <c r="E203" s="23"/>
      <c r="F203" s="27">
        <v>2018</v>
      </c>
      <c r="G203" s="28">
        <f t="shared" si="106"/>
        <v>0</v>
      </c>
      <c r="H203" s="28">
        <f t="shared" si="107"/>
        <v>0</v>
      </c>
      <c r="I203" s="28">
        <f t="shared" si="109"/>
        <v>0</v>
      </c>
      <c r="J203" s="28">
        <f t="shared" si="109"/>
        <v>0</v>
      </c>
      <c r="K203" s="28">
        <f t="shared" si="109"/>
        <v>0</v>
      </c>
      <c r="L203" s="28">
        <f t="shared" si="109"/>
        <v>0</v>
      </c>
      <c r="M203" s="28">
        <f t="shared" si="109"/>
        <v>0</v>
      </c>
      <c r="N203" s="28">
        <f t="shared" si="109"/>
        <v>0</v>
      </c>
      <c r="O203" s="28">
        <f t="shared" si="109"/>
        <v>0</v>
      </c>
      <c r="P203" s="28">
        <f t="shared" si="109"/>
        <v>0</v>
      </c>
      <c r="Q203" s="26"/>
      <c r="R203" s="3"/>
    </row>
    <row r="204" spans="1:18" ht="19.5" customHeight="1">
      <c r="A204" s="181"/>
      <c r="B204" s="125"/>
      <c r="C204" s="126"/>
      <c r="D204" s="127"/>
      <c r="E204" s="23"/>
      <c r="F204" s="27">
        <v>2019</v>
      </c>
      <c r="G204" s="28">
        <f t="shared" si="106"/>
        <v>0</v>
      </c>
      <c r="H204" s="28">
        <f t="shared" si="107"/>
        <v>0</v>
      </c>
      <c r="I204" s="28">
        <f t="shared" si="109"/>
        <v>0</v>
      </c>
      <c r="J204" s="28">
        <f t="shared" si="109"/>
        <v>0</v>
      </c>
      <c r="K204" s="28">
        <f t="shared" si="109"/>
        <v>0</v>
      </c>
      <c r="L204" s="28">
        <f t="shared" si="109"/>
        <v>0</v>
      </c>
      <c r="M204" s="28">
        <f t="shared" si="109"/>
        <v>0</v>
      </c>
      <c r="N204" s="28">
        <f t="shared" si="109"/>
        <v>0</v>
      </c>
      <c r="O204" s="28">
        <f t="shared" si="109"/>
        <v>0</v>
      </c>
      <c r="P204" s="28">
        <f t="shared" si="109"/>
        <v>0</v>
      </c>
      <c r="Q204" s="26"/>
      <c r="R204" s="3"/>
    </row>
    <row r="205" spans="1:18" ht="18" customHeight="1">
      <c r="A205" s="181"/>
      <c r="B205" s="125"/>
      <c r="C205" s="126"/>
      <c r="D205" s="127"/>
      <c r="E205" s="23"/>
      <c r="F205" s="27">
        <v>2020</v>
      </c>
      <c r="G205" s="28">
        <f t="shared" si="106"/>
        <v>0</v>
      </c>
      <c r="H205" s="28">
        <f t="shared" si="107"/>
        <v>0</v>
      </c>
      <c r="I205" s="28">
        <f>I141</f>
        <v>0</v>
      </c>
      <c r="J205" s="28">
        <f aca="true" t="shared" si="110" ref="J205:P205">J141</f>
        <v>0</v>
      </c>
      <c r="K205" s="28">
        <f t="shared" si="110"/>
        <v>0</v>
      </c>
      <c r="L205" s="28">
        <f t="shared" si="110"/>
        <v>0</v>
      </c>
      <c r="M205" s="28">
        <f t="shared" si="110"/>
        <v>0</v>
      </c>
      <c r="N205" s="28">
        <f t="shared" si="110"/>
        <v>0</v>
      </c>
      <c r="O205" s="28">
        <f t="shared" si="110"/>
        <v>0</v>
      </c>
      <c r="P205" s="28">
        <f t="shared" si="110"/>
        <v>0</v>
      </c>
      <c r="Q205" s="26"/>
      <c r="R205" s="3"/>
    </row>
    <row r="206" spans="1:241" ht="21.75" customHeight="1">
      <c r="A206" s="181"/>
      <c r="B206" s="125"/>
      <c r="C206" s="126"/>
      <c r="D206" s="127"/>
      <c r="E206" s="23"/>
      <c r="F206" s="27">
        <v>2021</v>
      </c>
      <c r="G206" s="28">
        <f aca="true" t="shared" si="111" ref="G206:H210">I206+K206+M206+O206</f>
        <v>0</v>
      </c>
      <c r="H206" s="28">
        <f t="shared" si="111"/>
        <v>0</v>
      </c>
      <c r="I206" s="28">
        <f aca="true" t="shared" si="112" ref="I206:P210">I142</f>
        <v>0</v>
      </c>
      <c r="J206" s="28">
        <f t="shared" si="112"/>
        <v>0</v>
      </c>
      <c r="K206" s="28">
        <f t="shared" si="112"/>
        <v>0</v>
      </c>
      <c r="L206" s="28">
        <f t="shared" si="112"/>
        <v>0</v>
      </c>
      <c r="M206" s="28">
        <f t="shared" si="112"/>
        <v>0</v>
      </c>
      <c r="N206" s="28">
        <f t="shared" si="112"/>
        <v>0</v>
      </c>
      <c r="O206" s="28">
        <f t="shared" si="112"/>
        <v>0</v>
      </c>
      <c r="P206" s="28">
        <f t="shared" si="112"/>
        <v>0</v>
      </c>
      <c r="Q206" s="26"/>
      <c r="R206" s="3"/>
      <c r="AG206" s="72"/>
      <c r="AW206" s="72"/>
      <c r="BM206" s="72"/>
      <c r="CC206" s="72"/>
      <c r="CS206" s="72"/>
      <c r="DI206" s="72"/>
      <c r="DY206" s="72"/>
      <c r="EO206" s="72"/>
      <c r="FE206" s="72"/>
      <c r="FU206" s="72"/>
      <c r="GK206" s="72"/>
      <c r="HA206" s="72"/>
      <c r="HQ206" s="72"/>
      <c r="IG206" s="72"/>
    </row>
    <row r="207" spans="1:241" ht="21.75" customHeight="1">
      <c r="A207" s="181"/>
      <c r="B207" s="125"/>
      <c r="C207" s="126"/>
      <c r="D207" s="127"/>
      <c r="E207" s="23"/>
      <c r="F207" s="27">
        <v>2022</v>
      </c>
      <c r="G207" s="28">
        <f t="shared" si="111"/>
        <v>0</v>
      </c>
      <c r="H207" s="28">
        <f t="shared" si="111"/>
        <v>0</v>
      </c>
      <c r="I207" s="28">
        <f t="shared" si="112"/>
        <v>0</v>
      </c>
      <c r="J207" s="28">
        <f t="shared" si="112"/>
        <v>0</v>
      </c>
      <c r="K207" s="28">
        <f t="shared" si="112"/>
        <v>0</v>
      </c>
      <c r="L207" s="28">
        <f t="shared" si="112"/>
        <v>0</v>
      </c>
      <c r="M207" s="28">
        <f t="shared" si="112"/>
        <v>0</v>
      </c>
      <c r="N207" s="28">
        <f t="shared" si="112"/>
        <v>0</v>
      </c>
      <c r="O207" s="28">
        <f t="shared" si="112"/>
        <v>0</v>
      </c>
      <c r="P207" s="28">
        <f t="shared" si="112"/>
        <v>0</v>
      </c>
      <c r="Q207" s="26"/>
      <c r="R207" s="3"/>
      <c r="AG207" s="72"/>
      <c r="AW207" s="72"/>
      <c r="BM207" s="72"/>
      <c r="CC207" s="72"/>
      <c r="CS207" s="72"/>
      <c r="DI207" s="72"/>
      <c r="DY207" s="72"/>
      <c r="EO207" s="72"/>
      <c r="FE207" s="72"/>
      <c r="FU207" s="72"/>
      <c r="GK207" s="72"/>
      <c r="HA207" s="72"/>
      <c r="HQ207" s="72"/>
      <c r="IG207" s="72"/>
    </row>
    <row r="208" spans="1:241" ht="21.75" customHeight="1">
      <c r="A208" s="181"/>
      <c r="B208" s="125"/>
      <c r="C208" s="126"/>
      <c r="D208" s="127"/>
      <c r="E208" s="23"/>
      <c r="F208" s="27">
        <v>2023</v>
      </c>
      <c r="G208" s="28">
        <f t="shared" si="111"/>
        <v>0</v>
      </c>
      <c r="H208" s="28">
        <f t="shared" si="111"/>
        <v>0</v>
      </c>
      <c r="I208" s="28">
        <f t="shared" si="112"/>
        <v>0</v>
      </c>
      <c r="J208" s="28">
        <f t="shared" si="112"/>
        <v>0</v>
      </c>
      <c r="K208" s="28">
        <f t="shared" si="112"/>
        <v>0</v>
      </c>
      <c r="L208" s="28">
        <f t="shared" si="112"/>
        <v>0</v>
      </c>
      <c r="M208" s="28">
        <f t="shared" si="112"/>
        <v>0</v>
      </c>
      <c r="N208" s="28">
        <f t="shared" si="112"/>
        <v>0</v>
      </c>
      <c r="O208" s="28">
        <f t="shared" si="112"/>
        <v>0</v>
      </c>
      <c r="P208" s="28">
        <f t="shared" si="112"/>
        <v>0</v>
      </c>
      <c r="Q208" s="26"/>
      <c r="R208" s="3"/>
      <c r="AG208" s="72"/>
      <c r="AW208" s="72"/>
      <c r="BM208" s="72"/>
      <c r="CC208" s="72"/>
      <c r="CS208" s="72"/>
      <c r="DI208" s="72"/>
      <c r="DY208" s="72"/>
      <c r="EO208" s="72"/>
      <c r="FE208" s="72"/>
      <c r="FU208" s="72"/>
      <c r="GK208" s="72"/>
      <c r="HA208" s="72"/>
      <c r="HQ208" s="72"/>
      <c r="IG208" s="72"/>
    </row>
    <row r="209" spans="1:241" ht="21.75" customHeight="1">
      <c r="A209" s="181"/>
      <c r="B209" s="125"/>
      <c r="C209" s="126"/>
      <c r="D209" s="127"/>
      <c r="E209" s="23"/>
      <c r="F209" s="27">
        <v>2024</v>
      </c>
      <c r="G209" s="28">
        <f t="shared" si="111"/>
        <v>0</v>
      </c>
      <c r="H209" s="28">
        <f t="shared" si="111"/>
        <v>0</v>
      </c>
      <c r="I209" s="28">
        <f t="shared" si="112"/>
        <v>0</v>
      </c>
      <c r="J209" s="28">
        <f t="shared" si="112"/>
        <v>0</v>
      </c>
      <c r="K209" s="28">
        <f t="shared" si="112"/>
        <v>0</v>
      </c>
      <c r="L209" s="28">
        <f t="shared" si="112"/>
        <v>0</v>
      </c>
      <c r="M209" s="28">
        <f t="shared" si="112"/>
        <v>0</v>
      </c>
      <c r="N209" s="28">
        <f t="shared" si="112"/>
        <v>0</v>
      </c>
      <c r="O209" s="28">
        <f t="shared" si="112"/>
        <v>0</v>
      </c>
      <c r="P209" s="28">
        <f t="shared" si="112"/>
        <v>0</v>
      </c>
      <c r="Q209" s="26"/>
      <c r="R209" s="3"/>
      <c r="AG209" s="72"/>
      <c r="AW209" s="72"/>
      <c r="BM209" s="72"/>
      <c r="CC209" s="72"/>
      <c r="CS209" s="72"/>
      <c r="DI209" s="72"/>
      <c r="DY209" s="72"/>
      <c r="EO209" s="72"/>
      <c r="FE209" s="72"/>
      <c r="FU209" s="72"/>
      <c r="GK209" s="72"/>
      <c r="HA209" s="72"/>
      <c r="HQ209" s="72"/>
      <c r="IG209" s="72"/>
    </row>
    <row r="210" spans="1:241" ht="21.75" customHeight="1">
      <c r="A210" s="181"/>
      <c r="B210" s="136"/>
      <c r="C210" s="137"/>
      <c r="D210" s="138"/>
      <c r="E210" s="23"/>
      <c r="F210" s="27">
        <v>2025</v>
      </c>
      <c r="G210" s="28">
        <f t="shared" si="111"/>
        <v>0</v>
      </c>
      <c r="H210" s="28">
        <f t="shared" si="111"/>
        <v>0</v>
      </c>
      <c r="I210" s="28">
        <f t="shared" si="112"/>
        <v>0</v>
      </c>
      <c r="J210" s="28">
        <f t="shared" si="112"/>
        <v>0</v>
      </c>
      <c r="K210" s="28">
        <f t="shared" si="112"/>
        <v>0</v>
      </c>
      <c r="L210" s="28">
        <f t="shared" si="112"/>
        <v>0</v>
      </c>
      <c r="M210" s="28">
        <f t="shared" si="112"/>
        <v>0</v>
      </c>
      <c r="N210" s="28">
        <f t="shared" si="112"/>
        <v>0</v>
      </c>
      <c r="O210" s="28">
        <f t="shared" si="112"/>
        <v>0</v>
      </c>
      <c r="P210" s="28">
        <f t="shared" si="112"/>
        <v>0</v>
      </c>
      <c r="Q210" s="26"/>
      <c r="R210" s="3"/>
      <c r="AG210" s="72"/>
      <c r="AW210" s="72"/>
      <c r="BM210" s="72"/>
      <c r="CC210" s="72"/>
      <c r="CS210" s="72"/>
      <c r="DI210" s="72"/>
      <c r="DY210" s="72"/>
      <c r="EO210" s="72"/>
      <c r="FE210" s="72"/>
      <c r="FU210" s="72"/>
      <c r="GK210" s="72"/>
      <c r="HA210" s="72"/>
      <c r="HQ210" s="72"/>
      <c r="IG210" s="72"/>
    </row>
    <row r="211" spans="1:18" ht="18" customHeight="1">
      <c r="A211" s="181"/>
      <c r="B211" s="122" t="s">
        <v>372</v>
      </c>
      <c r="C211" s="123"/>
      <c r="D211" s="124"/>
      <c r="E211" s="23"/>
      <c r="F211" s="24" t="s">
        <v>30</v>
      </c>
      <c r="G211" s="25">
        <f>I211+K211+M211+O211</f>
        <v>162384</v>
      </c>
      <c r="H211" s="25">
        <f>J211+L211+N211+P211</f>
        <v>0</v>
      </c>
      <c r="I211" s="25">
        <f>SUM(I212:I222)</f>
        <v>0</v>
      </c>
      <c r="J211" s="25">
        <f aca="true" t="shared" si="113" ref="J211:P211">SUM(J212:J222)</f>
        <v>0</v>
      </c>
      <c r="K211" s="25">
        <f t="shared" si="113"/>
        <v>0</v>
      </c>
      <c r="L211" s="25">
        <f t="shared" si="113"/>
        <v>0</v>
      </c>
      <c r="M211" s="25">
        <f t="shared" si="113"/>
        <v>162384</v>
      </c>
      <c r="N211" s="25">
        <f t="shared" si="113"/>
        <v>0</v>
      </c>
      <c r="O211" s="25">
        <f t="shared" si="113"/>
        <v>0</v>
      </c>
      <c r="P211" s="25">
        <f t="shared" si="113"/>
        <v>0</v>
      </c>
      <c r="Q211" s="26"/>
      <c r="R211" s="3"/>
    </row>
    <row r="212" spans="1:18" ht="21.75" customHeight="1">
      <c r="A212" s="181"/>
      <c r="B212" s="125"/>
      <c r="C212" s="126"/>
      <c r="D212" s="127"/>
      <c r="E212" s="23"/>
      <c r="F212" s="27">
        <v>2015</v>
      </c>
      <c r="G212" s="28">
        <f aca="true" t="shared" si="114" ref="G212:G222">I212+K212+M212+O212</f>
        <v>0</v>
      </c>
      <c r="H212" s="28">
        <f aca="true" t="shared" si="115" ref="H212:H222">J212+L212+N212+P212</f>
        <v>0</v>
      </c>
      <c r="I212" s="28">
        <f>I149</f>
        <v>0</v>
      </c>
      <c r="J212" s="28">
        <f aca="true" t="shared" si="116" ref="J212:P212">J149</f>
        <v>0</v>
      </c>
      <c r="K212" s="28">
        <f t="shared" si="116"/>
        <v>0</v>
      </c>
      <c r="L212" s="28">
        <f t="shared" si="116"/>
        <v>0</v>
      </c>
      <c r="M212" s="28">
        <f t="shared" si="116"/>
        <v>0</v>
      </c>
      <c r="N212" s="28">
        <f t="shared" si="116"/>
        <v>0</v>
      </c>
      <c r="O212" s="28">
        <f t="shared" si="116"/>
        <v>0</v>
      </c>
      <c r="P212" s="28">
        <f t="shared" si="116"/>
        <v>0</v>
      </c>
      <c r="Q212" s="26"/>
      <c r="R212" s="3"/>
    </row>
    <row r="213" spans="1:18" ht="19.5" customHeight="1">
      <c r="A213" s="181"/>
      <c r="B213" s="125"/>
      <c r="C213" s="126"/>
      <c r="D213" s="127"/>
      <c r="E213" s="23"/>
      <c r="F213" s="27">
        <v>2016</v>
      </c>
      <c r="G213" s="28">
        <f t="shared" si="114"/>
        <v>0</v>
      </c>
      <c r="H213" s="28">
        <f t="shared" si="115"/>
        <v>0</v>
      </c>
      <c r="I213" s="28">
        <f aca="true" t="shared" si="117" ref="I213:P213">I150</f>
        <v>0</v>
      </c>
      <c r="J213" s="28">
        <f t="shared" si="117"/>
        <v>0</v>
      </c>
      <c r="K213" s="28">
        <f t="shared" si="117"/>
        <v>0</v>
      </c>
      <c r="L213" s="28">
        <f t="shared" si="117"/>
        <v>0</v>
      </c>
      <c r="M213" s="28">
        <f t="shared" si="117"/>
        <v>0</v>
      </c>
      <c r="N213" s="28">
        <f t="shared" si="117"/>
        <v>0</v>
      </c>
      <c r="O213" s="28">
        <f t="shared" si="117"/>
        <v>0</v>
      </c>
      <c r="P213" s="28">
        <f t="shared" si="117"/>
        <v>0</v>
      </c>
      <c r="Q213" s="26"/>
      <c r="R213" s="3"/>
    </row>
    <row r="214" spans="1:18" ht="18.75" customHeight="1">
      <c r="A214" s="181"/>
      <c r="B214" s="125"/>
      <c r="C214" s="126"/>
      <c r="D214" s="127"/>
      <c r="E214" s="23"/>
      <c r="F214" s="27">
        <v>2017</v>
      </c>
      <c r="G214" s="28">
        <f t="shared" si="114"/>
        <v>0</v>
      </c>
      <c r="H214" s="28">
        <f t="shared" si="115"/>
        <v>0</v>
      </c>
      <c r="I214" s="28">
        <f aca="true" t="shared" si="118" ref="I214:P214">I151</f>
        <v>0</v>
      </c>
      <c r="J214" s="28">
        <f t="shared" si="118"/>
        <v>0</v>
      </c>
      <c r="K214" s="28">
        <f t="shared" si="118"/>
        <v>0</v>
      </c>
      <c r="L214" s="28">
        <f t="shared" si="118"/>
        <v>0</v>
      </c>
      <c r="M214" s="28">
        <f t="shared" si="118"/>
        <v>0</v>
      </c>
      <c r="N214" s="28">
        <f t="shared" si="118"/>
        <v>0</v>
      </c>
      <c r="O214" s="28">
        <f t="shared" si="118"/>
        <v>0</v>
      </c>
      <c r="P214" s="28">
        <f t="shared" si="118"/>
        <v>0</v>
      </c>
      <c r="Q214" s="26"/>
      <c r="R214" s="3"/>
    </row>
    <row r="215" spans="1:18" ht="17.25" customHeight="1">
      <c r="A215" s="181"/>
      <c r="B215" s="125"/>
      <c r="C215" s="126"/>
      <c r="D215" s="127"/>
      <c r="E215" s="23"/>
      <c r="F215" s="27">
        <v>2018</v>
      </c>
      <c r="G215" s="28">
        <f t="shared" si="114"/>
        <v>0</v>
      </c>
      <c r="H215" s="28">
        <f t="shared" si="115"/>
        <v>0</v>
      </c>
      <c r="I215" s="28">
        <f aca="true" t="shared" si="119" ref="I215:P215">I152</f>
        <v>0</v>
      </c>
      <c r="J215" s="28">
        <f t="shared" si="119"/>
        <v>0</v>
      </c>
      <c r="K215" s="28">
        <f t="shared" si="119"/>
        <v>0</v>
      </c>
      <c r="L215" s="28">
        <f t="shared" si="119"/>
        <v>0</v>
      </c>
      <c r="M215" s="28">
        <f t="shared" si="119"/>
        <v>0</v>
      </c>
      <c r="N215" s="28">
        <f t="shared" si="119"/>
        <v>0</v>
      </c>
      <c r="O215" s="28">
        <f t="shared" si="119"/>
        <v>0</v>
      </c>
      <c r="P215" s="28">
        <f t="shared" si="119"/>
        <v>0</v>
      </c>
      <c r="Q215" s="26"/>
      <c r="R215" s="3"/>
    </row>
    <row r="216" spans="1:18" ht="19.5" customHeight="1">
      <c r="A216" s="181"/>
      <c r="B216" s="125"/>
      <c r="C216" s="126"/>
      <c r="D216" s="127"/>
      <c r="E216" s="23"/>
      <c r="F216" s="27">
        <v>2019</v>
      </c>
      <c r="G216" s="28">
        <f t="shared" si="114"/>
        <v>0</v>
      </c>
      <c r="H216" s="28">
        <f t="shared" si="115"/>
        <v>0</v>
      </c>
      <c r="I216" s="28">
        <f aca="true" t="shared" si="120" ref="I216:P216">I153</f>
        <v>0</v>
      </c>
      <c r="J216" s="28">
        <f t="shared" si="120"/>
        <v>0</v>
      </c>
      <c r="K216" s="28">
        <f t="shared" si="120"/>
        <v>0</v>
      </c>
      <c r="L216" s="28">
        <f t="shared" si="120"/>
        <v>0</v>
      </c>
      <c r="M216" s="28">
        <f t="shared" si="120"/>
        <v>0</v>
      </c>
      <c r="N216" s="28">
        <f t="shared" si="120"/>
        <v>0</v>
      </c>
      <c r="O216" s="28">
        <f t="shared" si="120"/>
        <v>0</v>
      </c>
      <c r="P216" s="28">
        <f t="shared" si="120"/>
        <v>0</v>
      </c>
      <c r="Q216" s="26"/>
      <c r="R216" s="3"/>
    </row>
    <row r="217" spans="1:18" ht="18" customHeight="1">
      <c r="A217" s="181"/>
      <c r="B217" s="125"/>
      <c r="C217" s="126"/>
      <c r="D217" s="127"/>
      <c r="E217" s="23"/>
      <c r="F217" s="27">
        <v>2020</v>
      </c>
      <c r="G217" s="28">
        <f t="shared" si="114"/>
        <v>0</v>
      </c>
      <c r="H217" s="28">
        <f t="shared" si="115"/>
        <v>0</v>
      </c>
      <c r="I217" s="28">
        <f aca="true" t="shared" si="121" ref="I217:P217">I154</f>
        <v>0</v>
      </c>
      <c r="J217" s="28">
        <f t="shared" si="121"/>
        <v>0</v>
      </c>
      <c r="K217" s="28">
        <f t="shared" si="121"/>
        <v>0</v>
      </c>
      <c r="L217" s="28">
        <f t="shared" si="121"/>
        <v>0</v>
      </c>
      <c r="M217" s="28">
        <f t="shared" si="121"/>
        <v>0</v>
      </c>
      <c r="N217" s="28">
        <f t="shared" si="121"/>
        <v>0</v>
      </c>
      <c r="O217" s="28">
        <f t="shared" si="121"/>
        <v>0</v>
      </c>
      <c r="P217" s="28">
        <f t="shared" si="121"/>
        <v>0</v>
      </c>
      <c r="Q217" s="26"/>
      <c r="R217" s="3"/>
    </row>
    <row r="218" spans="1:241" ht="21.75" customHeight="1">
      <c r="A218" s="181"/>
      <c r="B218" s="125"/>
      <c r="C218" s="126"/>
      <c r="D218" s="127"/>
      <c r="E218" s="23"/>
      <c r="F218" s="27">
        <v>2021</v>
      </c>
      <c r="G218" s="28">
        <f t="shared" si="114"/>
        <v>162384</v>
      </c>
      <c r="H218" s="28">
        <f t="shared" si="115"/>
        <v>0</v>
      </c>
      <c r="I218" s="28">
        <f aca="true" t="shared" si="122" ref="I218:P218">I155</f>
        <v>0</v>
      </c>
      <c r="J218" s="28">
        <f t="shared" si="122"/>
        <v>0</v>
      </c>
      <c r="K218" s="28">
        <f t="shared" si="122"/>
        <v>0</v>
      </c>
      <c r="L218" s="28">
        <f t="shared" si="122"/>
        <v>0</v>
      </c>
      <c r="M218" s="28">
        <f t="shared" si="122"/>
        <v>162384</v>
      </c>
      <c r="N218" s="28">
        <f t="shared" si="122"/>
        <v>0</v>
      </c>
      <c r="O218" s="28">
        <f t="shared" si="122"/>
        <v>0</v>
      </c>
      <c r="P218" s="28">
        <f t="shared" si="122"/>
        <v>0</v>
      </c>
      <c r="Q218" s="26"/>
      <c r="R218" s="3"/>
      <c r="AG218" s="82"/>
      <c r="AW218" s="82"/>
      <c r="BM218" s="82"/>
      <c r="CC218" s="82"/>
      <c r="CS218" s="82"/>
      <c r="DI218" s="82"/>
      <c r="DY218" s="82"/>
      <c r="EO218" s="82"/>
      <c r="FE218" s="82"/>
      <c r="FU218" s="82"/>
      <c r="GK218" s="82"/>
      <c r="HA218" s="82"/>
      <c r="HQ218" s="82"/>
      <c r="IG218" s="82"/>
    </row>
    <row r="219" spans="1:241" ht="21.75" customHeight="1">
      <c r="A219" s="181"/>
      <c r="B219" s="125"/>
      <c r="C219" s="126"/>
      <c r="D219" s="127"/>
      <c r="E219" s="23"/>
      <c r="F219" s="27">
        <v>2022</v>
      </c>
      <c r="G219" s="28">
        <f t="shared" si="114"/>
        <v>0</v>
      </c>
      <c r="H219" s="28">
        <f t="shared" si="115"/>
        <v>0</v>
      </c>
      <c r="I219" s="28">
        <f aca="true" t="shared" si="123" ref="I219:P219">I156</f>
        <v>0</v>
      </c>
      <c r="J219" s="28">
        <f t="shared" si="123"/>
        <v>0</v>
      </c>
      <c r="K219" s="28">
        <f t="shared" si="123"/>
        <v>0</v>
      </c>
      <c r="L219" s="28">
        <f t="shared" si="123"/>
        <v>0</v>
      </c>
      <c r="M219" s="28">
        <f t="shared" si="123"/>
        <v>0</v>
      </c>
      <c r="N219" s="28">
        <f t="shared" si="123"/>
        <v>0</v>
      </c>
      <c r="O219" s="28">
        <f t="shared" si="123"/>
        <v>0</v>
      </c>
      <c r="P219" s="28">
        <f t="shared" si="123"/>
        <v>0</v>
      </c>
      <c r="Q219" s="26"/>
      <c r="R219" s="3"/>
      <c r="AG219" s="82"/>
      <c r="AW219" s="82"/>
      <c r="BM219" s="82"/>
      <c r="CC219" s="82"/>
      <c r="CS219" s="82"/>
      <c r="DI219" s="82"/>
      <c r="DY219" s="82"/>
      <c r="EO219" s="82"/>
      <c r="FE219" s="82"/>
      <c r="FU219" s="82"/>
      <c r="GK219" s="82"/>
      <c r="HA219" s="82"/>
      <c r="HQ219" s="82"/>
      <c r="IG219" s="82"/>
    </row>
    <row r="220" spans="1:241" ht="21.75" customHeight="1">
      <c r="A220" s="181"/>
      <c r="B220" s="125"/>
      <c r="C220" s="126"/>
      <c r="D220" s="127"/>
      <c r="E220" s="23"/>
      <c r="F220" s="27">
        <v>2023</v>
      </c>
      <c r="G220" s="28">
        <f t="shared" si="114"/>
        <v>0</v>
      </c>
      <c r="H220" s="28">
        <f t="shared" si="115"/>
        <v>0</v>
      </c>
      <c r="I220" s="28">
        <f aca="true" t="shared" si="124" ref="I220:P220">I157</f>
        <v>0</v>
      </c>
      <c r="J220" s="28">
        <f t="shared" si="124"/>
        <v>0</v>
      </c>
      <c r="K220" s="28">
        <f t="shared" si="124"/>
        <v>0</v>
      </c>
      <c r="L220" s="28">
        <f t="shared" si="124"/>
        <v>0</v>
      </c>
      <c r="M220" s="28">
        <f t="shared" si="124"/>
        <v>0</v>
      </c>
      <c r="N220" s="28">
        <f t="shared" si="124"/>
        <v>0</v>
      </c>
      <c r="O220" s="28">
        <f t="shared" si="124"/>
        <v>0</v>
      </c>
      <c r="P220" s="28">
        <f t="shared" si="124"/>
        <v>0</v>
      </c>
      <c r="Q220" s="26"/>
      <c r="R220" s="3"/>
      <c r="AG220" s="82"/>
      <c r="AW220" s="82"/>
      <c r="BM220" s="82"/>
      <c r="CC220" s="82"/>
      <c r="CS220" s="82"/>
      <c r="DI220" s="82"/>
      <c r="DY220" s="82"/>
      <c r="EO220" s="82"/>
      <c r="FE220" s="82"/>
      <c r="FU220" s="82"/>
      <c r="GK220" s="82"/>
      <c r="HA220" s="82"/>
      <c r="HQ220" s="82"/>
      <c r="IG220" s="82"/>
    </row>
    <row r="221" spans="1:241" ht="21.75" customHeight="1">
      <c r="A221" s="181"/>
      <c r="B221" s="125"/>
      <c r="C221" s="126"/>
      <c r="D221" s="127"/>
      <c r="E221" s="23"/>
      <c r="F221" s="27">
        <v>2024</v>
      </c>
      <c r="G221" s="28">
        <f t="shared" si="114"/>
        <v>0</v>
      </c>
      <c r="H221" s="28">
        <f t="shared" si="115"/>
        <v>0</v>
      </c>
      <c r="I221" s="28">
        <f aca="true" t="shared" si="125" ref="I221:P221">I158</f>
        <v>0</v>
      </c>
      <c r="J221" s="28">
        <f t="shared" si="125"/>
        <v>0</v>
      </c>
      <c r="K221" s="28">
        <f t="shared" si="125"/>
        <v>0</v>
      </c>
      <c r="L221" s="28">
        <f t="shared" si="125"/>
        <v>0</v>
      </c>
      <c r="M221" s="28">
        <f t="shared" si="125"/>
        <v>0</v>
      </c>
      <c r="N221" s="28">
        <f t="shared" si="125"/>
        <v>0</v>
      </c>
      <c r="O221" s="28">
        <f t="shared" si="125"/>
        <v>0</v>
      </c>
      <c r="P221" s="28">
        <f t="shared" si="125"/>
        <v>0</v>
      </c>
      <c r="Q221" s="26"/>
      <c r="R221" s="3"/>
      <c r="AG221" s="82"/>
      <c r="AW221" s="82"/>
      <c r="BM221" s="82"/>
      <c r="CC221" s="82"/>
      <c r="CS221" s="82"/>
      <c r="DI221" s="82"/>
      <c r="DY221" s="82"/>
      <c r="EO221" s="82"/>
      <c r="FE221" s="82"/>
      <c r="FU221" s="82"/>
      <c r="GK221" s="82"/>
      <c r="HA221" s="82"/>
      <c r="HQ221" s="82"/>
      <c r="IG221" s="82"/>
    </row>
    <row r="222" spans="1:241" ht="21.75" customHeight="1">
      <c r="A222" s="182"/>
      <c r="B222" s="136"/>
      <c r="C222" s="137"/>
      <c r="D222" s="138"/>
      <c r="E222" s="23"/>
      <c r="F222" s="27">
        <v>2025</v>
      </c>
      <c r="G222" s="28">
        <f t="shared" si="114"/>
        <v>0</v>
      </c>
      <c r="H222" s="28">
        <f t="shared" si="115"/>
        <v>0</v>
      </c>
      <c r="I222" s="28">
        <f aca="true" t="shared" si="126" ref="I222:P222">I159</f>
        <v>0</v>
      </c>
      <c r="J222" s="28">
        <f t="shared" si="126"/>
        <v>0</v>
      </c>
      <c r="K222" s="28">
        <f t="shared" si="126"/>
        <v>0</v>
      </c>
      <c r="L222" s="28">
        <f t="shared" si="126"/>
        <v>0</v>
      </c>
      <c r="M222" s="28">
        <f t="shared" si="126"/>
        <v>0</v>
      </c>
      <c r="N222" s="28">
        <f t="shared" si="126"/>
        <v>0</v>
      </c>
      <c r="O222" s="28">
        <f t="shared" si="126"/>
        <v>0</v>
      </c>
      <c r="P222" s="28">
        <f t="shared" si="126"/>
        <v>0</v>
      </c>
      <c r="Q222" s="26"/>
      <c r="R222" s="3"/>
      <c r="AG222" s="82"/>
      <c r="AW222" s="82"/>
      <c r="BM222" s="82"/>
      <c r="CC222" s="82"/>
      <c r="CS222" s="82"/>
      <c r="DI222" s="82"/>
      <c r="DY222" s="82"/>
      <c r="EO222" s="82"/>
      <c r="FE222" s="82"/>
      <c r="FU222" s="82"/>
      <c r="GK222" s="82"/>
      <c r="HA222" s="82"/>
      <c r="HQ222" s="82"/>
      <c r="IG222" s="82"/>
    </row>
    <row r="223" spans="1:18" s="21" customFormat="1" ht="66" customHeight="1">
      <c r="A223" s="161" t="s">
        <v>53</v>
      </c>
      <c r="B223" s="161"/>
      <c r="C223" s="161"/>
      <c r="D223" s="161"/>
      <c r="E223" s="161"/>
      <c r="F223" s="161"/>
      <c r="G223" s="18"/>
      <c r="H223" s="18"/>
      <c r="I223" s="19"/>
      <c r="J223" s="19"/>
      <c r="K223" s="19"/>
      <c r="L223" s="19"/>
      <c r="M223" s="19"/>
      <c r="N223" s="19"/>
      <c r="O223" s="19"/>
      <c r="P223" s="19"/>
      <c r="Q223" s="20"/>
      <c r="R223" s="3"/>
    </row>
    <row r="224" spans="1:18" s="4" customFormat="1" ht="29.25" customHeight="1">
      <c r="A224" s="154" t="s">
        <v>126</v>
      </c>
      <c r="B224" s="142" t="s">
        <v>41</v>
      </c>
      <c r="C224" s="143"/>
      <c r="D224" s="144"/>
      <c r="E224" s="19"/>
      <c r="F224" s="29" t="s">
        <v>30</v>
      </c>
      <c r="G224" s="30">
        <f aca="true" t="shared" si="127" ref="G224:P224">G236+G248</f>
        <v>1694285.2799999998</v>
      </c>
      <c r="H224" s="30">
        <f t="shared" si="127"/>
        <v>197609.09999999998</v>
      </c>
      <c r="I224" s="30">
        <f>I236+I248</f>
        <v>1454453.5799999998</v>
      </c>
      <c r="J224" s="30">
        <f t="shared" si="127"/>
        <v>186731.1</v>
      </c>
      <c r="K224" s="30">
        <f t="shared" si="127"/>
        <v>0</v>
      </c>
      <c r="L224" s="30">
        <f t="shared" si="127"/>
        <v>0</v>
      </c>
      <c r="M224" s="30">
        <f t="shared" si="127"/>
        <v>239831.7</v>
      </c>
      <c r="N224" s="30">
        <f t="shared" si="127"/>
        <v>10878</v>
      </c>
      <c r="O224" s="30">
        <f t="shared" si="127"/>
        <v>0</v>
      </c>
      <c r="P224" s="30">
        <f t="shared" si="127"/>
        <v>0</v>
      </c>
      <c r="Q224" s="31"/>
      <c r="R224" s="3"/>
    </row>
    <row r="225" spans="1:18" s="4" customFormat="1" ht="22.5" customHeight="1">
      <c r="A225" s="155"/>
      <c r="B225" s="145"/>
      <c r="C225" s="146"/>
      <c r="D225" s="147"/>
      <c r="E225" s="19"/>
      <c r="F225" s="16">
        <v>2015</v>
      </c>
      <c r="G225" s="32">
        <f aca="true" t="shared" si="128" ref="G225:P225">G237+G249</f>
        <v>49965.1</v>
      </c>
      <c r="H225" s="32">
        <f t="shared" si="128"/>
        <v>49965.1</v>
      </c>
      <c r="I225" s="32">
        <f>I237+I249</f>
        <v>49965.1</v>
      </c>
      <c r="J225" s="32">
        <f t="shared" si="128"/>
        <v>49965.1</v>
      </c>
      <c r="K225" s="32">
        <f t="shared" si="128"/>
        <v>0</v>
      </c>
      <c r="L225" s="32">
        <f t="shared" si="128"/>
        <v>0</v>
      </c>
      <c r="M225" s="32">
        <f t="shared" si="128"/>
        <v>0</v>
      </c>
      <c r="N225" s="32">
        <f t="shared" si="128"/>
        <v>0</v>
      </c>
      <c r="O225" s="32">
        <f t="shared" si="128"/>
        <v>0</v>
      </c>
      <c r="P225" s="32">
        <f t="shared" si="128"/>
        <v>0</v>
      </c>
      <c r="Q225" s="31"/>
      <c r="R225" s="3"/>
    </row>
    <row r="226" spans="1:18" s="4" customFormat="1" ht="20.25" customHeight="1">
      <c r="A226" s="155"/>
      <c r="B226" s="145"/>
      <c r="C226" s="146"/>
      <c r="D226" s="147"/>
      <c r="E226" s="19"/>
      <c r="F226" s="16">
        <v>2016</v>
      </c>
      <c r="G226" s="32">
        <f aca="true" t="shared" si="129" ref="G226:P226">G238+G250</f>
        <v>11729.099999999999</v>
      </c>
      <c r="H226" s="32">
        <f t="shared" si="129"/>
        <v>11729.099999999999</v>
      </c>
      <c r="I226" s="32">
        <f>I238+I250</f>
        <v>7529.1</v>
      </c>
      <c r="J226" s="32">
        <f>J238+J250</f>
        <v>7529.1</v>
      </c>
      <c r="K226" s="32">
        <f t="shared" si="129"/>
        <v>0</v>
      </c>
      <c r="L226" s="32">
        <f t="shared" si="129"/>
        <v>0</v>
      </c>
      <c r="M226" s="32">
        <f t="shared" si="129"/>
        <v>4200</v>
      </c>
      <c r="N226" s="32">
        <f t="shared" si="129"/>
        <v>4200</v>
      </c>
      <c r="O226" s="32">
        <f t="shared" si="129"/>
        <v>0</v>
      </c>
      <c r="P226" s="32">
        <f t="shared" si="129"/>
        <v>0</v>
      </c>
      <c r="Q226" s="31"/>
      <c r="R226" s="3"/>
    </row>
    <row r="227" spans="1:18" s="4" customFormat="1" ht="21.75" customHeight="1">
      <c r="A227" s="155"/>
      <c r="B227" s="145"/>
      <c r="C227" s="146"/>
      <c r="D227" s="147"/>
      <c r="E227" s="19"/>
      <c r="F227" s="16">
        <v>2017</v>
      </c>
      <c r="G227" s="32">
        <f aca="true" t="shared" si="130" ref="G227:I235">G239+G251</f>
        <v>128943.09999999999</v>
      </c>
      <c r="H227" s="32">
        <f t="shared" si="130"/>
        <v>128943.09999999999</v>
      </c>
      <c r="I227" s="32">
        <f>I239+I251</f>
        <v>125604.09999999999</v>
      </c>
      <c r="J227" s="32">
        <f aca="true" t="shared" si="131" ref="J227:P227">J239+J251</f>
        <v>125604.09999999999</v>
      </c>
      <c r="K227" s="32">
        <f t="shared" si="131"/>
        <v>0</v>
      </c>
      <c r="L227" s="32">
        <f t="shared" si="131"/>
        <v>0</v>
      </c>
      <c r="M227" s="32">
        <f t="shared" si="131"/>
        <v>3339</v>
      </c>
      <c r="N227" s="32">
        <f t="shared" si="131"/>
        <v>3339</v>
      </c>
      <c r="O227" s="32">
        <f t="shared" si="131"/>
        <v>0</v>
      </c>
      <c r="P227" s="32">
        <f t="shared" si="131"/>
        <v>0</v>
      </c>
      <c r="Q227" s="31"/>
      <c r="R227" s="3"/>
    </row>
    <row r="228" spans="1:18" ht="24" customHeight="1">
      <c r="A228" s="155"/>
      <c r="B228" s="145"/>
      <c r="C228" s="146"/>
      <c r="D228" s="147"/>
      <c r="E228" s="19"/>
      <c r="F228" s="16">
        <v>2018</v>
      </c>
      <c r="G228" s="32">
        <f t="shared" si="130"/>
        <v>3696.8</v>
      </c>
      <c r="H228" s="32">
        <f t="shared" si="130"/>
        <v>3696.8</v>
      </c>
      <c r="I228" s="32">
        <f>I240+I252</f>
        <v>357.8</v>
      </c>
      <c r="J228" s="32">
        <f aca="true" t="shared" si="132" ref="J228:P228">J240+J252</f>
        <v>357.8</v>
      </c>
      <c r="K228" s="32">
        <f t="shared" si="132"/>
        <v>0</v>
      </c>
      <c r="L228" s="32">
        <f t="shared" si="132"/>
        <v>0</v>
      </c>
      <c r="M228" s="32">
        <f t="shared" si="132"/>
        <v>3339</v>
      </c>
      <c r="N228" s="32">
        <f t="shared" si="132"/>
        <v>3339</v>
      </c>
      <c r="O228" s="32">
        <f t="shared" si="132"/>
        <v>0</v>
      </c>
      <c r="P228" s="32">
        <f t="shared" si="132"/>
        <v>0</v>
      </c>
      <c r="Q228" s="31"/>
      <c r="R228" s="3"/>
    </row>
    <row r="229" spans="1:18" ht="18" customHeight="1">
      <c r="A229" s="155"/>
      <c r="B229" s="145"/>
      <c r="C229" s="146"/>
      <c r="D229" s="147"/>
      <c r="E229" s="19"/>
      <c r="F229" s="16">
        <v>2019</v>
      </c>
      <c r="G229" s="32">
        <f t="shared" si="130"/>
        <v>0</v>
      </c>
      <c r="H229" s="32">
        <f t="shared" si="130"/>
        <v>0</v>
      </c>
      <c r="I229" s="32">
        <f t="shared" si="130"/>
        <v>0</v>
      </c>
      <c r="J229" s="32">
        <f aca="true" t="shared" si="133" ref="J229:P229">J241+J253</f>
        <v>0</v>
      </c>
      <c r="K229" s="32">
        <f t="shared" si="133"/>
        <v>0</v>
      </c>
      <c r="L229" s="32">
        <f t="shared" si="133"/>
        <v>0</v>
      </c>
      <c r="M229" s="32">
        <f t="shared" si="133"/>
        <v>0</v>
      </c>
      <c r="N229" s="32">
        <f t="shared" si="133"/>
        <v>0</v>
      </c>
      <c r="O229" s="32">
        <f t="shared" si="133"/>
        <v>0</v>
      </c>
      <c r="P229" s="32">
        <f t="shared" si="133"/>
        <v>0</v>
      </c>
      <c r="Q229" s="31"/>
      <c r="R229" s="3"/>
    </row>
    <row r="230" spans="1:18" ht="21.75" customHeight="1">
      <c r="A230" s="155"/>
      <c r="B230" s="145"/>
      <c r="C230" s="146"/>
      <c r="D230" s="147"/>
      <c r="E230" s="19"/>
      <c r="F230" s="16">
        <v>2020</v>
      </c>
      <c r="G230" s="32">
        <f t="shared" si="130"/>
        <v>62292.899999999994</v>
      </c>
      <c r="H230" s="32">
        <f t="shared" si="130"/>
        <v>3275</v>
      </c>
      <c r="I230" s="32">
        <f t="shared" si="130"/>
        <v>62292.899999999994</v>
      </c>
      <c r="J230" s="32">
        <f aca="true" t="shared" si="134" ref="J230:P230">J242+J254</f>
        <v>3275</v>
      </c>
      <c r="K230" s="32">
        <f t="shared" si="134"/>
        <v>0</v>
      </c>
      <c r="L230" s="32">
        <f t="shared" si="134"/>
        <v>0</v>
      </c>
      <c r="M230" s="32">
        <f t="shared" si="134"/>
        <v>0</v>
      </c>
      <c r="N230" s="32">
        <f t="shared" si="134"/>
        <v>0</v>
      </c>
      <c r="O230" s="32">
        <f t="shared" si="134"/>
        <v>0</v>
      </c>
      <c r="P230" s="32">
        <f t="shared" si="134"/>
        <v>0</v>
      </c>
      <c r="Q230" s="31"/>
      <c r="R230" s="3"/>
    </row>
    <row r="231" spans="1:241" ht="21.75" customHeight="1">
      <c r="A231" s="155"/>
      <c r="B231" s="145"/>
      <c r="C231" s="146"/>
      <c r="D231" s="147"/>
      <c r="E231" s="23"/>
      <c r="F231" s="27">
        <v>2021</v>
      </c>
      <c r="G231" s="32">
        <f t="shared" si="130"/>
        <v>385544.60000000003</v>
      </c>
      <c r="H231" s="32">
        <f t="shared" si="130"/>
        <v>0</v>
      </c>
      <c r="I231" s="32">
        <f t="shared" si="130"/>
        <v>156590.9</v>
      </c>
      <c r="J231" s="32">
        <f aca="true" t="shared" si="135" ref="J231:P231">J243+J255</f>
        <v>0</v>
      </c>
      <c r="K231" s="32">
        <f t="shared" si="135"/>
        <v>0</v>
      </c>
      <c r="L231" s="32">
        <f t="shared" si="135"/>
        <v>0</v>
      </c>
      <c r="M231" s="32">
        <f t="shared" si="135"/>
        <v>228953.7</v>
      </c>
      <c r="N231" s="32">
        <f t="shared" si="135"/>
        <v>0</v>
      </c>
      <c r="O231" s="32">
        <f t="shared" si="135"/>
        <v>0</v>
      </c>
      <c r="P231" s="32">
        <f t="shared" si="135"/>
        <v>0</v>
      </c>
      <c r="Q231" s="26"/>
      <c r="R231" s="3"/>
      <c r="AG231" s="72"/>
      <c r="AW231" s="72"/>
      <c r="BM231" s="72"/>
      <c r="CC231" s="72"/>
      <c r="CS231" s="72"/>
      <c r="DI231" s="72"/>
      <c r="DY231" s="72"/>
      <c r="EO231" s="72"/>
      <c r="FE231" s="72"/>
      <c r="FU231" s="72"/>
      <c r="GK231" s="72"/>
      <c r="HA231" s="72"/>
      <c r="HQ231" s="72"/>
      <c r="IG231" s="72"/>
    </row>
    <row r="232" spans="1:241" ht="21.75" customHeight="1">
      <c r="A232" s="155"/>
      <c r="B232" s="145"/>
      <c r="C232" s="146"/>
      <c r="D232" s="147"/>
      <c r="E232" s="23"/>
      <c r="F232" s="27">
        <v>2022</v>
      </c>
      <c r="G232" s="32">
        <f t="shared" si="130"/>
        <v>413661.18</v>
      </c>
      <c r="H232" s="32">
        <f t="shared" si="130"/>
        <v>0</v>
      </c>
      <c r="I232" s="32">
        <f t="shared" si="130"/>
        <v>413661.18</v>
      </c>
      <c r="J232" s="32">
        <f aca="true" t="shared" si="136" ref="J232:P232">J244+J256</f>
        <v>0</v>
      </c>
      <c r="K232" s="32">
        <f t="shared" si="136"/>
        <v>0</v>
      </c>
      <c r="L232" s="32">
        <f t="shared" si="136"/>
        <v>0</v>
      </c>
      <c r="M232" s="32">
        <f t="shared" si="136"/>
        <v>0</v>
      </c>
      <c r="N232" s="32">
        <f t="shared" si="136"/>
        <v>0</v>
      </c>
      <c r="O232" s="32">
        <f t="shared" si="136"/>
        <v>0</v>
      </c>
      <c r="P232" s="32">
        <f t="shared" si="136"/>
        <v>0</v>
      </c>
      <c r="Q232" s="26"/>
      <c r="R232" s="3"/>
      <c r="AG232" s="72"/>
      <c r="AW232" s="72"/>
      <c r="BM232" s="72"/>
      <c r="CC232" s="72"/>
      <c r="CS232" s="72"/>
      <c r="DI232" s="72"/>
      <c r="DY232" s="72"/>
      <c r="EO232" s="72"/>
      <c r="FE232" s="72"/>
      <c r="FU232" s="72"/>
      <c r="GK232" s="72"/>
      <c r="HA232" s="72"/>
      <c r="HQ232" s="72"/>
      <c r="IG232" s="72"/>
    </row>
    <row r="233" spans="1:241" ht="21.75" customHeight="1">
      <c r="A233" s="155"/>
      <c r="B233" s="145"/>
      <c r="C233" s="146"/>
      <c r="D233" s="147"/>
      <c r="E233" s="23"/>
      <c r="F233" s="27">
        <v>2023</v>
      </c>
      <c r="G233" s="32">
        <f t="shared" si="130"/>
        <v>257441.7</v>
      </c>
      <c r="H233" s="32">
        <f t="shared" si="130"/>
        <v>0</v>
      </c>
      <c r="I233" s="32">
        <f t="shared" si="130"/>
        <v>257441.7</v>
      </c>
      <c r="J233" s="32">
        <f aca="true" t="shared" si="137" ref="J233:P233">J245+J257</f>
        <v>0</v>
      </c>
      <c r="K233" s="32">
        <f t="shared" si="137"/>
        <v>0</v>
      </c>
      <c r="L233" s="32">
        <f t="shared" si="137"/>
        <v>0</v>
      </c>
      <c r="M233" s="32">
        <f t="shared" si="137"/>
        <v>0</v>
      </c>
      <c r="N233" s="32">
        <f t="shared" si="137"/>
        <v>0</v>
      </c>
      <c r="O233" s="32">
        <f t="shared" si="137"/>
        <v>0</v>
      </c>
      <c r="P233" s="32">
        <f t="shared" si="137"/>
        <v>0</v>
      </c>
      <c r="Q233" s="26"/>
      <c r="R233" s="3"/>
      <c r="AG233" s="72"/>
      <c r="AW233" s="72"/>
      <c r="BM233" s="72"/>
      <c r="CC233" s="72"/>
      <c r="CS233" s="72"/>
      <c r="DI233" s="72"/>
      <c r="DY233" s="72"/>
      <c r="EO233" s="72"/>
      <c r="FE233" s="72"/>
      <c r="FU233" s="72"/>
      <c r="GK233" s="72"/>
      <c r="HA233" s="72"/>
      <c r="HQ233" s="72"/>
      <c r="IG233" s="72"/>
    </row>
    <row r="234" spans="1:241" ht="21.75" customHeight="1">
      <c r="A234" s="155"/>
      <c r="B234" s="145"/>
      <c r="C234" s="146"/>
      <c r="D234" s="147"/>
      <c r="E234" s="23"/>
      <c r="F234" s="27">
        <v>2024</v>
      </c>
      <c r="G234" s="32">
        <f t="shared" si="130"/>
        <v>159574.9</v>
      </c>
      <c r="H234" s="32">
        <f t="shared" si="130"/>
        <v>0</v>
      </c>
      <c r="I234" s="32">
        <f t="shared" si="130"/>
        <v>159574.9</v>
      </c>
      <c r="J234" s="32">
        <f aca="true" t="shared" si="138" ref="J234:P234">J246+J258</f>
        <v>0</v>
      </c>
      <c r="K234" s="32">
        <f t="shared" si="138"/>
        <v>0</v>
      </c>
      <c r="L234" s="32">
        <f t="shared" si="138"/>
        <v>0</v>
      </c>
      <c r="M234" s="32">
        <f t="shared" si="138"/>
        <v>0</v>
      </c>
      <c r="N234" s="32">
        <f t="shared" si="138"/>
        <v>0</v>
      </c>
      <c r="O234" s="32">
        <f t="shared" si="138"/>
        <v>0</v>
      </c>
      <c r="P234" s="32">
        <f t="shared" si="138"/>
        <v>0</v>
      </c>
      <c r="Q234" s="26"/>
      <c r="R234" s="3"/>
      <c r="AG234" s="72"/>
      <c r="AW234" s="72"/>
      <c r="BM234" s="72"/>
      <c r="CC234" s="72"/>
      <c r="CS234" s="72"/>
      <c r="DI234" s="72"/>
      <c r="DY234" s="72"/>
      <c r="EO234" s="72"/>
      <c r="FE234" s="72"/>
      <c r="FU234" s="72"/>
      <c r="GK234" s="72"/>
      <c r="HA234" s="72"/>
      <c r="HQ234" s="72"/>
      <c r="IG234" s="72"/>
    </row>
    <row r="235" spans="1:241" ht="21.75" customHeight="1">
      <c r="A235" s="155"/>
      <c r="B235" s="148"/>
      <c r="C235" s="149"/>
      <c r="D235" s="150"/>
      <c r="E235" s="23"/>
      <c r="F235" s="27">
        <v>2025</v>
      </c>
      <c r="G235" s="32">
        <f t="shared" si="130"/>
        <v>221435.90000000002</v>
      </c>
      <c r="H235" s="32">
        <f t="shared" si="130"/>
        <v>0</v>
      </c>
      <c r="I235" s="32">
        <f t="shared" si="130"/>
        <v>221435.90000000002</v>
      </c>
      <c r="J235" s="32">
        <f aca="true" t="shared" si="139" ref="J235:P235">J247+J259</f>
        <v>0</v>
      </c>
      <c r="K235" s="32">
        <f t="shared" si="139"/>
        <v>0</v>
      </c>
      <c r="L235" s="32">
        <f t="shared" si="139"/>
        <v>0</v>
      </c>
      <c r="M235" s="32">
        <f t="shared" si="139"/>
        <v>0</v>
      </c>
      <c r="N235" s="32">
        <f t="shared" si="139"/>
        <v>0</v>
      </c>
      <c r="O235" s="32">
        <f t="shared" si="139"/>
        <v>0</v>
      </c>
      <c r="P235" s="32">
        <f t="shared" si="139"/>
        <v>0</v>
      </c>
      <c r="Q235" s="26"/>
      <c r="R235" s="3"/>
      <c r="AG235" s="72"/>
      <c r="AW235" s="72"/>
      <c r="BM235" s="72"/>
      <c r="CC235" s="72"/>
      <c r="CS235" s="72"/>
      <c r="DI235" s="72"/>
      <c r="DY235" s="72"/>
      <c r="EO235" s="72"/>
      <c r="FE235" s="72"/>
      <c r="FU235" s="72"/>
      <c r="GK235" s="72"/>
      <c r="HA235" s="72"/>
      <c r="HQ235" s="72"/>
      <c r="IG235" s="72"/>
    </row>
    <row r="236" spans="1:18" ht="19.5" customHeight="1">
      <c r="A236" s="155"/>
      <c r="B236" s="142" t="s">
        <v>85</v>
      </c>
      <c r="C236" s="143"/>
      <c r="D236" s="144"/>
      <c r="E236" s="19"/>
      <c r="F236" s="29" t="s">
        <v>30</v>
      </c>
      <c r="G236" s="30">
        <f aca="true" t="shared" si="140" ref="G236:G260">I236+K236+M236+O236</f>
        <v>498548.2</v>
      </c>
      <c r="H236" s="30">
        <f aca="true" t="shared" si="141" ref="H236:H260">J236+L236+N236+P236</f>
        <v>23823.199999999997</v>
      </c>
      <c r="I236" s="30">
        <f>SUM(I237:I247)</f>
        <v>473763.7</v>
      </c>
      <c r="J236" s="30">
        <f aca="true" t="shared" si="142" ref="J236:P236">SUM(J237:J247)</f>
        <v>12945.199999999999</v>
      </c>
      <c r="K236" s="30">
        <f t="shared" si="142"/>
        <v>0</v>
      </c>
      <c r="L236" s="30">
        <f t="shared" si="142"/>
        <v>0</v>
      </c>
      <c r="M236" s="30">
        <f t="shared" si="142"/>
        <v>24784.5</v>
      </c>
      <c r="N236" s="30">
        <f t="shared" si="142"/>
        <v>10878</v>
      </c>
      <c r="O236" s="30">
        <f t="shared" si="142"/>
        <v>0</v>
      </c>
      <c r="P236" s="30">
        <f t="shared" si="142"/>
        <v>0</v>
      </c>
      <c r="Q236" s="31"/>
      <c r="R236" s="3"/>
    </row>
    <row r="237" spans="1:18" ht="20.25" customHeight="1">
      <c r="A237" s="155"/>
      <c r="B237" s="145"/>
      <c r="C237" s="146"/>
      <c r="D237" s="147"/>
      <c r="E237" s="19"/>
      <c r="F237" s="16">
        <v>2015</v>
      </c>
      <c r="G237" s="32">
        <f t="shared" si="140"/>
        <v>446.20000000000005</v>
      </c>
      <c r="H237" s="32">
        <f t="shared" si="141"/>
        <v>446.20000000000005</v>
      </c>
      <c r="I237" s="32">
        <f aca="true" t="shared" si="143" ref="I237:P237">I264+I274</f>
        <v>446.20000000000005</v>
      </c>
      <c r="J237" s="32">
        <f t="shared" si="143"/>
        <v>446.20000000000005</v>
      </c>
      <c r="K237" s="32">
        <f t="shared" si="143"/>
        <v>0</v>
      </c>
      <c r="L237" s="32">
        <f t="shared" si="143"/>
        <v>0</v>
      </c>
      <c r="M237" s="32">
        <f t="shared" si="143"/>
        <v>0</v>
      </c>
      <c r="N237" s="32">
        <f t="shared" si="143"/>
        <v>0</v>
      </c>
      <c r="O237" s="32">
        <f t="shared" si="143"/>
        <v>0</v>
      </c>
      <c r="P237" s="32">
        <f t="shared" si="143"/>
        <v>0</v>
      </c>
      <c r="Q237" s="31"/>
      <c r="R237" s="3"/>
    </row>
    <row r="238" spans="1:18" ht="19.5" customHeight="1">
      <c r="A238" s="155"/>
      <c r="B238" s="145"/>
      <c r="C238" s="146"/>
      <c r="D238" s="147"/>
      <c r="E238" s="19"/>
      <c r="F238" s="16">
        <v>2016</v>
      </c>
      <c r="G238" s="32">
        <f t="shared" si="140"/>
        <v>9039.8</v>
      </c>
      <c r="H238" s="32">
        <f t="shared" si="141"/>
        <v>9039.8</v>
      </c>
      <c r="I238" s="32">
        <f aca="true" t="shared" si="144" ref="I238:P238">I265+I260+I269+I270</f>
        <v>4839.8</v>
      </c>
      <c r="J238" s="32">
        <f t="shared" si="144"/>
        <v>4839.8</v>
      </c>
      <c r="K238" s="32">
        <f t="shared" si="144"/>
        <v>0</v>
      </c>
      <c r="L238" s="32">
        <f t="shared" si="144"/>
        <v>0</v>
      </c>
      <c r="M238" s="32">
        <f t="shared" si="144"/>
        <v>4200</v>
      </c>
      <c r="N238" s="32">
        <f t="shared" si="144"/>
        <v>4200</v>
      </c>
      <c r="O238" s="32">
        <f t="shared" si="144"/>
        <v>0</v>
      </c>
      <c r="P238" s="32">
        <f t="shared" si="144"/>
        <v>0</v>
      </c>
      <c r="Q238" s="31"/>
      <c r="R238" s="3"/>
    </row>
    <row r="239" spans="1:18" ht="21.75" customHeight="1">
      <c r="A239" s="155"/>
      <c r="B239" s="145"/>
      <c r="C239" s="146"/>
      <c r="D239" s="147"/>
      <c r="E239" s="19"/>
      <c r="F239" s="16">
        <v>2017</v>
      </c>
      <c r="G239" s="32">
        <f t="shared" si="140"/>
        <v>7365.4</v>
      </c>
      <c r="H239" s="32">
        <f t="shared" si="141"/>
        <v>7365.4</v>
      </c>
      <c r="I239" s="32">
        <f aca="true" t="shared" si="145" ref="I239:P239">I261+I271</f>
        <v>4026.4</v>
      </c>
      <c r="J239" s="32">
        <f t="shared" si="145"/>
        <v>4026.4</v>
      </c>
      <c r="K239" s="32">
        <f t="shared" si="145"/>
        <v>0</v>
      </c>
      <c r="L239" s="32">
        <f t="shared" si="145"/>
        <v>0</v>
      </c>
      <c r="M239" s="32">
        <f t="shared" si="145"/>
        <v>3339</v>
      </c>
      <c r="N239" s="32">
        <f t="shared" si="145"/>
        <v>3339</v>
      </c>
      <c r="O239" s="32">
        <f t="shared" si="145"/>
        <v>0</v>
      </c>
      <c r="P239" s="32">
        <f t="shared" si="145"/>
        <v>0</v>
      </c>
      <c r="Q239" s="31"/>
      <c r="R239" s="3"/>
    </row>
    <row r="240" spans="1:18" ht="21.75" customHeight="1">
      <c r="A240" s="155"/>
      <c r="B240" s="145"/>
      <c r="C240" s="146"/>
      <c r="D240" s="147"/>
      <c r="E240" s="19"/>
      <c r="F240" s="16">
        <v>2018</v>
      </c>
      <c r="G240" s="32">
        <f t="shared" si="140"/>
        <v>3696.8</v>
      </c>
      <c r="H240" s="32">
        <f t="shared" si="141"/>
        <v>3696.8</v>
      </c>
      <c r="I240" s="32">
        <f>I272</f>
        <v>357.8</v>
      </c>
      <c r="J240" s="32">
        <f aca="true" t="shared" si="146" ref="J240:P240">J272</f>
        <v>357.8</v>
      </c>
      <c r="K240" s="32">
        <f t="shared" si="146"/>
        <v>0</v>
      </c>
      <c r="L240" s="32">
        <f t="shared" si="146"/>
        <v>0</v>
      </c>
      <c r="M240" s="32">
        <f t="shared" si="146"/>
        <v>3339</v>
      </c>
      <c r="N240" s="32">
        <f t="shared" si="146"/>
        <v>3339</v>
      </c>
      <c r="O240" s="32">
        <f t="shared" si="146"/>
        <v>0</v>
      </c>
      <c r="P240" s="32">
        <f t="shared" si="146"/>
        <v>0</v>
      </c>
      <c r="Q240" s="31"/>
      <c r="R240" s="3"/>
    </row>
    <row r="241" spans="1:18" ht="18.75" customHeight="1">
      <c r="A241" s="155"/>
      <c r="B241" s="145"/>
      <c r="C241" s="146"/>
      <c r="D241" s="147"/>
      <c r="E241" s="19"/>
      <c r="F241" s="16">
        <v>2019</v>
      </c>
      <c r="G241" s="32">
        <f t="shared" si="140"/>
        <v>0</v>
      </c>
      <c r="H241" s="32">
        <f t="shared" si="141"/>
        <v>0</v>
      </c>
      <c r="I241" s="32">
        <f>I278</f>
        <v>0</v>
      </c>
      <c r="J241" s="32">
        <f aca="true" t="shared" si="147" ref="J241:P241">J278</f>
        <v>0</v>
      </c>
      <c r="K241" s="32">
        <f t="shared" si="147"/>
        <v>0</v>
      </c>
      <c r="L241" s="32">
        <f t="shared" si="147"/>
        <v>0</v>
      </c>
      <c r="M241" s="32">
        <f t="shared" si="147"/>
        <v>0</v>
      </c>
      <c r="N241" s="32">
        <f t="shared" si="147"/>
        <v>0</v>
      </c>
      <c r="O241" s="32">
        <f t="shared" si="147"/>
        <v>0</v>
      </c>
      <c r="P241" s="32">
        <f t="shared" si="147"/>
        <v>0</v>
      </c>
      <c r="Q241" s="31"/>
      <c r="R241" s="3"/>
    </row>
    <row r="242" spans="1:18" ht="20.25" customHeight="1">
      <c r="A242" s="155"/>
      <c r="B242" s="145"/>
      <c r="C242" s="146"/>
      <c r="D242" s="147"/>
      <c r="E242" s="19"/>
      <c r="F242" s="16">
        <v>2020</v>
      </c>
      <c r="G242" s="32">
        <f t="shared" si="140"/>
        <v>48672.2</v>
      </c>
      <c r="H242" s="32">
        <f>J242+L242+N242+P242</f>
        <v>3275</v>
      </c>
      <c r="I242" s="32">
        <f aca="true" t="shared" si="148" ref="I242:P242">I276+I279+I280+I277</f>
        <v>48672.2</v>
      </c>
      <c r="J242" s="32">
        <f>J276+J279+J280+J277</f>
        <v>3275</v>
      </c>
      <c r="K242" s="32">
        <f t="shared" si="148"/>
        <v>0</v>
      </c>
      <c r="L242" s="32">
        <f t="shared" si="148"/>
        <v>0</v>
      </c>
      <c r="M242" s="32">
        <f t="shared" si="148"/>
        <v>0</v>
      </c>
      <c r="N242" s="32">
        <f t="shared" si="148"/>
        <v>0</v>
      </c>
      <c r="O242" s="32">
        <f t="shared" si="148"/>
        <v>0</v>
      </c>
      <c r="P242" s="32">
        <f t="shared" si="148"/>
        <v>0</v>
      </c>
      <c r="Q242" s="31"/>
      <c r="R242" s="3"/>
    </row>
    <row r="243" spans="1:241" ht="21.75" customHeight="1">
      <c r="A243" s="155"/>
      <c r="B243" s="145"/>
      <c r="C243" s="146"/>
      <c r="D243" s="147"/>
      <c r="E243" s="19"/>
      <c r="F243" s="16">
        <v>2021</v>
      </c>
      <c r="G243" s="32">
        <f t="shared" si="140"/>
        <v>107345.7</v>
      </c>
      <c r="H243" s="32">
        <f t="shared" si="141"/>
        <v>0</v>
      </c>
      <c r="I243" s="32">
        <f aca="true" t="shared" si="149" ref="I243:P243">I273+I282+I284+I286+I292+I283</f>
        <v>93439.2</v>
      </c>
      <c r="J243" s="32">
        <f t="shared" si="149"/>
        <v>0</v>
      </c>
      <c r="K243" s="32">
        <f t="shared" si="149"/>
        <v>0</v>
      </c>
      <c r="L243" s="32">
        <f t="shared" si="149"/>
        <v>0</v>
      </c>
      <c r="M243" s="32">
        <f t="shared" si="149"/>
        <v>13906.5</v>
      </c>
      <c r="N243" s="32">
        <f t="shared" si="149"/>
        <v>0</v>
      </c>
      <c r="O243" s="32">
        <f t="shared" si="149"/>
        <v>0</v>
      </c>
      <c r="P243" s="32">
        <f t="shared" si="149"/>
        <v>0</v>
      </c>
      <c r="Q243" s="26"/>
      <c r="R243" s="3"/>
      <c r="AG243" s="72"/>
      <c r="AW243" s="72"/>
      <c r="BM243" s="72"/>
      <c r="CC243" s="72"/>
      <c r="CS243" s="72"/>
      <c r="DI243" s="72"/>
      <c r="DY243" s="72"/>
      <c r="EO243" s="72"/>
      <c r="FE243" s="72"/>
      <c r="FU243" s="72"/>
      <c r="GK243" s="72"/>
      <c r="HA243" s="72"/>
      <c r="HQ243" s="72"/>
      <c r="IG243" s="72"/>
    </row>
    <row r="244" spans="1:241" ht="21.75" customHeight="1">
      <c r="A244" s="155"/>
      <c r="B244" s="145"/>
      <c r="C244" s="146"/>
      <c r="D244" s="147"/>
      <c r="E244" s="19"/>
      <c r="F244" s="16">
        <v>2022</v>
      </c>
      <c r="G244" s="32">
        <f t="shared" si="140"/>
        <v>45642.8</v>
      </c>
      <c r="H244" s="32">
        <f t="shared" si="141"/>
        <v>0</v>
      </c>
      <c r="I244" s="32">
        <f>I294+I295+I296+I289</f>
        <v>45642.8</v>
      </c>
      <c r="J244" s="32">
        <f aca="true" t="shared" si="150" ref="J244:P244">J294+J295+J296+J289</f>
        <v>0</v>
      </c>
      <c r="K244" s="32">
        <f t="shared" si="150"/>
        <v>0</v>
      </c>
      <c r="L244" s="32">
        <f t="shared" si="150"/>
        <v>0</v>
      </c>
      <c r="M244" s="32">
        <f t="shared" si="150"/>
        <v>0</v>
      </c>
      <c r="N244" s="32">
        <f t="shared" si="150"/>
        <v>0</v>
      </c>
      <c r="O244" s="32">
        <f t="shared" si="150"/>
        <v>0</v>
      </c>
      <c r="P244" s="32">
        <f t="shared" si="150"/>
        <v>0</v>
      </c>
      <c r="Q244" s="26"/>
      <c r="R244" s="3"/>
      <c r="AG244" s="72"/>
      <c r="AW244" s="72"/>
      <c r="BM244" s="72"/>
      <c r="CC244" s="72"/>
      <c r="CS244" s="72"/>
      <c r="DI244" s="72"/>
      <c r="DY244" s="72"/>
      <c r="EO244" s="72"/>
      <c r="FE244" s="72"/>
      <c r="FU244" s="72"/>
      <c r="GK244" s="72"/>
      <c r="HA244" s="72"/>
      <c r="HQ244" s="72"/>
      <c r="IG244" s="72"/>
    </row>
    <row r="245" spans="1:241" ht="21.75" customHeight="1">
      <c r="A245" s="155"/>
      <c r="B245" s="145"/>
      <c r="C245" s="146"/>
      <c r="D245" s="147"/>
      <c r="E245" s="19"/>
      <c r="F245" s="16">
        <v>2023</v>
      </c>
      <c r="G245" s="32">
        <f t="shared" si="140"/>
        <v>77839.2</v>
      </c>
      <c r="H245" s="32">
        <f t="shared" si="141"/>
        <v>0</v>
      </c>
      <c r="I245" s="32">
        <f>I288+I290+I291+I298+I299+I300+I301</f>
        <v>77839.2</v>
      </c>
      <c r="J245" s="32">
        <f aca="true" t="shared" si="151" ref="J245:P245">J288+J290+J291+J298+J299+J300+J301</f>
        <v>0</v>
      </c>
      <c r="K245" s="32">
        <f t="shared" si="151"/>
        <v>0</v>
      </c>
      <c r="L245" s="32">
        <f t="shared" si="151"/>
        <v>0</v>
      </c>
      <c r="M245" s="32">
        <f t="shared" si="151"/>
        <v>0</v>
      </c>
      <c r="N245" s="32">
        <f t="shared" si="151"/>
        <v>0</v>
      </c>
      <c r="O245" s="32">
        <f t="shared" si="151"/>
        <v>0</v>
      </c>
      <c r="P245" s="32">
        <f t="shared" si="151"/>
        <v>0</v>
      </c>
      <c r="Q245" s="26"/>
      <c r="R245" s="3"/>
      <c r="AG245" s="72"/>
      <c r="AW245" s="72"/>
      <c r="BM245" s="72"/>
      <c r="CC245" s="72"/>
      <c r="CS245" s="72"/>
      <c r="DI245" s="72"/>
      <c r="DY245" s="72"/>
      <c r="EO245" s="72"/>
      <c r="FE245" s="72"/>
      <c r="FU245" s="72"/>
      <c r="GK245" s="72"/>
      <c r="HA245" s="72"/>
      <c r="HQ245" s="72"/>
      <c r="IG245" s="72"/>
    </row>
    <row r="246" spans="1:241" ht="21.75" customHeight="1">
      <c r="A246" s="155"/>
      <c r="B246" s="145"/>
      <c r="C246" s="146"/>
      <c r="D246" s="147"/>
      <c r="E246" s="19"/>
      <c r="F246" s="16">
        <v>2024</v>
      </c>
      <c r="G246" s="32">
        <f t="shared" si="140"/>
        <v>159574.9</v>
      </c>
      <c r="H246" s="32">
        <f t="shared" si="141"/>
        <v>0</v>
      </c>
      <c r="I246" s="32">
        <f>I293+I302+I303+I304+I305+I307+I308+I309+I310</f>
        <v>159574.9</v>
      </c>
      <c r="J246" s="32">
        <f aca="true" t="shared" si="152" ref="J246:P246">J293+J302+J303+J304+J305+J307+J308+J309+J310</f>
        <v>0</v>
      </c>
      <c r="K246" s="32">
        <f t="shared" si="152"/>
        <v>0</v>
      </c>
      <c r="L246" s="32">
        <f t="shared" si="152"/>
        <v>0</v>
      </c>
      <c r="M246" s="32">
        <f t="shared" si="152"/>
        <v>0</v>
      </c>
      <c r="N246" s="32">
        <f t="shared" si="152"/>
        <v>0</v>
      </c>
      <c r="O246" s="32">
        <f t="shared" si="152"/>
        <v>0</v>
      </c>
      <c r="P246" s="32">
        <f t="shared" si="152"/>
        <v>0</v>
      </c>
      <c r="Q246" s="26"/>
      <c r="R246" s="3"/>
      <c r="AG246" s="72"/>
      <c r="AW246" s="72"/>
      <c r="BM246" s="72"/>
      <c r="CC246" s="72"/>
      <c r="CS246" s="72"/>
      <c r="DI246" s="72"/>
      <c r="DY246" s="72"/>
      <c r="EO246" s="72"/>
      <c r="FE246" s="72"/>
      <c r="FU246" s="72"/>
      <c r="GK246" s="72"/>
      <c r="HA246" s="72"/>
      <c r="HQ246" s="72"/>
      <c r="IG246" s="72"/>
    </row>
    <row r="247" spans="1:241" ht="21.75" customHeight="1">
      <c r="A247" s="155"/>
      <c r="B247" s="148"/>
      <c r="C247" s="149"/>
      <c r="D247" s="150"/>
      <c r="E247" s="19"/>
      <c r="F247" s="16">
        <v>2025</v>
      </c>
      <c r="G247" s="32">
        <f t="shared" si="140"/>
        <v>38925.200000000004</v>
      </c>
      <c r="H247" s="32">
        <f t="shared" si="141"/>
        <v>0</v>
      </c>
      <c r="I247" s="32">
        <f aca="true" t="shared" si="153" ref="I247:P247">I275+I311+I312</f>
        <v>38925.200000000004</v>
      </c>
      <c r="J247" s="32">
        <f t="shared" si="153"/>
        <v>0</v>
      </c>
      <c r="K247" s="32">
        <f t="shared" si="153"/>
        <v>0</v>
      </c>
      <c r="L247" s="32">
        <f t="shared" si="153"/>
        <v>0</v>
      </c>
      <c r="M247" s="32">
        <f t="shared" si="153"/>
        <v>0</v>
      </c>
      <c r="N247" s="32">
        <f t="shared" si="153"/>
        <v>0</v>
      </c>
      <c r="O247" s="32">
        <f t="shared" si="153"/>
        <v>0</v>
      </c>
      <c r="P247" s="32">
        <f t="shared" si="153"/>
        <v>0</v>
      </c>
      <c r="Q247" s="26"/>
      <c r="R247" s="3"/>
      <c r="AG247" s="72"/>
      <c r="AW247" s="72"/>
      <c r="BM247" s="72"/>
      <c r="CC247" s="72"/>
      <c r="CS247" s="72"/>
      <c r="DI247" s="72"/>
      <c r="DY247" s="72"/>
      <c r="EO247" s="72"/>
      <c r="FE247" s="72"/>
      <c r="FU247" s="72"/>
      <c r="GK247" s="72"/>
      <c r="HA247" s="72"/>
      <c r="HQ247" s="72"/>
      <c r="IG247" s="72"/>
    </row>
    <row r="248" spans="1:18" ht="18" customHeight="1">
      <c r="A248" s="155"/>
      <c r="B248" s="142" t="s">
        <v>45</v>
      </c>
      <c r="C248" s="143"/>
      <c r="D248" s="144"/>
      <c r="E248" s="19"/>
      <c r="F248" s="29" t="s">
        <v>30</v>
      </c>
      <c r="G248" s="30">
        <f t="shared" si="140"/>
        <v>1195737.0799999998</v>
      </c>
      <c r="H248" s="30">
        <f t="shared" si="141"/>
        <v>173785.9</v>
      </c>
      <c r="I248" s="30">
        <f>SUM(I249:I259)</f>
        <v>980689.8799999999</v>
      </c>
      <c r="J248" s="30">
        <f aca="true" t="shared" si="154" ref="J248:P248">SUM(J249:J259)</f>
        <v>173785.9</v>
      </c>
      <c r="K248" s="30">
        <f t="shared" si="154"/>
        <v>0</v>
      </c>
      <c r="L248" s="30">
        <f t="shared" si="154"/>
        <v>0</v>
      </c>
      <c r="M248" s="30">
        <f t="shared" si="154"/>
        <v>215047.2</v>
      </c>
      <c r="N248" s="30">
        <f t="shared" si="154"/>
        <v>0</v>
      </c>
      <c r="O248" s="30">
        <f t="shared" si="154"/>
        <v>0</v>
      </c>
      <c r="P248" s="30">
        <f t="shared" si="154"/>
        <v>0</v>
      </c>
      <c r="Q248" s="31"/>
      <c r="R248" s="3"/>
    </row>
    <row r="249" spans="1:18" ht="21.75" customHeight="1">
      <c r="A249" s="155"/>
      <c r="B249" s="145"/>
      <c r="C249" s="146"/>
      <c r="D249" s="147"/>
      <c r="E249" s="19"/>
      <c r="F249" s="16">
        <v>2015</v>
      </c>
      <c r="G249" s="32">
        <f t="shared" si="140"/>
        <v>49518.9</v>
      </c>
      <c r="H249" s="32">
        <f t="shared" si="141"/>
        <v>49518.9</v>
      </c>
      <c r="I249" s="32">
        <f>I266</f>
        <v>49518.9</v>
      </c>
      <c r="J249" s="32">
        <f aca="true" t="shared" si="155" ref="J249:P249">J266</f>
        <v>49518.9</v>
      </c>
      <c r="K249" s="32">
        <f t="shared" si="155"/>
        <v>0</v>
      </c>
      <c r="L249" s="32">
        <f t="shared" si="155"/>
        <v>0</v>
      </c>
      <c r="M249" s="32">
        <f t="shared" si="155"/>
        <v>0</v>
      </c>
      <c r="N249" s="32">
        <f t="shared" si="155"/>
        <v>0</v>
      </c>
      <c r="O249" s="32">
        <f t="shared" si="155"/>
        <v>0</v>
      </c>
      <c r="P249" s="32">
        <f t="shared" si="155"/>
        <v>0</v>
      </c>
      <c r="Q249" s="31"/>
      <c r="R249" s="3"/>
    </row>
    <row r="250" spans="1:18" ht="19.5" customHeight="1">
      <c r="A250" s="155"/>
      <c r="B250" s="145"/>
      <c r="C250" s="146"/>
      <c r="D250" s="147"/>
      <c r="E250" s="19"/>
      <c r="F250" s="16">
        <v>2016</v>
      </c>
      <c r="G250" s="32">
        <f t="shared" si="140"/>
        <v>2689.3</v>
      </c>
      <c r="H250" s="32">
        <f t="shared" si="141"/>
        <v>2689.3</v>
      </c>
      <c r="I250" s="32">
        <f>I267</f>
        <v>2689.3</v>
      </c>
      <c r="J250" s="32">
        <f aca="true" t="shared" si="156" ref="J250:P250">J267</f>
        <v>2689.3</v>
      </c>
      <c r="K250" s="32">
        <f t="shared" si="156"/>
        <v>0</v>
      </c>
      <c r="L250" s="32">
        <f t="shared" si="156"/>
        <v>0</v>
      </c>
      <c r="M250" s="32">
        <f t="shared" si="156"/>
        <v>0</v>
      </c>
      <c r="N250" s="32">
        <f t="shared" si="156"/>
        <v>0</v>
      </c>
      <c r="O250" s="32">
        <f t="shared" si="156"/>
        <v>0</v>
      </c>
      <c r="P250" s="32">
        <f t="shared" si="156"/>
        <v>0</v>
      </c>
      <c r="Q250" s="31"/>
      <c r="R250" s="3"/>
    </row>
    <row r="251" spans="1:18" ht="18.75" customHeight="1">
      <c r="A251" s="155"/>
      <c r="B251" s="145"/>
      <c r="C251" s="146"/>
      <c r="D251" s="147"/>
      <c r="E251" s="19"/>
      <c r="F251" s="16">
        <v>2017</v>
      </c>
      <c r="G251" s="32">
        <f t="shared" si="140"/>
        <v>121577.7</v>
      </c>
      <c r="H251" s="32">
        <f t="shared" si="141"/>
        <v>121577.7</v>
      </c>
      <c r="I251" s="32">
        <f>I268</f>
        <v>121577.7</v>
      </c>
      <c r="J251" s="32">
        <f aca="true" t="shared" si="157" ref="J251:P251">J268</f>
        <v>121577.7</v>
      </c>
      <c r="K251" s="32">
        <f t="shared" si="157"/>
        <v>0</v>
      </c>
      <c r="L251" s="32">
        <f t="shared" si="157"/>
        <v>0</v>
      </c>
      <c r="M251" s="32">
        <f t="shared" si="157"/>
        <v>0</v>
      </c>
      <c r="N251" s="32">
        <f t="shared" si="157"/>
        <v>0</v>
      </c>
      <c r="O251" s="32">
        <f t="shared" si="157"/>
        <v>0</v>
      </c>
      <c r="P251" s="32">
        <f t="shared" si="157"/>
        <v>0</v>
      </c>
      <c r="Q251" s="31"/>
      <c r="R251" s="3"/>
    </row>
    <row r="252" spans="1:18" ht="17.25" customHeight="1">
      <c r="A252" s="155"/>
      <c r="B252" s="145"/>
      <c r="C252" s="146"/>
      <c r="D252" s="147"/>
      <c r="E252" s="19"/>
      <c r="F252" s="16">
        <v>2018</v>
      </c>
      <c r="G252" s="32">
        <f t="shared" si="140"/>
        <v>0</v>
      </c>
      <c r="H252" s="32">
        <f t="shared" si="141"/>
        <v>0</v>
      </c>
      <c r="I252" s="32">
        <f>0</f>
        <v>0</v>
      </c>
      <c r="J252" s="32">
        <f>0</f>
        <v>0</v>
      </c>
      <c r="K252" s="32">
        <f>0</f>
        <v>0</v>
      </c>
      <c r="L252" s="32">
        <f>0</f>
        <v>0</v>
      </c>
      <c r="M252" s="32">
        <f>0</f>
        <v>0</v>
      </c>
      <c r="N252" s="32">
        <f>0</f>
        <v>0</v>
      </c>
      <c r="O252" s="32">
        <f>0</f>
        <v>0</v>
      </c>
      <c r="P252" s="32">
        <f>0</f>
        <v>0</v>
      </c>
      <c r="Q252" s="31"/>
      <c r="R252" s="3"/>
    </row>
    <row r="253" spans="1:18" ht="19.5" customHeight="1">
      <c r="A253" s="155"/>
      <c r="B253" s="145"/>
      <c r="C253" s="146"/>
      <c r="D253" s="147"/>
      <c r="E253" s="19"/>
      <c r="F253" s="16">
        <v>2019</v>
      </c>
      <c r="G253" s="32">
        <f t="shared" si="140"/>
        <v>0</v>
      </c>
      <c r="H253" s="32">
        <f t="shared" si="141"/>
        <v>0</v>
      </c>
      <c r="I253" s="32">
        <f>0</f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1"/>
      <c r="R253" s="3"/>
    </row>
    <row r="254" spans="1:18" ht="18" customHeight="1">
      <c r="A254" s="155"/>
      <c r="B254" s="145"/>
      <c r="C254" s="146"/>
      <c r="D254" s="147"/>
      <c r="E254" s="19"/>
      <c r="F254" s="16">
        <v>2020</v>
      </c>
      <c r="G254" s="32">
        <f t="shared" si="140"/>
        <v>13620.699999999997</v>
      </c>
      <c r="H254" s="32">
        <f t="shared" si="141"/>
        <v>0</v>
      </c>
      <c r="I254" s="32">
        <f>I262</f>
        <v>13620.699999999997</v>
      </c>
      <c r="J254" s="32">
        <f aca="true" t="shared" si="158" ref="J254:P254">J262</f>
        <v>0</v>
      </c>
      <c r="K254" s="32">
        <f t="shared" si="158"/>
        <v>0</v>
      </c>
      <c r="L254" s="32">
        <f t="shared" si="158"/>
        <v>0</v>
      </c>
      <c r="M254" s="32">
        <f t="shared" si="158"/>
        <v>0</v>
      </c>
      <c r="N254" s="32">
        <f t="shared" si="158"/>
        <v>0</v>
      </c>
      <c r="O254" s="32">
        <f t="shared" si="158"/>
        <v>0</v>
      </c>
      <c r="P254" s="32">
        <f t="shared" si="158"/>
        <v>0</v>
      </c>
      <c r="Q254" s="31"/>
      <c r="R254" s="3"/>
    </row>
    <row r="255" spans="1:241" ht="21.75" customHeight="1">
      <c r="A255" s="155"/>
      <c r="B255" s="145"/>
      <c r="C255" s="146"/>
      <c r="D255" s="147"/>
      <c r="E255" s="19"/>
      <c r="F255" s="16">
        <v>2021</v>
      </c>
      <c r="G255" s="32">
        <f t="shared" si="140"/>
        <v>278198.9</v>
      </c>
      <c r="H255" s="32">
        <f t="shared" si="141"/>
        <v>0</v>
      </c>
      <c r="I255" s="32">
        <f>I263+I281</f>
        <v>63151.7</v>
      </c>
      <c r="J255" s="32">
        <f aca="true" t="shared" si="159" ref="J255:P255">J263+J281</f>
        <v>0</v>
      </c>
      <c r="K255" s="32">
        <f t="shared" si="159"/>
        <v>0</v>
      </c>
      <c r="L255" s="32">
        <f t="shared" si="159"/>
        <v>0</v>
      </c>
      <c r="M255" s="32">
        <f t="shared" si="159"/>
        <v>215047.2</v>
      </c>
      <c r="N255" s="32">
        <f t="shared" si="159"/>
        <v>0</v>
      </c>
      <c r="O255" s="32">
        <f t="shared" si="159"/>
        <v>0</v>
      </c>
      <c r="P255" s="32">
        <f t="shared" si="159"/>
        <v>0</v>
      </c>
      <c r="Q255" s="26"/>
      <c r="R255" s="3"/>
      <c r="AG255" s="72"/>
      <c r="AW255" s="72"/>
      <c r="BM255" s="72"/>
      <c r="CC255" s="72"/>
      <c r="CS255" s="72"/>
      <c r="DI255" s="72"/>
      <c r="DY255" s="72"/>
      <c r="EO255" s="72"/>
      <c r="FE255" s="72"/>
      <c r="FU255" s="72"/>
      <c r="GK255" s="72"/>
      <c r="HA255" s="72"/>
      <c r="HQ255" s="72"/>
      <c r="IG255" s="72"/>
    </row>
    <row r="256" spans="1:241" ht="21.75" customHeight="1">
      <c r="A256" s="155"/>
      <c r="B256" s="145"/>
      <c r="C256" s="146"/>
      <c r="D256" s="147"/>
      <c r="E256" s="19"/>
      <c r="F256" s="16">
        <v>2022</v>
      </c>
      <c r="G256" s="32">
        <f t="shared" si="140"/>
        <v>368018.38</v>
      </c>
      <c r="H256" s="32">
        <f t="shared" si="141"/>
        <v>0</v>
      </c>
      <c r="I256" s="32">
        <f>I285+I287</f>
        <v>368018.38</v>
      </c>
      <c r="J256" s="32">
        <f aca="true" t="shared" si="160" ref="J256:P256">J285+J287</f>
        <v>0</v>
      </c>
      <c r="K256" s="32">
        <f t="shared" si="160"/>
        <v>0</v>
      </c>
      <c r="L256" s="32">
        <f t="shared" si="160"/>
        <v>0</v>
      </c>
      <c r="M256" s="32">
        <f t="shared" si="160"/>
        <v>0</v>
      </c>
      <c r="N256" s="32">
        <f t="shared" si="160"/>
        <v>0</v>
      </c>
      <c r="O256" s="32">
        <f t="shared" si="160"/>
        <v>0</v>
      </c>
      <c r="P256" s="32">
        <f t="shared" si="160"/>
        <v>0</v>
      </c>
      <c r="Q256" s="26"/>
      <c r="R256" s="3"/>
      <c r="AG256" s="72"/>
      <c r="AW256" s="72"/>
      <c r="BM256" s="72"/>
      <c r="CC256" s="72"/>
      <c r="CS256" s="72"/>
      <c r="DI256" s="72"/>
      <c r="DY256" s="72"/>
      <c r="EO256" s="72"/>
      <c r="FE256" s="72"/>
      <c r="FU256" s="72"/>
      <c r="GK256" s="72"/>
      <c r="HA256" s="72"/>
      <c r="HQ256" s="72"/>
      <c r="IG256" s="72"/>
    </row>
    <row r="257" spans="1:241" ht="21.75" customHeight="1">
      <c r="A257" s="155"/>
      <c r="B257" s="145"/>
      <c r="C257" s="146"/>
      <c r="D257" s="147"/>
      <c r="E257" s="19"/>
      <c r="F257" s="16">
        <v>2023</v>
      </c>
      <c r="G257" s="32">
        <f t="shared" si="140"/>
        <v>179602.5</v>
      </c>
      <c r="H257" s="32">
        <f t="shared" si="141"/>
        <v>0</v>
      </c>
      <c r="I257" s="32">
        <f>I297</f>
        <v>179602.5</v>
      </c>
      <c r="J257" s="32">
        <f aca="true" t="shared" si="161" ref="J257:P257">J297</f>
        <v>0</v>
      </c>
      <c r="K257" s="32">
        <f t="shared" si="161"/>
        <v>0</v>
      </c>
      <c r="L257" s="32">
        <f t="shared" si="161"/>
        <v>0</v>
      </c>
      <c r="M257" s="32">
        <f t="shared" si="161"/>
        <v>0</v>
      </c>
      <c r="N257" s="32">
        <f t="shared" si="161"/>
        <v>0</v>
      </c>
      <c r="O257" s="32">
        <f t="shared" si="161"/>
        <v>0</v>
      </c>
      <c r="P257" s="32">
        <f t="shared" si="161"/>
        <v>0</v>
      </c>
      <c r="Q257" s="26"/>
      <c r="R257" s="3"/>
      <c r="AG257" s="72"/>
      <c r="AW257" s="72"/>
      <c r="BM257" s="72"/>
      <c r="CC257" s="72"/>
      <c r="CS257" s="72"/>
      <c r="DI257" s="72"/>
      <c r="DY257" s="72"/>
      <c r="EO257" s="72"/>
      <c r="FE257" s="72"/>
      <c r="FU257" s="72"/>
      <c r="GK257" s="72"/>
      <c r="HA257" s="72"/>
      <c r="HQ257" s="72"/>
      <c r="IG257" s="72"/>
    </row>
    <row r="258" spans="1:241" ht="21.75" customHeight="1">
      <c r="A258" s="155"/>
      <c r="B258" s="145"/>
      <c r="C258" s="146"/>
      <c r="D258" s="147"/>
      <c r="E258" s="19"/>
      <c r="F258" s="16">
        <v>2024</v>
      </c>
      <c r="G258" s="32">
        <f t="shared" si="140"/>
        <v>0</v>
      </c>
      <c r="H258" s="32">
        <f t="shared" si="141"/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26"/>
      <c r="R258" s="3"/>
      <c r="AG258" s="72"/>
      <c r="AW258" s="72"/>
      <c r="BM258" s="72"/>
      <c r="CC258" s="72"/>
      <c r="CS258" s="72"/>
      <c r="DI258" s="72"/>
      <c r="DY258" s="72"/>
      <c r="EO258" s="72"/>
      <c r="FE258" s="72"/>
      <c r="FU258" s="72"/>
      <c r="GK258" s="72"/>
      <c r="HA258" s="72"/>
      <c r="HQ258" s="72"/>
      <c r="IG258" s="72"/>
    </row>
    <row r="259" spans="1:241" ht="21.75" customHeight="1">
      <c r="A259" s="156"/>
      <c r="B259" s="148"/>
      <c r="C259" s="149"/>
      <c r="D259" s="150"/>
      <c r="E259" s="19"/>
      <c r="F259" s="16">
        <v>2025</v>
      </c>
      <c r="G259" s="32">
        <f t="shared" si="140"/>
        <v>182510.7</v>
      </c>
      <c r="H259" s="32">
        <f t="shared" si="141"/>
        <v>0</v>
      </c>
      <c r="I259" s="32">
        <f>I306</f>
        <v>182510.7</v>
      </c>
      <c r="J259" s="32">
        <f aca="true" t="shared" si="162" ref="J259:P259">J306</f>
        <v>0</v>
      </c>
      <c r="K259" s="32">
        <f t="shared" si="162"/>
        <v>0</v>
      </c>
      <c r="L259" s="32">
        <f t="shared" si="162"/>
        <v>0</v>
      </c>
      <c r="M259" s="32">
        <f t="shared" si="162"/>
        <v>0</v>
      </c>
      <c r="N259" s="32">
        <f t="shared" si="162"/>
        <v>0</v>
      </c>
      <c r="O259" s="32">
        <f t="shared" si="162"/>
        <v>0</v>
      </c>
      <c r="P259" s="32">
        <f t="shared" si="162"/>
        <v>0</v>
      </c>
      <c r="Q259" s="26"/>
      <c r="R259" s="3"/>
      <c r="AG259" s="72"/>
      <c r="AW259" s="72"/>
      <c r="BM259" s="72"/>
      <c r="CC259" s="72"/>
      <c r="CS259" s="72"/>
      <c r="DI259" s="72"/>
      <c r="DY259" s="72"/>
      <c r="EO259" s="72"/>
      <c r="FE259" s="72"/>
      <c r="FU259" s="72"/>
      <c r="GK259" s="72"/>
      <c r="HA259" s="72"/>
      <c r="HQ259" s="72"/>
      <c r="IG259" s="72"/>
    </row>
    <row r="260" spans="1:18" ht="49.5" customHeight="1">
      <c r="A260" s="112" t="s">
        <v>127</v>
      </c>
      <c r="B260" s="115" t="s">
        <v>186</v>
      </c>
      <c r="C260" s="118">
        <v>2.015</v>
      </c>
      <c r="D260" s="118" t="s">
        <v>2</v>
      </c>
      <c r="E260" s="76" t="s">
        <v>120</v>
      </c>
      <c r="F260" s="76">
        <v>2016</v>
      </c>
      <c r="G260" s="32">
        <f t="shared" si="140"/>
        <v>353.9000000000001</v>
      </c>
      <c r="H260" s="32">
        <f t="shared" si="141"/>
        <v>353.9000000000001</v>
      </c>
      <c r="I260" s="1">
        <f>8087.2-4064.7-3668.6</f>
        <v>353.9000000000001</v>
      </c>
      <c r="J260" s="1">
        <f>8087.2-4064.7-3668.6</f>
        <v>353.9000000000001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2"/>
      <c r="R260" s="3"/>
    </row>
    <row r="261" spans="1:18" ht="49.5" customHeight="1">
      <c r="A261" s="113"/>
      <c r="B261" s="116"/>
      <c r="C261" s="119"/>
      <c r="D261" s="120"/>
      <c r="E261" s="76" t="s">
        <v>120</v>
      </c>
      <c r="F261" s="76">
        <v>2017</v>
      </c>
      <c r="G261" s="32">
        <f>I261+K261+M261+O261</f>
        <v>3668.6</v>
      </c>
      <c r="H261" s="32">
        <f>J261+L261+N261+P261</f>
        <v>3668.6</v>
      </c>
      <c r="I261" s="1">
        <v>3668.6</v>
      </c>
      <c r="J261" s="1">
        <v>3668.6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2"/>
      <c r="R261" s="3"/>
    </row>
    <row r="262" spans="1:18" ht="49.5" customHeight="1">
      <c r="A262" s="113"/>
      <c r="B262" s="116"/>
      <c r="C262" s="119"/>
      <c r="D262" s="98" t="s">
        <v>3</v>
      </c>
      <c r="E262" s="76" t="s">
        <v>120</v>
      </c>
      <c r="F262" s="76">
        <v>2020</v>
      </c>
      <c r="G262" s="32">
        <f aca="true" t="shared" si="163" ref="G262:H264">I262+K262+M262+O262</f>
        <v>13620.699999999997</v>
      </c>
      <c r="H262" s="32">
        <f t="shared" si="163"/>
        <v>0</v>
      </c>
      <c r="I262" s="1">
        <f>63151.7-20000-21639.8-7891.2</f>
        <v>13620.699999999997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35"/>
      <c r="R262" s="3"/>
    </row>
    <row r="263" spans="1:18" ht="49.5" customHeight="1">
      <c r="A263" s="114"/>
      <c r="B263" s="117"/>
      <c r="C263" s="120"/>
      <c r="D263" s="98" t="s">
        <v>3</v>
      </c>
      <c r="E263" s="76" t="s">
        <v>120</v>
      </c>
      <c r="F263" s="76">
        <v>2021</v>
      </c>
      <c r="G263" s="32">
        <f t="shared" si="163"/>
        <v>63151.7</v>
      </c>
      <c r="H263" s="32">
        <f t="shared" si="163"/>
        <v>0</v>
      </c>
      <c r="I263" s="1">
        <v>63151.7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35"/>
      <c r="R263" s="3"/>
    </row>
    <row r="264" spans="1:18" ht="48" customHeight="1">
      <c r="A264" s="112" t="s">
        <v>117</v>
      </c>
      <c r="B264" s="115" t="s">
        <v>5</v>
      </c>
      <c r="C264" s="118">
        <v>1.3</v>
      </c>
      <c r="D264" s="92" t="s">
        <v>2</v>
      </c>
      <c r="E264" s="16"/>
      <c r="F264" s="16">
        <v>2015</v>
      </c>
      <c r="G264" s="32">
        <f t="shared" si="163"/>
        <v>348.00000000000006</v>
      </c>
      <c r="H264" s="32">
        <f t="shared" si="163"/>
        <v>348.00000000000006</v>
      </c>
      <c r="I264" s="1">
        <f>727.2-379.2</f>
        <v>348.00000000000006</v>
      </c>
      <c r="J264" s="1">
        <f>727.2-379.2</f>
        <v>348.00000000000006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2" t="s">
        <v>50</v>
      </c>
      <c r="R264" s="3"/>
    </row>
    <row r="265" spans="1:18" ht="37.5" customHeight="1">
      <c r="A265" s="113"/>
      <c r="B265" s="116"/>
      <c r="C265" s="119"/>
      <c r="D265" s="92" t="s">
        <v>2</v>
      </c>
      <c r="E265" s="16" t="s">
        <v>120</v>
      </c>
      <c r="F265" s="16">
        <v>2016</v>
      </c>
      <c r="G265" s="32">
        <f aca="true" t="shared" si="164" ref="G265:H267">I265+K265+M265+O265</f>
        <v>4005.9</v>
      </c>
      <c r="H265" s="32">
        <f t="shared" si="164"/>
        <v>4005.9</v>
      </c>
      <c r="I265" s="1">
        <v>4005.9</v>
      </c>
      <c r="J265" s="1">
        <v>4005.9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2" t="s">
        <v>73</v>
      </c>
      <c r="R265" s="3"/>
    </row>
    <row r="266" spans="1:18" ht="35.25" customHeight="1">
      <c r="A266" s="113"/>
      <c r="B266" s="116"/>
      <c r="C266" s="119"/>
      <c r="D266" s="6" t="s">
        <v>3</v>
      </c>
      <c r="E266" s="76"/>
      <c r="F266" s="76">
        <v>2015</v>
      </c>
      <c r="G266" s="32">
        <f t="shared" si="164"/>
        <v>49518.9</v>
      </c>
      <c r="H266" s="32">
        <f t="shared" si="164"/>
        <v>49518.9</v>
      </c>
      <c r="I266" s="1">
        <v>49518.9</v>
      </c>
      <c r="J266" s="1">
        <v>49518.9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71" t="s">
        <v>217</v>
      </c>
      <c r="R266" s="3"/>
    </row>
    <row r="267" spans="1:18" ht="35.25" customHeight="1">
      <c r="A267" s="113"/>
      <c r="B267" s="116"/>
      <c r="C267" s="119"/>
      <c r="D267" s="6" t="s">
        <v>3</v>
      </c>
      <c r="E267" s="76" t="s">
        <v>120</v>
      </c>
      <c r="F267" s="76">
        <v>2016</v>
      </c>
      <c r="G267" s="32">
        <f t="shared" si="164"/>
        <v>2689.3</v>
      </c>
      <c r="H267" s="32">
        <f t="shared" si="164"/>
        <v>2689.3</v>
      </c>
      <c r="I267" s="1">
        <v>2689.3</v>
      </c>
      <c r="J267" s="1">
        <v>2689.3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72"/>
      <c r="R267" s="3"/>
    </row>
    <row r="268" spans="1:18" ht="34.5" customHeight="1">
      <c r="A268" s="114"/>
      <c r="B268" s="117"/>
      <c r="C268" s="120"/>
      <c r="D268" s="6" t="s">
        <v>3</v>
      </c>
      <c r="E268" s="76" t="s">
        <v>120</v>
      </c>
      <c r="F268" s="76">
        <v>2017</v>
      </c>
      <c r="G268" s="32">
        <f aca="true" t="shared" si="165" ref="G268:H271">I268+K268+M268+O268</f>
        <v>121577.7</v>
      </c>
      <c r="H268" s="32">
        <f t="shared" si="165"/>
        <v>121577.7</v>
      </c>
      <c r="I268" s="1">
        <v>121577.7</v>
      </c>
      <c r="J268" s="1">
        <v>121577.7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73"/>
      <c r="R268" s="3"/>
    </row>
    <row r="269" spans="1:18" ht="66.75" customHeight="1">
      <c r="A269" s="79" t="s">
        <v>128</v>
      </c>
      <c r="B269" s="68" t="s">
        <v>109</v>
      </c>
      <c r="C269" s="97"/>
      <c r="D269" s="6" t="s">
        <v>113</v>
      </c>
      <c r="E269" s="76" t="s">
        <v>120</v>
      </c>
      <c r="F269" s="76">
        <v>2016</v>
      </c>
      <c r="G269" s="32">
        <f>I269+K269+M269+O269</f>
        <v>30</v>
      </c>
      <c r="H269" s="32">
        <f>J269+L269+N269+P269</f>
        <v>30</v>
      </c>
      <c r="I269" s="1">
        <v>30</v>
      </c>
      <c r="J269" s="1">
        <v>30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2" t="s">
        <v>228</v>
      </c>
      <c r="R269" s="3"/>
    </row>
    <row r="270" spans="1:18" ht="34.5" customHeight="1">
      <c r="A270" s="112" t="s">
        <v>176</v>
      </c>
      <c r="B270" s="115" t="s">
        <v>165</v>
      </c>
      <c r="C270" s="118">
        <v>2.3</v>
      </c>
      <c r="D270" s="118" t="s">
        <v>2</v>
      </c>
      <c r="E270" s="76" t="s">
        <v>119</v>
      </c>
      <c r="F270" s="76">
        <v>2016</v>
      </c>
      <c r="G270" s="32">
        <f t="shared" si="165"/>
        <v>4650</v>
      </c>
      <c r="H270" s="32">
        <f t="shared" si="165"/>
        <v>4650</v>
      </c>
      <c r="I270" s="1">
        <v>450</v>
      </c>
      <c r="J270" s="1">
        <v>450</v>
      </c>
      <c r="K270" s="1">
        <v>0</v>
      </c>
      <c r="L270" s="1">
        <v>0</v>
      </c>
      <c r="M270" s="1">
        <v>4200</v>
      </c>
      <c r="N270" s="1">
        <v>4200</v>
      </c>
      <c r="O270" s="1">
        <v>0</v>
      </c>
      <c r="P270" s="1">
        <v>0</v>
      </c>
      <c r="Q270" s="157" t="s">
        <v>7</v>
      </c>
      <c r="R270" s="3"/>
    </row>
    <row r="271" spans="1:18" ht="42.75" customHeight="1">
      <c r="A271" s="113"/>
      <c r="B271" s="116"/>
      <c r="C271" s="119"/>
      <c r="D271" s="119"/>
      <c r="E271" s="76" t="s">
        <v>164</v>
      </c>
      <c r="F271" s="76">
        <v>2017</v>
      </c>
      <c r="G271" s="32">
        <f t="shared" si="165"/>
        <v>3696.8</v>
      </c>
      <c r="H271" s="32">
        <f t="shared" si="165"/>
        <v>3696.8</v>
      </c>
      <c r="I271" s="1">
        <v>357.8</v>
      </c>
      <c r="J271" s="1">
        <v>357.8</v>
      </c>
      <c r="K271" s="1">
        <v>0</v>
      </c>
      <c r="L271" s="1">
        <v>0</v>
      </c>
      <c r="M271" s="1">
        <v>3339</v>
      </c>
      <c r="N271" s="1">
        <v>3339</v>
      </c>
      <c r="O271" s="1">
        <v>0</v>
      </c>
      <c r="P271" s="1">
        <v>0</v>
      </c>
      <c r="Q271" s="158"/>
      <c r="R271" s="3"/>
    </row>
    <row r="272" spans="1:18" ht="42.75" customHeight="1">
      <c r="A272" s="113"/>
      <c r="B272" s="116"/>
      <c r="C272" s="119"/>
      <c r="D272" s="119"/>
      <c r="E272" s="76" t="s">
        <v>247</v>
      </c>
      <c r="F272" s="76">
        <v>2018</v>
      </c>
      <c r="G272" s="32">
        <f aca="true" t="shared" si="166" ref="G272:H278">I272+K272+M272+O272</f>
        <v>3696.8</v>
      </c>
      <c r="H272" s="32">
        <f t="shared" si="166"/>
        <v>3696.8</v>
      </c>
      <c r="I272" s="1">
        <v>357.8</v>
      </c>
      <c r="J272" s="1">
        <v>357.8</v>
      </c>
      <c r="K272" s="1">
        <v>0</v>
      </c>
      <c r="L272" s="1">
        <v>0</v>
      </c>
      <c r="M272" s="1">
        <v>3339</v>
      </c>
      <c r="N272" s="1">
        <v>3339</v>
      </c>
      <c r="O272" s="1">
        <v>0</v>
      </c>
      <c r="P272" s="1">
        <v>0</v>
      </c>
      <c r="Q272" s="165"/>
      <c r="R272" s="3"/>
    </row>
    <row r="273" spans="1:18" ht="42.75" customHeight="1">
      <c r="A273" s="114"/>
      <c r="B273" s="117"/>
      <c r="C273" s="120"/>
      <c r="D273" s="120"/>
      <c r="E273" s="76"/>
      <c r="F273" s="76">
        <v>2021</v>
      </c>
      <c r="G273" s="32">
        <f t="shared" si="166"/>
        <v>18542</v>
      </c>
      <c r="H273" s="32">
        <f t="shared" si="166"/>
        <v>0</v>
      </c>
      <c r="I273" s="1">
        <v>4635.5</v>
      </c>
      <c r="J273" s="1">
        <v>0</v>
      </c>
      <c r="K273" s="1">
        <v>0</v>
      </c>
      <c r="L273" s="1">
        <v>0</v>
      </c>
      <c r="M273" s="1">
        <v>13906.5</v>
      </c>
      <c r="N273" s="1">
        <v>0</v>
      </c>
      <c r="O273" s="1">
        <v>0</v>
      </c>
      <c r="P273" s="1">
        <v>0</v>
      </c>
      <c r="Q273" s="74" t="s">
        <v>316</v>
      </c>
      <c r="R273" s="3"/>
    </row>
    <row r="274" spans="1:18" ht="37.5" customHeight="1">
      <c r="A274" s="112" t="s">
        <v>129</v>
      </c>
      <c r="B274" s="162" t="s">
        <v>8</v>
      </c>
      <c r="C274" s="141">
        <v>2.5</v>
      </c>
      <c r="D274" s="6" t="s">
        <v>2</v>
      </c>
      <c r="E274" s="76"/>
      <c r="F274" s="76">
        <v>2015</v>
      </c>
      <c r="G274" s="32">
        <f t="shared" si="166"/>
        <v>98.2</v>
      </c>
      <c r="H274" s="32">
        <f t="shared" si="166"/>
        <v>98.2</v>
      </c>
      <c r="I274" s="1">
        <f>98.5-0.3</f>
        <v>98.2</v>
      </c>
      <c r="J274" s="1">
        <f>98.5-0.3</f>
        <v>98.2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2" t="s">
        <v>81</v>
      </c>
      <c r="R274" s="3"/>
    </row>
    <row r="275" spans="1:18" ht="72.75" customHeight="1">
      <c r="A275" s="114"/>
      <c r="B275" s="162"/>
      <c r="C275" s="141"/>
      <c r="D275" s="6" t="s">
        <v>2</v>
      </c>
      <c r="E275" s="76"/>
      <c r="F275" s="76">
        <v>2025</v>
      </c>
      <c r="G275" s="32">
        <f t="shared" si="166"/>
        <v>17485.7</v>
      </c>
      <c r="H275" s="32">
        <f t="shared" si="166"/>
        <v>0</v>
      </c>
      <c r="I275" s="1">
        <v>17485.7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2" t="s">
        <v>7</v>
      </c>
      <c r="R275" s="49"/>
    </row>
    <row r="276" spans="1:18" ht="84" customHeight="1">
      <c r="A276" s="79" t="s">
        <v>233</v>
      </c>
      <c r="B276" s="76" t="s">
        <v>95</v>
      </c>
      <c r="C276" s="6">
        <v>0.031</v>
      </c>
      <c r="D276" s="6" t="s">
        <v>2</v>
      </c>
      <c r="E276" s="76"/>
      <c r="F276" s="76">
        <v>2020</v>
      </c>
      <c r="G276" s="32">
        <f t="shared" si="166"/>
        <v>29447.1</v>
      </c>
      <c r="H276" s="32">
        <f t="shared" si="166"/>
        <v>0</v>
      </c>
      <c r="I276" s="1">
        <v>29447.1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2" t="s">
        <v>7</v>
      </c>
      <c r="R276" s="3"/>
    </row>
    <row r="277" spans="1:18" ht="65.25" customHeight="1">
      <c r="A277" s="79" t="s">
        <v>234</v>
      </c>
      <c r="B277" s="76" t="s">
        <v>294</v>
      </c>
      <c r="C277" s="6">
        <v>0.438</v>
      </c>
      <c r="D277" s="6" t="s">
        <v>2</v>
      </c>
      <c r="E277" s="76" t="s">
        <v>120</v>
      </c>
      <c r="F277" s="76">
        <v>2020</v>
      </c>
      <c r="G277" s="32">
        <f t="shared" si="166"/>
        <v>3275</v>
      </c>
      <c r="H277" s="32">
        <f t="shared" si="166"/>
        <v>3275</v>
      </c>
      <c r="I277" s="1">
        <v>3275</v>
      </c>
      <c r="J277" s="1">
        <v>3275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2" t="s">
        <v>7</v>
      </c>
      <c r="R277" s="3"/>
    </row>
    <row r="278" spans="1:18" ht="93" customHeight="1">
      <c r="A278" s="112" t="s">
        <v>235</v>
      </c>
      <c r="B278" s="115" t="s">
        <v>219</v>
      </c>
      <c r="C278" s="118">
        <v>0.36</v>
      </c>
      <c r="D278" s="118" t="s">
        <v>2</v>
      </c>
      <c r="E278" s="76"/>
      <c r="F278" s="76">
        <v>2019</v>
      </c>
      <c r="G278" s="32">
        <f t="shared" si="166"/>
        <v>0</v>
      </c>
      <c r="H278" s="32">
        <f t="shared" si="166"/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2"/>
      <c r="R278" s="3"/>
    </row>
    <row r="279" spans="1:18" ht="92.25" customHeight="1">
      <c r="A279" s="114"/>
      <c r="B279" s="117"/>
      <c r="C279" s="120"/>
      <c r="D279" s="120"/>
      <c r="E279" s="76"/>
      <c r="F279" s="76">
        <v>2020</v>
      </c>
      <c r="G279" s="32">
        <f aca="true" t="shared" si="167" ref="G279:H281">I279+K279+M279+O279</f>
        <v>6453.7</v>
      </c>
      <c r="H279" s="32">
        <f t="shared" si="167"/>
        <v>0</v>
      </c>
      <c r="I279" s="1">
        <v>6453.7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2" t="s">
        <v>356</v>
      </c>
      <c r="R279" s="3"/>
    </row>
    <row r="280" spans="1:18" ht="76.5">
      <c r="A280" s="85" t="s">
        <v>130</v>
      </c>
      <c r="B280" s="76" t="s">
        <v>292</v>
      </c>
      <c r="C280" s="6">
        <v>0.6</v>
      </c>
      <c r="D280" s="6" t="s">
        <v>2</v>
      </c>
      <c r="E280" s="76"/>
      <c r="F280" s="76">
        <v>2020</v>
      </c>
      <c r="G280" s="32">
        <f t="shared" si="167"/>
        <v>9496.4</v>
      </c>
      <c r="H280" s="32">
        <f t="shared" si="167"/>
        <v>0</v>
      </c>
      <c r="I280" s="1">
        <v>9496.4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2" t="s">
        <v>275</v>
      </c>
      <c r="R280" s="3"/>
    </row>
    <row r="281" spans="1:18" ht="47.25" customHeight="1">
      <c r="A281" s="85" t="s">
        <v>131</v>
      </c>
      <c r="B281" s="68" t="s">
        <v>77</v>
      </c>
      <c r="C281" s="97">
        <v>0.436</v>
      </c>
      <c r="D281" s="6" t="s">
        <v>3</v>
      </c>
      <c r="E281" s="76"/>
      <c r="F281" s="104">
        <v>2021</v>
      </c>
      <c r="G281" s="32">
        <f t="shared" si="167"/>
        <v>215047.2</v>
      </c>
      <c r="H281" s="32">
        <f t="shared" si="167"/>
        <v>0</v>
      </c>
      <c r="I281" s="1">
        <v>0</v>
      </c>
      <c r="J281" s="1">
        <v>0</v>
      </c>
      <c r="K281" s="1">
        <v>0</v>
      </c>
      <c r="L281" s="1">
        <v>0</v>
      </c>
      <c r="M281" s="105">
        <v>215047.2</v>
      </c>
      <c r="N281" s="105">
        <v>0</v>
      </c>
      <c r="O281" s="1">
        <v>0</v>
      </c>
      <c r="P281" s="1">
        <v>0</v>
      </c>
      <c r="Q281" s="73" t="s">
        <v>161</v>
      </c>
      <c r="R281" s="3"/>
    </row>
    <row r="282" spans="1:18" ht="54.75" customHeight="1">
      <c r="A282" s="79" t="s">
        <v>183</v>
      </c>
      <c r="B282" s="68" t="s">
        <v>317</v>
      </c>
      <c r="C282" s="97">
        <v>2.3</v>
      </c>
      <c r="D282" s="6" t="s">
        <v>2</v>
      </c>
      <c r="E282" s="76"/>
      <c r="F282" s="76">
        <v>2021</v>
      </c>
      <c r="G282" s="32">
        <f aca="true" t="shared" si="168" ref="G282:H287">I282+K282+M282+O282</f>
        <v>27492.6</v>
      </c>
      <c r="H282" s="32">
        <f t="shared" si="168"/>
        <v>0</v>
      </c>
      <c r="I282" s="1">
        <v>27492.6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2"/>
      <c r="R282" s="3"/>
    </row>
    <row r="283" spans="1:18" ht="89.25">
      <c r="A283" s="79" t="s">
        <v>175</v>
      </c>
      <c r="B283" s="76" t="s">
        <v>287</v>
      </c>
      <c r="C283" s="6">
        <v>2</v>
      </c>
      <c r="D283" s="6" t="s">
        <v>2</v>
      </c>
      <c r="E283" s="76"/>
      <c r="F283" s="76">
        <v>2021</v>
      </c>
      <c r="G283" s="32">
        <f>I283+K283+M283+O283</f>
        <v>12990.5</v>
      </c>
      <c r="H283" s="32">
        <f>J283+L283+N283+P283</f>
        <v>0</v>
      </c>
      <c r="I283" s="1">
        <v>12990.5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2" t="s">
        <v>360</v>
      </c>
      <c r="R283" s="3"/>
    </row>
    <row r="284" spans="1:18" ht="74.25" customHeight="1">
      <c r="A284" s="112" t="s">
        <v>132</v>
      </c>
      <c r="B284" s="115" t="s">
        <v>251</v>
      </c>
      <c r="C284" s="118">
        <v>0.39</v>
      </c>
      <c r="D284" s="6" t="s">
        <v>2</v>
      </c>
      <c r="E284" s="76"/>
      <c r="F284" s="76">
        <v>2021</v>
      </c>
      <c r="G284" s="32">
        <f t="shared" si="168"/>
        <v>8253</v>
      </c>
      <c r="H284" s="32">
        <f t="shared" si="168"/>
        <v>0</v>
      </c>
      <c r="I284" s="1">
        <v>8253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2"/>
      <c r="R284" s="49"/>
    </row>
    <row r="285" spans="1:18" ht="74.25" customHeight="1">
      <c r="A285" s="114"/>
      <c r="B285" s="117"/>
      <c r="C285" s="120"/>
      <c r="D285" s="6" t="s">
        <v>3</v>
      </c>
      <c r="E285" s="76"/>
      <c r="F285" s="76">
        <v>2022</v>
      </c>
      <c r="G285" s="32">
        <f t="shared" si="168"/>
        <v>172157.58</v>
      </c>
      <c r="H285" s="32">
        <f t="shared" si="168"/>
        <v>0</v>
      </c>
      <c r="I285" s="1">
        <v>172157.58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50"/>
      <c r="R285" s="49"/>
    </row>
    <row r="286" spans="1:18" ht="45.75" customHeight="1">
      <c r="A286" s="112" t="s">
        <v>133</v>
      </c>
      <c r="B286" s="115" t="s">
        <v>261</v>
      </c>
      <c r="C286" s="118">
        <v>1.34</v>
      </c>
      <c r="D286" s="6" t="s">
        <v>2</v>
      </c>
      <c r="E286" s="76"/>
      <c r="F286" s="76">
        <v>2021</v>
      </c>
      <c r="G286" s="32">
        <f t="shared" si="168"/>
        <v>9389.3</v>
      </c>
      <c r="H286" s="32">
        <f t="shared" si="168"/>
        <v>0</v>
      </c>
      <c r="I286" s="1">
        <v>9389.3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39"/>
      <c r="R286" s="49"/>
    </row>
    <row r="287" spans="1:18" ht="45.75" customHeight="1">
      <c r="A287" s="114"/>
      <c r="B287" s="117"/>
      <c r="C287" s="120"/>
      <c r="D287" s="6" t="s">
        <v>3</v>
      </c>
      <c r="E287" s="76"/>
      <c r="F287" s="76">
        <v>2022</v>
      </c>
      <c r="G287" s="32">
        <f t="shared" si="168"/>
        <v>195860.8</v>
      </c>
      <c r="H287" s="32">
        <f t="shared" si="168"/>
        <v>0</v>
      </c>
      <c r="I287" s="1">
        <v>195860.8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40"/>
      <c r="R287" s="49"/>
    </row>
    <row r="288" spans="1:18" ht="74.25" customHeight="1">
      <c r="A288" s="79" t="s">
        <v>134</v>
      </c>
      <c r="B288" s="76" t="s">
        <v>276</v>
      </c>
      <c r="C288" s="6">
        <v>0.22</v>
      </c>
      <c r="D288" s="6" t="s">
        <v>2</v>
      </c>
      <c r="E288" s="76"/>
      <c r="F288" s="76">
        <v>2023</v>
      </c>
      <c r="G288" s="32">
        <f aca="true" t="shared" si="169" ref="G288:H292">I288+K288+M288+O288</f>
        <v>8505.7</v>
      </c>
      <c r="H288" s="32">
        <f t="shared" si="169"/>
        <v>0</v>
      </c>
      <c r="I288" s="51">
        <v>8505.7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2" t="s">
        <v>278</v>
      </c>
      <c r="R288" s="3"/>
    </row>
    <row r="289" spans="1:18" ht="74.25" customHeight="1">
      <c r="A289" s="79" t="s">
        <v>185</v>
      </c>
      <c r="B289" s="76" t="s">
        <v>368</v>
      </c>
      <c r="C289" s="6">
        <v>0.474</v>
      </c>
      <c r="D289" s="6" t="s">
        <v>2</v>
      </c>
      <c r="E289" s="76"/>
      <c r="F289" s="76">
        <v>2022</v>
      </c>
      <c r="G289" s="1">
        <f>I289+K289+M289+O289</f>
        <v>8465.1</v>
      </c>
      <c r="H289" s="1">
        <f>J289+L289+N289+P289</f>
        <v>0</v>
      </c>
      <c r="I289" s="1">
        <v>8465.1</v>
      </c>
      <c r="J289" s="76">
        <v>0</v>
      </c>
      <c r="K289" s="76">
        <v>0</v>
      </c>
      <c r="L289" s="76">
        <v>0</v>
      </c>
      <c r="M289" s="76">
        <v>0</v>
      </c>
      <c r="N289" s="76">
        <v>0</v>
      </c>
      <c r="O289" s="76">
        <v>0</v>
      </c>
      <c r="P289" s="76">
        <v>0</v>
      </c>
      <c r="Q289" s="2"/>
      <c r="R289" s="3"/>
    </row>
    <row r="290" spans="1:18" ht="63.75">
      <c r="A290" s="79" t="s">
        <v>189</v>
      </c>
      <c r="B290" s="76" t="s">
        <v>283</v>
      </c>
      <c r="C290" s="6">
        <v>0.3</v>
      </c>
      <c r="D290" s="6" t="s">
        <v>2</v>
      </c>
      <c r="E290" s="76"/>
      <c r="F290" s="76">
        <v>2023</v>
      </c>
      <c r="G290" s="32">
        <f t="shared" si="169"/>
        <v>10041.1</v>
      </c>
      <c r="H290" s="32">
        <f t="shared" si="169"/>
        <v>0</v>
      </c>
      <c r="I290" s="1">
        <v>10041.1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2" t="s">
        <v>284</v>
      </c>
      <c r="R290" s="3"/>
    </row>
    <row r="291" spans="1:18" ht="63.75">
      <c r="A291" s="79" t="s">
        <v>190</v>
      </c>
      <c r="B291" s="76" t="s">
        <v>277</v>
      </c>
      <c r="C291" s="6">
        <v>0.23</v>
      </c>
      <c r="D291" s="6" t="s">
        <v>2</v>
      </c>
      <c r="E291" s="76"/>
      <c r="F291" s="76">
        <v>2023</v>
      </c>
      <c r="G291" s="32">
        <f t="shared" si="169"/>
        <v>8362.1</v>
      </c>
      <c r="H291" s="32">
        <f t="shared" si="169"/>
        <v>0</v>
      </c>
      <c r="I291" s="1">
        <v>8362.1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2" t="s">
        <v>278</v>
      </c>
      <c r="R291" s="3"/>
    </row>
    <row r="292" spans="1:18" ht="47.25" customHeight="1">
      <c r="A292" s="79" t="s">
        <v>205</v>
      </c>
      <c r="B292" s="76" t="s">
        <v>184</v>
      </c>
      <c r="C292" s="6">
        <v>0.067</v>
      </c>
      <c r="D292" s="6" t="s">
        <v>2</v>
      </c>
      <c r="E292" s="76"/>
      <c r="F292" s="76">
        <v>2021</v>
      </c>
      <c r="G292" s="1">
        <f t="shared" si="169"/>
        <v>30678.3</v>
      </c>
      <c r="H292" s="1">
        <f t="shared" si="169"/>
        <v>0</v>
      </c>
      <c r="I292" s="1">
        <v>30678.3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2" t="s">
        <v>7</v>
      </c>
      <c r="R292" s="3"/>
    </row>
    <row r="293" spans="1:18" ht="46.5" customHeight="1">
      <c r="A293" s="79" t="s">
        <v>206</v>
      </c>
      <c r="B293" s="76" t="s">
        <v>172</v>
      </c>
      <c r="C293" s="6">
        <v>4</v>
      </c>
      <c r="D293" s="6" t="s">
        <v>2</v>
      </c>
      <c r="E293" s="76"/>
      <c r="F293" s="76">
        <v>2024</v>
      </c>
      <c r="G293" s="32">
        <f aca="true" t="shared" si="170" ref="G293:H297">I293+K293+M293+O293</f>
        <v>22951.5</v>
      </c>
      <c r="H293" s="32">
        <f t="shared" si="170"/>
        <v>0</v>
      </c>
      <c r="I293" s="1">
        <v>22951.5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2" t="s">
        <v>7</v>
      </c>
      <c r="R293" s="3"/>
    </row>
    <row r="294" spans="1:18" ht="74.25" customHeight="1">
      <c r="A294" s="79" t="s">
        <v>207</v>
      </c>
      <c r="B294" s="76" t="s">
        <v>241</v>
      </c>
      <c r="C294" s="6">
        <v>2.8</v>
      </c>
      <c r="D294" s="6" t="s">
        <v>2</v>
      </c>
      <c r="E294" s="76"/>
      <c r="F294" s="76">
        <v>2022</v>
      </c>
      <c r="G294" s="32">
        <f t="shared" si="170"/>
        <v>13768.1</v>
      </c>
      <c r="H294" s="32">
        <f t="shared" si="170"/>
        <v>0</v>
      </c>
      <c r="I294" s="1">
        <v>13768.1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2" t="s">
        <v>242</v>
      </c>
      <c r="R294" s="3"/>
    </row>
    <row r="295" spans="1:18" ht="177.75" customHeight="1">
      <c r="A295" s="79" t="s">
        <v>252</v>
      </c>
      <c r="B295" s="76" t="s">
        <v>271</v>
      </c>
      <c r="C295" s="6">
        <v>0.9</v>
      </c>
      <c r="D295" s="6" t="s">
        <v>2</v>
      </c>
      <c r="E295" s="76"/>
      <c r="F295" s="76">
        <v>2022</v>
      </c>
      <c r="G295" s="32">
        <f t="shared" si="170"/>
        <v>14799.7</v>
      </c>
      <c r="H295" s="32">
        <f t="shared" si="170"/>
        <v>0</v>
      </c>
      <c r="I295" s="1">
        <v>14799.7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2" t="s">
        <v>273</v>
      </c>
      <c r="R295" s="3"/>
    </row>
    <row r="296" spans="1:18" ht="45.75" customHeight="1">
      <c r="A296" s="112" t="s">
        <v>260</v>
      </c>
      <c r="B296" s="115" t="s">
        <v>263</v>
      </c>
      <c r="C296" s="118">
        <v>1.05</v>
      </c>
      <c r="D296" s="6" t="s">
        <v>2</v>
      </c>
      <c r="E296" s="76"/>
      <c r="F296" s="76">
        <v>2022</v>
      </c>
      <c r="G296" s="32">
        <f t="shared" si="170"/>
        <v>8609.9</v>
      </c>
      <c r="H296" s="32">
        <f t="shared" si="170"/>
        <v>0</v>
      </c>
      <c r="I296" s="1">
        <v>8609.9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39"/>
      <c r="R296" s="49"/>
    </row>
    <row r="297" spans="1:18" ht="45.75" customHeight="1">
      <c r="A297" s="114"/>
      <c r="B297" s="117"/>
      <c r="C297" s="120"/>
      <c r="D297" s="6" t="s">
        <v>3</v>
      </c>
      <c r="E297" s="76"/>
      <c r="F297" s="76">
        <v>2023</v>
      </c>
      <c r="G297" s="32">
        <f t="shared" si="170"/>
        <v>179602.5</v>
      </c>
      <c r="H297" s="32">
        <f t="shared" si="170"/>
        <v>0</v>
      </c>
      <c r="I297" s="1">
        <v>179602.5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40"/>
      <c r="R297" s="49"/>
    </row>
    <row r="298" spans="1:18" ht="74.25" customHeight="1">
      <c r="A298" s="79" t="s">
        <v>272</v>
      </c>
      <c r="B298" s="76" t="s">
        <v>204</v>
      </c>
      <c r="C298" s="6">
        <v>0.77</v>
      </c>
      <c r="D298" s="6" t="s">
        <v>2</v>
      </c>
      <c r="E298" s="76"/>
      <c r="F298" s="76">
        <v>2023</v>
      </c>
      <c r="G298" s="32">
        <f aca="true" t="shared" si="171" ref="G298:H300">I298+K298+M298+O298</f>
        <v>9731.1</v>
      </c>
      <c r="H298" s="32">
        <f t="shared" si="171"/>
        <v>0</v>
      </c>
      <c r="I298" s="1">
        <v>9731.1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2" t="s">
        <v>202</v>
      </c>
      <c r="R298" s="3"/>
    </row>
    <row r="299" spans="1:18" ht="74.25" customHeight="1">
      <c r="A299" s="79" t="s">
        <v>274</v>
      </c>
      <c r="B299" s="76" t="s">
        <v>203</v>
      </c>
      <c r="C299" s="6">
        <v>0.51</v>
      </c>
      <c r="D299" s="6" t="s">
        <v>2</v>
      </c>
      <c r="E299" s="76"/>
      <c r="F299" s="76">
        <v>2023</v>
      </c>
      <c r="G299" s="32">
        <f t="shared" si="171"/>
        <v>8262.4</v>
      </c>
      <c r="H299" s="32">
        <f t="shared" si="171"/>
        <v>0</v>
      </c>
      <c r="I299" s="1">
        <v>8262.4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2" t="s">
        <v>202</v>
      </c>
      <c r="R299" s="3"/>
    </row>
    <row r="300" spans="1:18" ht="74.25" customHeight="1">
      <c r="A300" s="79" t="s">
        <v>279</v>
      </c>
      <c r="B300" s="76" t="s">
        <v>201</v>
      </c>
      <c r="C300" s="6">
        <v>1.225</v>
      </c>
      <c r="D300" s="6" t="s">
        <v>2</v>
      </c>
      <c r="E300" s="76"/>
      <c r="F300" s="76">
        <v>2023</v>
      </c>
      <c r="G300" s="32">
        <f t="shared" si="171"/>
        <v>12142.5</v>
      </c>
      <c r="H300" s="32">
        <f t="shared" si="171"/>
        <v>0</v>
      </c>
      <c r="I300" s="1">
        <v>12142.5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2" t="s">
        <v>202</v>
      </c>
      <c r="R300" s="3"/>
    </row>
    <row r="301" spans="1:18" ht="73.5" customHeight="1">
      <c r="A301" s="79" t="s">
        <v>280</v>
      </c>
      <c r="B301" s="76" t="s">
        <v>224</v>
      </c>
      <c r="C301" s="6">
        <v>3.6</v>
      </c>
      <c r="D301" s="6" t="s">
        <v>2</v>
      </c>
      <c r="E301" s="76"/>
      <c r="F301" s="76">
        <v>2023</v>
      </c>
      <c r="G301" s="32">
        <f aca="true" t="shared" si="172" ref="G301:H303">I301+K301+M301+O301</f>
        <v>20794.3</v>
      </c>
      <c r="H301" s="32">
        <f t="shared" si="172"/>
        <v>0</v>
      </c>
      <c r="I301" s="1">
        <v>20794.3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2" t="s">
        <v>7</v>
      </c>
      <c r="R301" s="49"/>
    </row>
    <row r="302" spans="1:18" ht="74.25" customHeight="1">
      <c r="A302" s="79" t="s">
        <v>285</v>
      </c>
      <c r="B302" s="76" t="s">
        <v>314</v>
      </c>
      <c r="C302" s="6">
        <v>2.7</v>
      </c>
      <c r="D302" s="6" t="s">
        <v>2</v>
      </c>
      <c r="E302" s="76"/>
      <c r="F302" s="76">
        <v>2024</v>
      </c>
      <c r="G302" s="32">
        <f t="shared" si="172"/>
        <v>30392.6</v>
      </c>
      <c r="H302" s="32">
        <f t="shared" si="172"/>
        <v>0</v>
      </c>
      <c r="I302" s="1">
        <v>30392.6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2" t="s">
        <v>315</v>
      </c>
      <c r="R302" s="3"/>
    </row>
    <row r="303" spans="1:18" ht="74.25" customHeight="1">
      <c r="A303" s="79" t="s">
        <v>288</v>
      </c>
      <c r="B303" s="76" t="s">
        <v>310</v>
      </c>
      <c r="C303" s="6">
        <v>0.2</v>
      </c>
      <c r="D303" s="6" t="s">
        <v>2</v>
      </c>
      <c r="E303" s="76"/>
      <c r="F303" s="76">
        <v>2024</v>
      </c>
      <c r="G303" s="32">
        <f t="shared" si="172"/>
        <v>9325.7</v>
      </c>
      <c r="H303" s="32">
        <f t="shared" si="172"/>
        <v>0</v>
      </c>
      <c r="I303" s="1">
        <v>9325.7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2" t="s">
        <v>312</v>
      </c>
      <c r="R303" s="3"/>
    </row>
    <row r="304" spans="1:18" ht="74.25" customHeight="1">
      <c r="A304" s="79" t="s">
        <v>311</v>
      </c>
      <c r="B304" s="76" t="s">
        <v>222</v>
      </c>
      <c r="C304" s="6">
        <v>0.674</v>
      </c>
      <c r="D304" s="6" t="s">
        <v>2</v>
      </c>
      <c r="E304" s="76"/>
      <c r="F304" s="76">
        <v>2024</v>
      </c>
      <c r="G304" s="32">
        <f aca="true" t="shared" si="173" ref="G304:G312">I304+K304+M304+O304</f>
        <v>9499.2</v>
      </c>
      <c r="H304" s="32">
        <f aca="true" t="shared" si="174" ref="H304:H312">J304+L304+N304+P304</f>
        <v>0</v>
      </c>
      <c r="I304" s="1">
        <v>9499.2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2"/>
      <c r="R304" s="3"/>
    </row>
    <row r="305" spans="1:18" ht="45.75" customHeight="1">
      <c r="A305" s="112" t="s">
        <v>313</v>
      </c>
      <c r="B305" s="115" t="s">
        <v>262</v>
      </c>
      <c r="C305" s="118">
        <v>0.62</v>
      </c>
      <c r="D305" s="6" t="s">
        <v>2</v>
      </c>
      <c r="E305" s="76"/>
      <c r="F305" s="76">
        <v>2024</v>
      </c>
      <c r="G305" s="32">
        <f t="shared" si="173"/>
        <v>8929.2</v>
      </c>
      <c r="H305" s="32">
        <f t="shared" si="174"/>
        <v>0</v>
      </c>
      <c r="I305" s="1">
        <v>8929.2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39"/>
      <c r="R305" s="49"/>
    </row>
    <row r="306" spans="1:18" ht="45.75" customHeight="1">
      <c r="A306" s="114"/>
      <c r="B306" s="117"/>
      <c r="C306" s="120"/>
      <c r="D306" s="6" t="s">
        <v>3</v>
      </c>
      <c r="E306" s="76"/>
      <c r="F306" s="76">
        <v>2025</v>
      </c>
      <c r="G306" s="32">
        <f t="shared" si="173"/>
        <v>182510.7</v>
      </c>
      <c r="H306" s="32">
        <f t="shared" si="174"/>
        <v>0</v>
      </c>
      <c r="I306" s="1">
        <v>182510.7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40"/>
      <c r="R306" s="49"/>
    </row>
    <row r="307" spans="1:18" ht="74.25" customHeight="1">
      <c r="A307" s="79" t="s">
        <v>322</v>
      </c>
      <c r="B307" s="76" t="s">
        <v>346</v>
      </c>
      <c r="C307" s="6">
        <v>1.5</v>
      </c>
      <c r="D307" s="6" t="s">
        <v>2</v>
      </c>
      <c r="E307" s="76"/>
      <c r="F307" s="76">
        <v>2024</v>
      </c>
      <c r="G307" s="32">
        <f t="shared" si="173"/>
        <v>18721.1</v>
      </c>
      <c r="H307" s="32">
        <f t="shared" si="174"/>
        <v>0</v>
      </c>
      <c r="I307" s="1">
        <v>18721.1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2" t="s">
        <v>349</v>
      </c>
      <c r="R307" s="3"/>
    </row>
    <row r="308" spans="1:18" ht="74.25" customHeight="1">
      <c r="A308" s="79" t="s">
        <v>351</v>
      </c>
      <c r="B308" s="76" t="s">
        <v>347</v>
      </c>
      <c r="C308" s="6">
        <v>2.4</v>
      </c>
      <c r="D308" s="6" t="s">
        <v>2</v>
      </c>
      <c r="E308" s="76"/>
      <c r="F308" s="76">
        <v>2024</v>
      </c>
      <c r="G308" s="32">
        <f t="shared" si="173"/>
        <v>22563.6</v>
      </c>
      <c r="H308" s="32">
        <f t="shared" si="174"/>
        <v>0</v>
      </c>
      <c r="I308" s="1">
        <v>22563.6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2" t="s">
        <v>349</v>
      </c>
      <c r="R308" s="3"/>
    </row>
    <row r="309" spans="1:18" ht="74.25" customHeight="1">
      <c r="A309" s="79" t="s">
        <v>352</v>
      </c>
      <c r="B309" s="76" t="s">
        <v>348</v>
      </c>
      <c r="C309" s="6">
        <v>2.3</v>
      </c>
      <c r="D309" s="6" t="s">
        <v>2</v>
      </c>
      <c r="E309" s="76"/>
      <c r="F309" s="76">
        <v>2024</v>
      </c>
      <c r="G309" s="32">
        <f t="shared" si="173"/>
        <v>24336.8</v>
      </c>
      <c r="H309" s="32">
        <f t="shared" si="174"/>
        <v>0</v>
      </c>
      <c r="I309" s="1">
        <v>24336.8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2" t="s">
        <v>349</v>
      </c>
      <c r="R309" s="3"/>
    </row>
    <row r="310" spans="1:18" ht="74.25" customHeight="1">
      <c r="A310" s="79" t="s">
        <v>353</v>
      </c>
      <c r="B310" s="76" t="s">
        <v>350</v>
      </c>
      <c r="C310" s="6">
        <v>0.4</v>
      </c>
      <c r="D310" s="6" t="s">
        <v>2</v>
      </c>
      <c r="E310" s="76"/>
      <c r="F310" s="76">
        <v>2024</v>
      </c>
      <c r="G310" s="32">
        <f t="shared" si="173"/>
        <v>12855.2</v>
      </c>
      <c r="H310" s="32">
        <f t="shared" si="174"/>
        <v>0</v>
      </c>
      <c r="I310" s="1">
        <v>12855.2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2" t="s">
        <v>349</v>
      </c>
      <c r="R310" s="3"/>
    </row>
    <row r="311" spans="1:18" ht="60" customHeight="1">
      <c r="A311" s="79" t="s">
        <v>354</v>
      </c>
      <c r="B311" s="77" t="s">
        <v>13</v>
      </c>
      <c r="C311" s="7">
        <v>0.7</v>
      </c>
      <c r="D311" s="96" t="s">
        <v>2</v>
      </c>
      <c r="E311" s="77"/>
      <c r="F311" s="16">
        <v>2025</v>
      </c>
      <c r="G311" s="32">
        <f t="shared" si="173"/>
        <v>9991.6</v>
      </c>
      <c r="H311" s="32">
        <f t="shared" si="174"/>
        <v>0</v>
      </c>
      <c r="I311" s="1">
        <v>9991.6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2" t="s">
        <v>7</v>
      </c>
      <c r="R311" s="3"/>
    </row>
    <row r="312" spans="1:18" ht="74.25" customHeight="1">
      <c r="A312" s="79" t="s">
        <v>369</v>
      </c>
      <c r="B312" s="76" t="s">
        <v>188</v>
      </c>
      <c r="C312" s="99">
        <v>0.94</v>
      </c>
      <c r="D312" s="6" t="s">
        <v>2</v>
      </c>
      <c r="E312" s="76"/>
      <c r="F312" s="76">
        <v>2025</v>
      </c>
      <c r="G312" s="32">
        <f t="shared" si="173"/>
        <v>11447.9</v>
      </c>
      <c r="H312" s="32">
        <f t="shared" si="174"/>
        <v>0</v>
      </c>
      <c r="I312" s="1">
        <v>11447.9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2" t="s">
        <v>187</v>
      </c>
      <c r="R312" s="3"/>
    </row>
    <row r="313" spans="1:18" ht="29.25" customHeight="1">
      <c r="A313" s="154" t="s">
        <v>135</v>
      </c>
      <c r="B313" s="142" t="s">
        <v>42</v>
      </c>
      <c r="C313" s="143"/>
      <c r="D313" s="144"/>
      <c r="E313" s="19"/>
      <c r="F313" s="29" t="s">
        <v>30</v>
      </c>
      <c r="G313" s="30">
        <f aca="true" t="shared" si="175" ref="G313:P313">G325+G337</f>
        <v>870553.5</v>
      </c>
      <c r="H313" s="30">
        <f t="shared" si="175"/>
        <v>91709</v>
      </c>
      <c r="I313" s="30">
        <f>I325+I337</f>
        <v>858814.6000000001</v>
      </c>
      <c r="J313" s="30">
        <f t="shared" si="175"/>
        <v>79970.1</v>
      </c>
      <c r="K313" s="30">
        <f t="shared" si="175"/>
        <v>0</v>
      </c>
      <c r="L313" s="30">
        <f t="shared" si="175"/>
        <v>0</v>
      </c>
      <c r="M313" s="30">
        <f t="shared" si="175"/>
        <v>11738.900000000001</v>
      </c>
      <c r="N313" s="30">
        <f t="shared" si="175"/>
        <v>11738.900000000001</v>
      </c>
      <c r="O313" s="30">
        <f t="shared" si="175"/>
        <v>0</v>
      </c>
      <c r="P313" s="30">
        <f t="shared" si="175"/>
        <v>0</v>
      </c>
      <c r="Q313" s="31"/>
      <c r="R313" s="3"/>
    </row>
    <row r="314" spans="1:18" ht="22.5" customHeight="1">
      <c r="A314" s="155"/>
      <c r="B314" s="145"/>
      <c r="C314" s="146"/>
      <c r="D314" s="147"/>
      <c r="E314" s="19"/>
      <c r="F314" s="16">
        <v>2015</v>
      </c>
      <c r="G314" s="32">
        <f aca="true" t="shared" si="176" ref="G314:P314">G326+G338</f>
        <v>13453.8</v>
      </c>
      <c r="H314" s="32">
        <f t="shared" si="176"/>
        <v>13453.8</v>
      </c>
      <c r="I314" s="32">
        <f>I326+I338</f>
        <v>6986.7</v>
      </c>
      <c r="J314" s="32">
        <f t="shared" si="176"/>
        <v>6986.7</v>
      </c>
      <c r="K314" s="32">
        <f t="shared" si="176"/>
        <v>0</v>
      </c>
      <c r="L314" s="32">
        <f t="shared" si="176"/>
        <v>0</v>
      </c>
      <c r="M314" s="32">
        <f t="shared" si="176"/>
        <v>6467.1</v>
      </c>
      <c r="N314" s="32">
        <f t="shared" si="176"/>
        <v>6467.1</v>
      </c>
      <c r="O314" s="32">
        <f t="shared" si="176"/>
        <v>0</v>
      </c>
      <c r="P314" s="32">
        <f t="shared" si="176"/>
        <v>0</v>
      </c>
      <c r="Q314" s="31"/>
      <c r="R314" s="3"/>
    </row>
    <row r="315" spans="1:18" ht="20.25" customHeight="1">
      <c r="A315" s="155"/>
      <c r="B315" s="145"/>
      <c r="C315" s="146"/>
      <c r="D315" s="147"/>
      <c r="E315" s="19"/>
      <c r="F315" s="16">
        <v>2016</v>
      </c>
      <c r="G315" s="32">
        <f aca="true" t="shared" si="177" ref="G315:P315">G327+G339</f>
        <v>11535.2</v>
      </c>
      <c r="H315" s="32">
        <f t="shared" si="177"/>
        <v>11535.2</v>
      </c>
      <c r="I315" s="32">
        <f t="shared" si="177"/>
        <v>6263.4</v>
      </c>
      <c r="J315" s="32">
        <f t="shared" si="177"/>
        <v>6263.4</v>
      </c>
      <c r="K315" s="32">
        <f t="shared" si="177"/>
        <v>0</v>
      </c>
      <c r="L315" s="32">
        <f t="shared" si="177"/>
        <v>0</v>
      </c>
      <c r="M315" s="32">
        <f t="shared" si="177"/>
        <v>5271.8</v>
      </c>
      <c r="N315" s="32">
        <f t="shared" si="177"/>
        <v>5271.8</v>
      </c>
      <c r="O315" s="32">
        <f t="shared" si="177"/>
        <v>0</v>
      </c>
      <c r="P315" s="32">
        <f t="shared" si="177"/>
        <v>0</v>
      </c>
      <c r="Q315" s="31"/>
      <c r="R315" s="3"/>
    </row>
    <row r="316" spans="1:18" ht="21.75" customHeight="1">
      <c r="A316" s="155"/>
      <c r="B316" s="145"/>
      <c r="C316" s="146"/>
      <c r="D316" s="147"/>
      <c r="E316" s="19"/>
      <c r="F316" s="16">
        <v>2017</v>
      </c>
      <c r="G316" s="32">
        <f aca="true" t="shared" si="178" ref="G316:P316">G328+G340</f>
        <v>1628.9000000000003</v>
      </c>
      <c r="H316" s="32">
        <f t="shared" si="178"/>
        <v>1628.9000000000003</v>
      </c>
      <c r="I316" s="32">
        <f t="shared" si="178"/>
        <v>1628.9000000000003</v>
      </c>
      <c r="J316" s="32">
        <f t="shared" si="178"/>
        <v>1628.9000000000003</v>
      </c>
      <c r="K316" s="32">
        <f t="shared" si="178"/>
        <v>0</v>
      </c>
      <c r="L316" s="32">
        <f t="shared" si="178"/>
        <v>0</v>
      </c>
      <c r="M316" s="32">
        <f t="shared" si="178"/>
        <v>0</v>
      </c>
      <c r="N316" s="32">
        <f t="shared" si="178"/>
        <v>0</v>
      </c>
      <c r="O316" s="32">
        <f t="shared" si="178"/>
        <v>0</v>
      </c>
      <c r="P316" s="32">
        <f t="shared" si="178"/>
        <v>0</v>
      </c>
      <c r="Q316" s="31"/>
      <c r="R316" s="3"/>
    </row>
    <row r="317" spans="1:18" ht="24" customHeight="1">
      <c r="A317" s="155"/>
      <c r="B317" s="145"/>
      <c r="C317" s="146"/>
      <c r="D317" s="147"/>
      <c r="E317" s="19"/>
      <c r="F317" s="16">
        <v>2018</v>
      </c>
      <c r="G317" s="32">
        <f>G329+G341</f>
        <v>826.6</v>
      </c>
      <c r="H317" s="32">
        <f>H329+H341</f>
        <v>826.6</v>
      </c>
      <c r="I317" s="32">
        <f>I329+I341</f>
        <v>826.6</v>
      </c>
      <c r="J317" s="32">
        <f aca="true" t="shared" si="179" ref="J317:P317">J329+J341</f>
        <v>826.6</v>
      </c>
      <c r="K317" s="32">
        <f t="shared" si="179"/>
        <v>0</v>
      </c>
      <c r="L317" s="32">
        <f t="shared" si="179"/>
        <v>0</v>
      </c>
      <c r="M317" s="32">
        <f t="shared" si="179"/>
        <v>0</v>
      </c>
      <c r="N317" s="32">
        <f t="shared" si="179"/>
        <v>0</v>
      </c>
      <c r="O317" s="32">
        <f t="shared" si="179"/>
        <v>0</v>
      </c>
      <c r="P317" s="32">
        <f t="shared" si="179"/>
        <v>0</v>
      </c>
      <c r="Q317" s="31"/>
      <c r="R317" s="3"/>
    </row>
    <row r="318" spans="1:18" ht="18" customHeight="1">
      <c r="A318" s="155"/>
      <c r="B318" s="145"/>
      <c r="C318" s="146"/>
      <c r="D318" s="147"/>
      <c r="E318" s="19"/>
      <c r="F318" s="16">
        <v>2019</v>
      </c>
      <c r="G318" s="32">
        <f aca="true" t="shared" si="180" ref="G318:I324">G330+G342</f>
        <v>94.6</v>
      </c>
      <c r="H318" s="32">
        <f t="shared" si="180"/>
        <v>94.6</v>
      </c>
      <c r="I318" s="32">
        <f t="shared" si="180"/>
        <v>94.6</v>
      </c>
      <c r="J318" s="32">
        <f aca="true" t="shared" si="181" ref="J318:P318">J330+J342</f>
        <v>94.6</v>
      </c>
      <c r="K318" s="32">
        <f t="shared" si="181"/>
        <v>0</v>
      </c>
      <c r="L318" s="32">
        <f t="shared" si="181"/>
        <v>0</v>
      </c>
      <c r="M318" s="32">
        <f t="shared" si="181"/>
        <v>0</v>
      </c>
      <c r="N318" s="32">
        <f t="shared" si="181"/>
        <v>0</v>
      </c>
      <c r="O318" s="32">
        <f t="shared" si="181"/>
        <v>0</v>
      </c>
      <c r="P318" s="32">
        <f t="shared" si="181"/>
        <v>0</v>
      </c>
      <c r="Q318" s="31"/>
      <c r="R318" s="3"/>
    </row>
    <row r="319" spans="1:18" ht="21.75" customHeight="1">
      <c r="A319" s="155"/>
      <c r="B319" s="145"/>
      <c r="C319" s="146"/>
      <c r="D319" s="147"/>
      <c r="E319" s="19"/>
      <c r="F319" s="16">
        <v>2020</v>
      </c>
      <c r="G319" s="32">
        <f t="shared" si="180"/>
        <v>163204.5</v>
      </c>
      <c r="H319" s="32">
        <f t="shared" si="180"/>
        <v>64169.9</v>
      </c>
      <c r="I319" s="32">
        <f t="shared" si="180"/>
        <v>163204.5</v>
      </c>
      <c r="J319" s="32">
        <f aca="true" t="shared" si="182" ref="J319:P319">J331+J343</f>
        <v>64169.9</v>
      </c>
      <c r="K319" s="32">
        <f t="shared" si="182"/>
        <v>0</v>
      </c>
      <c r="L319" s="32">
        <f t="shared" si="182"/>
        <v>0</v>
      </c>
      <c r="M319" s="32">
        <f t="shared" si="182"/>
        <v>0</v>
      </c>
      <c r="N319" s="32">
        <f t="shared" si="182"/>
        <v>0</v>
      </c>
      <c r="O319" s="32">
        <f t="shared" si="182"/>
        <v>0</v>
      </c>
      <c r="P319" s="32">
        <f t="shared" si="182"/>
        <v>0</v>
      </c>
      <c r="Q319" s="31"/>
      <c r="R319" s="3"/>
    </row>
    <row r="320" spans="1:241" ht="21.75" customHeight="1">
      <c r="A320" s="155"/>
      <c r="B320" s="145"/>
      <c r="C320" s="146"/>
      <c r="D320" s="147"/>
      <c r="E320" s="19"/>
      <c r="F320" s="16">
        <v>2021</v>
      </c>
      <c r="G320" s="32">
        <f t="shared" si="180"/>
        <v>108561.8</v>
      </c>
      <c r="H320" s="32">
        <f t="shared" si="180"/>
        <v>0</v>
      </c>
      <c r="I320" s="32">
        <f t="shared" si="180"/>
        <v>108561.8</v>
      </c>
      <c r="J320" s="32">
        <f aca="true" t="shared" si="183" ref="J320:P320">J332+J344</f>
        <v>0</v>
      </c>
      <c r="K320" s="32">
        <f t="shared" si="183"/>
        <v>0</v>
      </c>
      <c r="L320" s="32">
        <f t="shared" si="183"/>
        <v>0</v>
      </c>
      <c r="M320" s="32">
        <f t="shared" si="183"/>
        <v>0</v>
      </c>
      <c r="N320" s="32">
        <f t="shared" si="183"/>
        <v>0</v>
      </c>
      <c r="O320" s="32">
        <f t="shared" si="183"/>
        <v>0</v>
      </c>
      <c r="P320" s="32">
        <f t="shared" si="183"/>
        <v>0</v>
      </c>
      <c r="Q320" s="31"/>
      <c r="R320" s="3"/>
      <c r="AG320" s="72"/>
      <c r="AW320" s="72"/>
      <c r="BM320" s="72"/>
      <c r="CC320" s="72"/>
      <c r="CS320" s="72"/>
      <c r="DI320" s="72"/>
      <c r="DY320" s="72"/>
      <c r="EO320" s="72"/>
      <c r="FE320" s="72"/>
      <c r="FU320" s="72"/>
      <c r="GK320" s="72"/>
      <c r="HA320" s="72"/>
      <c r="HQ320" s="72"/>
      <c r="IG320" s="72"/>
    </row>
    <row r="321" spans="1:241" ht="21.75" customHeight="1">
      <c r="A321" s="155"/>
      <c r="B321" s="145"/>
      <c r="C321" s="146"/>
      <c r="D321" s="147"/>
      <c r="E321" s="19"/>
      <c r="F321" s="16">
        <v>2022</v>
      </c>
      <c r="G321" s="32">
        <f t="shared" si="180"/>
        <v>8376.6</v>
      </c>
      <c r="H321" s="32">
        <f t="shared" si="180"/>
        <v>0</v>
      </c>
      <c r="I321" s="32">
        <f t="shared" si="180"/>
        <v>8376.6</v>
      </c>
      <c r="J321" s="32">
        <f aca="true" t="shared" si="184" ref="J321:P321">J333+J345</f>
        <v>0</v>
      </c>
      <c r="K321" s="32">
        <f t="shared" si="184"/>
        <v>0</v>
      </c>
      <c r="L321" s="32">
        <f t="shared" si="184"/>
        <v>0</v>
      </c>
      <c r="M321" s="32">
        <f t="shared" si="184"/>
        <v>0</v>
      </c>
      <c r="N321" s="32">
        <f t="shared" si="184"/>
        <v>0</v>
      </c>
      <c r="O321" s="32">
        <f t="shared" si="184"/>
        <v>0</v>
      </c>
      <c r="P321" s="32">
        <f t="shared" si="184"/>
        <v>0</v>
      </c>
      <c r="Q321" s="31"/>
      <c r="R321" s="3"/>
      <c r="AG321" s="72"/>
      <c r="AW321" s="72"/>
      <c r="BM321" s="72"/>
      <c r="CC321" s="72"/>
      <c r="CS321" s="72"/>
      <c r="DI321" s="72"/>
      <c r="DY321" s="72"/>
      <c r="EO321" s="72"/>
      <c r="FE321" s="72"/>
      <c r="FU321" s="72"/>
      <c r="GK321" s="72"/>
      <c r="HA321" s="72"/>
      <c r="HQ321" s="72"/>
      <c r="IG321" s="72"/>
    </row>
    <row r="322" spans="1:241" ht="21.75" customHeight="1">
      <c r="A322" s="155"/>
      <c r="B322" s="145"/>
      <c r="C322" s="146"/>
      <c r="D322" s="147"/>
      <c r="E322" s="19"/>
      <c r="F322" s="16">
        <v>2023</v>
      </c>
      <c r="G322" s="32">
        <f t="shared" si="180"/>
        <v>85015.90000000001</v>
      </c>
      <c r="H322" s="32">
        <f t="shared" si="180"/>
        <v>0</v>
      </c>
      <c r="I322" s="32">
        <f t="shared" si="180"/>
        <v>85015.90000000001</v>
      </c>
      <c r="J322" s="32">
        <f aca="true" t="shared" si="185" ref="J322:P322">J334+J346</f>
        <v>0</v>
      </c>
      <c r="K322" s="32">
        <f t="shared" si="185"/>
        <v>0</v>
      </c>
      <c r="L322" s="32">
        <f t="shared" si="185"/>
        <v>0</v>
      </c>
      <c r="M322" s="32">
        <f t="shared" si="185"/>
        <v>0</v>
      </c>
      <c r="N322" s="32">
        <f t="shared" si="185"/>
        <v>0</v>
      </c>
      <c r="O322" s="32">
        <f t="shared" si="185"/>
        <v>0</v>
      </c>
      <c r="P322" s="32">
        <f t="shared" si="185"/>
        <v>0</v>
      </c>
      <c r="Q322" s="31"/>
      <c r="R322" s="3"/>
      <c r="AG322" s="72"/>
      <c r="AW322" s="72"/>
      <c r="BM322" s="72"/>
      <c r="CC322" s="72"/>
      <c r="CS322" s="72"/>
      <c r="DI322" s="72"/>
      <c r="DY322" s="72"/>
      <c r="EO322" s="72"/>
      <c r="FE322" s="72"/>
      <c r="FU322" s="72"/>
      <c r="GK322" s="72"/>
      <c r="HA322" s="72"/>
      <c r="HQ322" s="72"/>
      <c r="IG322" s="72"/>
    </row>
    <row r="323" spans="1:241" ht="21.75" customHeight="1">
      <c r="A323" s="155"/>
      <c r="B323" s="145"/>
      <c r="C323" s="146"/>
      <c r="D323" s="147"/>
      <c r="E323" s="19"/>
      <c r="F323" s="16">
        <v>2024</v>
      </c>
      <c r="G323" s="32">
        <f t="shared" si="180"/>
        <v>380133</v>
      </c>
      <c r="H323" s="32">
        <f t="shared" si="180"/>
        <v>0</v>
      </c>
      <c r="I323" s="32">
        <f t="shared" si="180"/>
        <v>380133</v>
      </c>
      <c r="J323" s="32">
        <f aca="true" t="shared" si="186" ref="J323:P323">J335+J347</f>
        <v>0</v>
      </c>
      <c r="K323" s="32">
        <f t="shared" si="186"/>
        <v>0</v>
      </c>
      <c r="L323" s="32">
        <f t="shared" si="186"/>
        <v>0</v>
      </c>
      <c r="M323" s="32">
        <f t="shared" si="186"/>
        <v>0</v>
      </c>
      <c r="N323" s="32">
        <f t="shared" si="186"/>
        <v>0</v>
      </c>
      <c r="O323" s="32">
        <f t="shared" si="186"/>
        <v>0</v>
      </c>
      <c r="P323" s="32">
        <f t="shared" si="186"/>
        <v>0</v>
      </c>
      <c r="Q323" s="31"/>
      <c r="R323" s="3"/>
      <c r="AG323" s="72"/>
      <c r="AW323" s="72"/>
      <c r="BM323" s="72"/>
      <c r="CC323" s="72"/>
      <c r="CS323" s="72"/>
      <c r="DI323" s="72"/>
      <c r="DY323" s="72"/>
      <c r="EO323" s="72"/>
      <c r="FE323" s="72"/>
      <c r="FU323" s="72"/>
      <c r="GK323" s="72"/>
      <c r="HA323" s="72"/>
      <c r="HQ323" s="72"/>
      <c r="IG323" s="72"/>
    </row>
    <row r="324" spans="1:241" ht="21.75" customHeight="1">
      <c r="A324" s="155"/>
      <c r="B324" s="148"/>
      <c r="C324" s="149"/>
      <c r="D324" s="150"/>
      <c r="E324" s="19"/>
      <c r="F324" s="16">
        <v>2025</v>
      </c>
      <c r="G324" s="32">
        <f t="shared" si="180"/>
        <v>97722.6</v>
      </c>
      <c r="H324" s="32">
        <f t="shared" si="180"/>
        <v>0</v>
      </c>
      <c r="I324" s="32">
        <f t="shared" si="180"/>
        <v>97722.6</v>
      </c>
      <c r="J324" s="32">
        <f aca="true" t="shared" si="187" ref="J324:P324">J336+J348</f>
        <v>0</v>
      </c>
      <c r="K324" s="32">
        <f t="shared" si="187"/>
        <v>0</v>
      </c>
      <c r="L324" s="32">
        <f t="shared" si="187"/>
        <v>0</v>
      </c>
      <c r="M324" s="32">
        <f t="shared" si="187"/>
        <v>0</v>
      </c>
      <c r="N324" s="32">
        <f t="shared" si="187"/>
        <v>0</v>
      </c>
      <c r="O324" s="32">
        <f t="shared" si="187"/>
        <v>0</v>
      </c>
      <c r="P324" s="32">
        <f t="shared" si="187"/>
        <v>0</v>
      </c>
      <c r="Q324" s="31"/>
      <c r="R324" s="3"/>
      <c r="AG324" s="72"/>
      <c r="AW324" s="72"/>
      <c r="BM324" s="72"/>
      <c r="CC324" s="72"/>
      <c r="CS324" s="72"/>
      <c r="DI324" s="72"/>
      <c r="DY324" s="72"/>
      <c r="EO324" s="72"/>
      <c r="FE324" s="72"/>
      <c r="FU324" s="72"/>
      <c r="GK324" s="72"/>
      <c r="HA324" s="72"/>
      <c r="HQ324" s="72"/>
      <c r="IG324" s="72"/>
    </row>
    <row r="325" spans="1:18" ht="19.5" customHeight="1">
      <c r="A325" s="155"/>
      <c r="B325" s="142" t="s">
        <v>85</v>
      </c>
      <c r="C325" s="143"/>
      <c r="D325" s="144"/>
      <c r="E325" s="19"/>
      <c r="F325" s="29" t="s">
        <v>30</v>
      </c>
      <c r="G325" s="30">
        <f>I325+K325+M325+O325</f>
        <v>350914.30000000005</v>
      </c>
      <c r="H325" s="30">
        <f>J325+L325+N325+P325</f>
        <v>88040.4</v>
      </c>
      <c r="I325" s="30">
        <f>SUM(I326:I336)</f>
        <v>339175.4</v>
      </c>
      <c r="J325" s="30">
        <f aca="true" t="shared" si="188" ref="J325:P325">SUM(J326:J336)</f>
        <v>76301.5</v>
      </c>
      <c r="K325" s="30">
        <f t="shared" si="188"/>
        <v>0</v>
      </c>
      <c r="L325" s="30">
        <f t="shared" si="188"/>
        <v>0</v>
      </c>
      <c r="M325" s="30">
        <f t="shared" si="188"/>
        <v>11738.900000000001</v>
      </c>
      <c r="N325" s="30">
        <f t="shared" si="188"/>
        <v>11738.900000000001</v>
      </c>
      <c r="O325" s="30">
        <f t="shared" si="188"/>
        <v>0</v>
      </c>
      <c r="P325" s="30">
        <f t="shared" si="188"/>
        <v>0</v>
      </c>
      <c r="Q325" s="31"/>
      <c r="R325" s="3"/>
    </row>
    <row r="326" spans="1:18" ht="20.25" customHeight="1">
      <c r="A326" s="155"/>
      <c r="B326" s="145"/>
      <c r="C326" s="146"/>
      <c r="D326" s="147"/>
      <c r="E326" s="19"/>
      <c r="F326" s="16">
        <v>2015</v>
      </c>
      <c r="G326" s="32">
        <f aca="true" t="shared" si="189" ref="G326:G341">I326+K326+M326+O326</f>
        <v>13453.8</v>
      </c>
      <c r="H326" s="32">
        <f aca="true" t="shared" si="190" ref="H326:H343">J326+L326+N326+P326</f>
        <v>13453.8</v>
      </c>
      <c r="I326" s="32">
        <f aca="true" t="shared" si="191" ref="I326:P326">I349+I351+I352+I357+I358+I359+I360+I362+I366</f>
        <v>6986.7</v>
      </c>
      <c r="J326" s="32">
        <f t="shared" si="191"/>
        <v>6986.7</v>
      </c>
      <c r="K326" s="32">
        <f t="shared" si="191"/>
        <v>0</v>
      </c>
      <c r="L326" s="32">
        <f t="shared" si="191"/>
        <v>0</v>
      </c>
      <c r="M326" s="32">
        <f t="shared" si="191"/>
        <v>6467.1</v>
      </c>
      <c r="N326" s="32">
        <f t="shared" si="191"/>
        <v>6467.1</v>
      </c>
      <c r="O326" s="32">
        <f t="shared" si="191"/>
        <v>0</v>
      </c>
      <c r="P326" s="32">
        <f t="shared" si="191"/>
        <v>0</v>
      </c>
      <c r="Q326" s="31"/>
      <c r="R326" s="3"/>
    </row>
    <row r="327" spans="1:18" ht="19.5" customHeight="1">
      <c r="A327" s="155"/>
      <c r="B327" s="145"/>
      <c r="C327" s="146"/>
      <c r="D327" s="147"/>
      <c r="E327" s="19"/>
      <c r="F327" s="16">
        <v>2016</v>
      </c>
      <c r="G327" s="32">
        <f t="shared" si="189"/>
        <v>10414.5</v>
      </c>
      <c r="H327" s="32">
        <f t="shared" si="190"/>
        <v>10414.5</v>
      </c>
      <c r="I327" s="32">
        <f aca="true" t="shared" si="192" ref="I327:P327">I361+I353+I350</f>
        <v>5142.7</v>
      </c>
      <c r="J327" s="32">
        <f t="shared" si="192"/>
        <v>5142.7</v>
      </c>
      <c r="K327" s="32">
        <f t="shared" si="192"/>
        <v>0</v>
      </c>
      <c r="L327" s="32">
        <f t="shared" si="192"/>
        <v>0</v>
      </c>
      <c r="M327" s="32">
        <f t="shared" si="192"/>
        <v>5271.8</v>
      </c>
      <c r="N327" s="32">
        <f t="shared" si="192"/>
        <v>5271.8</v>
      </c>
      <c r="O327" s="32">
        <f t="shared" si="192"/>
        <v>0</v>
      </c>
      <c r="P327" s="32">
        <f t="shared" si="192"/>
        <v>0</v>
      </c>
      <c r="Q327" s="31"/>
      <c r="R327" s="3"/>
    </row>
    <row r="328" spans="1:18" ht="21.75" customHeight="1">
      <c r="A328" s="155"/>
      <c r="B328" s="145"/>
      <c r="C328" s="146"/>
      <c r="D328" s="147"/>
      <c r="E328" s="19"/>
      <c r="F328" s="16">
        <v>2017</v>
      </c>
      <c r="G328" s="32">
        <f t="shared" si="189"/>
        <v>2.2</v>
      </c>
      <c r="H328" s="32">
        <f t="shared" si="190"/>
        <v>2.2</v>
      </c>
      <c r="I328" s="32">
        <f>I364</f>
        <v>2.2</v>
      </c>
      <c r="J328" s="32">
        <f aca="true" t="shared" si="193" ref="J328:P328">J364</f>
        <v>2.2</v>
      </c>
      <c r="K328" s="32">
        <f t="shared" si="193"/>
        <v>0</v>
      </c>
      <c r="L328" s="32">
        <f t="shared" si="193"/>
        <v>0</v>
      </c>
      <c r="M328" s="32">
        <f t="shared" si="193"/>
        <v>0</v>
      </c>
      <c r="N328" s="32">
        <f t="shared" si="193"/>
        <v>0</v>
      </c>
      <c r="O328" s="32">
        <f t="shared" si="193"/>
        <v>0</v>
      </c>
      <c r="P328" s="32">
        <f t="shared" si="193"/>
        <v>0</v>
      </c>
      <c r="Q328" s="31"/>
      <c r="R328" s="3"/>
    </row>
    <row r="329" spans="1:18" ht="21.75" customHeight="1">
      <c r="A329" s="155"/>
      <c r="B329" s="145"/>
      <c r="C329" s="146"/>
      <c r="D329" s="147"/>
      <c r="E329" s="19"/>
      <c r="F329" s="16">
        <v>2018</v>
      </c>
      <c r="G329" s="32">
        <f t="shared" si="189"/>
        <v>0</v>
      </c>
      <c r="H329" s="32">
        <f t="shared" si="190"/>
        <v>0</v>
      </c>
      <c r="I329" s="32">
        <f>0</f>
        <v>0</v>
      </c>
      <c r="J329" s="32">
        <f>0</f>
        <v>0</v>
      </c>
      <c r="K329" s="32">
        <f>0</f>
        <v>0</v>
      </c>
      <c r="L329" s="32">
        <f>0</f>
        <v>0</v>
      </c>
      <c r="M329" s="32">
        <f>0</f>
        <v>0</v>
      </c>
      <c r="N329" s="32">
        <f>0</f>
        <v>0</v>
      </c>
      <c r="O329" s="32">
        <f>0</f>
        <v>0</v>
      </c>
      <c r="P329" s="32">
        <f>0</f>
        <v>0</v>
      </c>
      <c r="Q329" s="31"/>
      <c r="R329" s="3"/>
    </row>
    <row r="330" spans="1:18" ht="18.75" customHeight="1">
      <c r="A330" s="155"/>
      <c r="B330" s="145"/>
      <c r="C330" s="146"/>
      <c r="D330" s="147"/>
      <c r="E330" s="19"/>
      <c r="F330" s="16">
        <v>2019</v>
      </c>
      <c r="G330" s="32">
        <f t="shared" si="189"/>
        <v>0</v>
      </c>
      <c r="H330" s="32">
        <f t="shared" si="190"/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1"/>
      <c r="R330" s="3"/>
    </row>
    <row r="331" spans="1:18" ht="20.25" customHeight="1">
      <c r="A331" s="155"/>
      <c r="B331" s="145"/>
      <c r="C331" s="146"/>
      <c r="D331" s="147"/>
      <c r="E331" s="19"/>
      <c r="F331" s="16">
        <v>2020</v>
      </c>
      <c r="G331" s="32">
        <f aca="true" t="shared" si="194" ref="G331:G336">I331+K331+M331+O331</f>
        <v>79610.2</v>
      </c>
      <c r="H331" s="32">
        <f t="shared" si="190"/>
        <v>64169.9</v>
      </c>
      <c r="I331" s="32">
        <f aca="true" t="shared" si="195" ref="I331:P331">I373+I374+I368+I371</f>
        <v>79610.2</v>
      </c>
      <c r="J331" s="32">
        <f t="shared" si="195"/>
        <v>64169.9</v>
      </c>
      <c r="K331" s="32">
        <f t="shared" si="195"/>
        <v>0</v>
      </c>
      <c r="L331" s="32">
        <f t="shared" si="195"/>
        <v>0</v>
      </c>
      <c r="M331" s="32">
        <f t="shared" si="195"/>
        <v>0</v>
      </c>
      <c r="N331" s="32">
        <f t="shared" si="195"/>
        <v>0</v>
      </c>
      <c r="O331" s="32">
        <f t="shared" si="195"/>
        <v>0</v>
      </c>
      <c r="P331" s="32">
        <f t="shared" si="195"/>
        <v>0</v>
      </c>
      <c r="Q331" s="31"/>
      <c r="R331" s="3"/>
    </row>
    <row r="332" spans="1:241" ht="21.75" customHeight="1">
      <c r="A332" s="155"/>
      <c r="B332" s="145"/>
      <c r="C332" s="146"/>
      <c r="D332" s="147"/>
      <c r="E332" s="19"/>
      <c r="F332" s="16">
        <v>2021</v>
      </c>
      <c r="G332" s="32">
        <f t="shared" si="194"/>
        <v>24084.300000000003</v>
      </c>
      <c r="H332" s="32">
        <f t="shared" si="190"/>
        <v>0</v>
      </c>
      <c r="I332" s="32">
        <f>I375+I376+I377</f>
        <v>24084.300000000003</v>
      </c>
      <c r="J332" s="32">
        <f aca="true" t="shared" si="196" ref="J332:P332">J375+J376+J377</f>
        <v>0</v>
      </c>
      <c r="K332" s="32">
        <f t="shared" si="196"/>
        <v>0</v>
      </c>
      <c r="L332" s="32">
        <f t="shared" si="196"/>
        <v>0</v>
      </c>
      <c r="M332" s="32">
        <f t="shared" si="196"/>
        <v>0</v>
      </c>
      <c r="N332" s="32">
        <f t="shared" si="196"/>
        <v>0</v>
      </c>
      <c r="O332" s="32">
        <f t="shared" si="196"/>
        <v>0</v>
      </c>
      <c r="P332" s="32">
        <f t="shared" si="196"/>
        <v>0</v>
      </c>
      <c r="Q332" s="31"/>
      <c r="R332" s="3"/>
      <c r="AG332" s="72"/>
      <c r="AW332" s="72"/>
      <c r="BM332" s="72"/>
      <c r="CC332" s="72"/>
      <c r="CS332" s="72"/>
      <c r="DI332" s="72"/>
      <c r="DY332" s="72"/>
      <c r="EO332" s="72"/>
      <c r="FE332" s="72"/>
      <c r="FU332" s="72"/>
      <c r="GK332" s="72"/>
      <c r="HA332" s="72"/>
      <c r="HQ332" s="72"/>
      <c r="IG332" s="72"/>
    </row>
    <row r="333" spans="1:241" ht="21.75" customHeight="1">
      <c r="A333" s="155"/>
      <c r="B333" s="145"/>
      <c r="C333" s="146"/>
      <c r="D333" s="147"/>
      <c r="E333" s="19"/>
      <c r="F333" s="16">
        <v>2022</v>
      </c>
      <c r="G333" s="32">
        <f t="shared" si="194"/>
        <v>8376.6</v>
      </c>
      <c r="H333" s="32">
        <f t="shared" si="190"/>
        <v>0</v>
      </c>
      <c r="I333" s="32">
        <f>I382</f>
        <v>8376.6</v>
      </c>
      <c r="J333" s="32">
        <f aca="true" t="shared" si="197" ref="J333:P333">J382</f>
        <v>0</v>
      </c>
      <c r="K333" s="32">
        <f t="shared" si="197"/>
        <v>0</v>
      </c>
      <c r="L333" s="32">
        <f t="shared" si="197"/>
        <v>0</v>
      </c>
      <c r="M333" s="32">
        <f t="shared" si="197"/>
        <v>0</v>
      </c>
      <c r="N333" s="32">
        <f t="shared" si="197"/>
        <v>0</v>
      </c>
      <c r="O333" s="32">
        <f t="shared" si="197"/>
        <v>0</v>
      </c>
      <c r="P333" s="32">
        <f t="shared" si="197"/>
        <v>0</v>
      </c>
      <c r="Q333" s="31"/>
      <c r="R333" s="3"/>
      <c r="AG333" s="72"/>
      <c r="AW333" s="72"/>
      <c r="BM333" s="72"/>
      <c r="CC333" s="72"/>
      <c r="CS333" s="72"/>
      <c r="DI333" s="72"/>
      <c r="DY333" s="72"/>
      <c r="EO333" s="72"/>
      <c r="FE333" s="72"/>
      <c r="FU333" s="72"/>
      <c r="GK333" s="72"/>
      <c r="HA333" s="72"/>
      <c r="HQ333" s="72"/>
      <c r="IG333" s="72"/>
    </row>
    <row r="334" spans="1:241" ht="21.75" customHeight="1">
      <c r="A334" s="155"/>
      <c r="B334" s="145"/>
      <c r="C334" s="146"/>
      <c r="D334" s="147"/>
      <c r="E334" s="19"/>
      <c r="F334" s="16">
        <v>2023</v>
      </c>
      <c r="G334" s="32">
        <f t="shared" si="194"/>
        <v>85015.90000000001</v>
      </c>
      <c r="H334" s="32">
        <f t="shared" si="190"/>
        <v>0</v>
      </c>
      <c r="I334" s="32">
        <f>I378+I380+I383+I384+I385+I386+I387+I388+I389</f>
        <v>85015.90000000001</v>
      </c>
      <c r="J334" s="32">
        <f aca="true" t="shared" si="198" ref="J334:P334">J378+J380+J383+J384+J385+J386+J387+J388+J389</f>
        <v>0</v>
      </c>
      <c r="K334" s="32">
        <f t="shared" si="198"/>
        <v>0</v>
      </c>
      <c r="L334" s="32">
        <f t="shared" si="198"/>
        <v>0</v>
      </c>
      <c r="M334" s="32">
        <f t="shared" si="198"/>
        <v>0</v>
      </c>
      <c r="N334" s="32">
        <f t="shared" si="198"/>
        <v>0</v>
      </c>
      <c r="O334" s="32">
        <f t="shared" si="198"/>
        <v>0</v>
      </c>
      <c r="P334" s="32">
        <f t="shared" si="198"/>
        <v>0</v>
      </c>
      <c r="Q334" s="31"/>
      <c r="R334" s="3"/>
      <c r="AG334" s="72"/>
      <c r="AW334" s="72"/>
      <c r="BM334" s="72"/>
      <c r="CC334" s="72"/>
      <c r="CS334" s="72"/>
      <c r="DI334" s="72"/>
      <c r="DY334" s="72"/>
      <c r="EO334" s="72"/>
      <c r="FE334" s="72"/>
      <c r="FU334" s="72"/>
      <c r="GK334" s="72"/>
      <c r="HA334" s="72"/>
      <c r="HQ334" s="72"/>
      <c r="IG334" s="72"/>
    </row>
    <row r="335" spans="1:241" ht="21.75" customHeight="1">
      <c r="A335" s="155"/>
      <c r="B335" s="145"/>
      <c r="C335" s="146"/>
      <c r="D335" s="147"/>
      <c r="E335" s="19"/>
      <c r="F335" s="16">
        <v>2024</v>
      </c>
      <c r="G335" s="32">
        <f t="shared" si="194"/>
        <v>32234.200000000004</v>
      </c>
      <c r="H335" s="32">
        <f t="shared" si="190"/>
        <v>0</v>
      </c>
      <c r="I335" s="32">
        <f>I390+I391+I392</f>
        <v>32234.200000000004</v>
      </c>
      <c r="J335" s="32">
        <f aca="true" t="shared" si="199" ref="J335:P335">J390+J391+J392</f>
        <v>0</v>
      </c>
      <c r="K335" s="32">
        <f t="shared" si="199"/>
        <v>0</v>
      </c>
      <c r="L335" s="32">
        <f t="shared" si="199"/>
        <v>0</v>
      </c>
      <c r="M335" s="32">
        <f t="shared" si="199"/>
        <v>0</v>
      </c>
      <c r="N335" s="32">
        <f t="shared" si="199"/>
        <v>0</v>
      </c>
      <c r="O335" s="32">
        <f t="shared" si="199"/>
        <v>0</v>
      </c>
      <c r="P335" s="32">
        <f t="shared" si="199"/>
        <v>0</v>
      </c>
      <c r="Q335" s="31"/>
      <c r="R335" s="3"/>
      <c r="AG335" s="72"/>
      <c r="AW335" s="72"/>
      <c r="BM335" s="72"/>
      <c r="CC335" s="72"/>
      <c r="CS335" s="72"/>
      <c r="DI335" s="72"/>
      <c r="DY335" s="72"/>
      <c r="EO335" s="72"/>
      <c r="FE335" s="72"/>
      <c r="FU335" s="72"/>
      <c r="GK335" s="72"/>
      <c r="HA335" s="72"/>
      <c r="HQ335" s="72"/>
      <c r="IG335" s="72"/>
    </row>
    <row r="336" spans="1:241" ht="21.75" customHeight="1">
      <c r="A336" s="155"/>
      <c r="B336" s="148"/>
      <c r="C336" s="149"/>
      <c r="D336" s="150"/>
      <c r="E336" s="19"/>
      <c r="F336" s="16">
        <v>2025</v>
      </c>
      <c r="G336" s="32">
        <f t="shared" si="194"/>
        <v>97722.6</v>
      </c>
      <c r="H336" s="32">
        <f t="shared" si="190"/>
        <v>0</v>
      </c>
      <c r="I336" s="32">
        <f>I393+I394+I395+I396</f>
        <v>97722.6</v>
      </c>
      <c r="J336" s="32">
        <f aca="true" t="shared" si="200" ref="J336:P336">J393+J394+J395+J396</f>
        <v>0</v>
      </c>
      <c r="K336" s="32">
        <f t="shared" si="200"/>
        <v>0</v>
      </c>
      <c r="L336" s="32">
        <f t="shared" si="200"/>
        <v>0</v>
      </c>
      <c r="M336" s="32">
        <f t="shared" si="200"/>
        <v>0</v>
      </c>
      <c r="N336" s="32">
        <f t="shared" si="200"/>
        <v>0</v>
      </c>
      <c r="O336" s="32">
        <f t="shared" si="200"/>
        <v>0</v>
      </c>
      <c r="P336" s="32">
        <f t="shared" si="200"/>
        <v>0</v>
      </c>
      <c r="Q336" s="31"/>
      <c r="R336" s="3"/>
      <c r="AG336" s="72"/>
      <c r="AW336" s="72"/>
      <c r="BM336" s="72"/>
      <c r="CC336" s="72"/>
      <c r="CS336" s="72"/>
      <c r="DI336" s="72"/>
      <c r="DY336" s="72"/>
      <c r="EO336" s="72"/>
      <c r="FE336" s="72"/>
      <c r="FU336" s="72"/>
      <c r="GK336" s="72"/>
      <c r="HA336" s="72"/>
      <c r="HQ336" s="72"/>
      <c r="IG336" s="72"/>
    </row>
    <row r="337" spans="1:18" ht="18" customHeight="1">
      <c r="A337" s="155"/>
      <c r="B337" s="142" t="s">
        <v>45</v>
      </c>
      <c r="C337" s="143"/>
      <c r="D337" s="144"/>
      <c r="E337" s="19"/>
      <c r="F337" s="29" t="s">
        <v>30</v>
      </c>
      <c r="G337" s="30">
        <f t="shared" si="189"/>
        <v>519639.2</v>
      </c>
      <c r="H337" s="30">
        <f t="shared" si="190"/>
        <v>3668.6000000000004</v>
      </c>
      <c r="I337" s="30">
        <f>SUM(I338:I348)</f>
        <v>519639.2</v>
      </c>
      <c r="J337" s="30">
        <f aca="true" t="shared" si="201" ref="J337:P337">SUM(J338:J348)</f>
        <v>3668.6000000000004</v>
      </c>
      <c r="K337" s="30">
        <f t="shared" si="201"/>
        <v>0</v>
      </c>
      <c r="L337" s="30">
        <f t="shared" si="201"/>
        <v>0</v>
      </c>
      <c r="M337" s="30">
        <f t="shared" si="201"/>
        <v>0</v>
      </c>
      <c r="N337" s="30">
        <f t="shared" si="201"/>
        <v>0</v>
      </c>
      <c r="O337" s="30">
        <f t="shared" si="201"/>
        <v>0</v>
      </c>
      <c r="P337" s="30">
        <f t="shared" si="201"/>
        <v>0</v>
      </c>
      <c r="Q337" s="31"/>
      <c r="R337" s="3"/>
    </row>
    <row r="338" spans="1:18" ht="21.75" customHeight="1">
      <c r="A338" s="155"/>
      <c r="B338" s="145"/>
      <c r="C338" s="146"/>
      <c r="D338" s="147"/>
      <c r="E338" s="19"/>
      <c r="F338" s="16">
        <v>2015</v>
      </c>
      <c r="G338" s="32">
        <f t="shared" si="189"/>
        <v>0</v>
      </c>
      <c r="H338" s="32">
        <f t="shared" si="190"/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1"/>
      <c r="R338" s="3"/>
    </row>
    <row r="339" spans="1:18" ht="19.5" customHeight="1">
      <c r="A339" s="155"/>
      <c r="B339" s="145"/>
      <c r="C339" s="146"/>
      <c r="D339" s="147"/>
      <c r="E339" s="19"/>
      <c r="F339" s="16">
        <v>2016</v>
      </c>
      <c r="G339" s="32">
        <f t="shared" si="189"/>
        <v>1120.7</v>
      </c>
      <c r="H339" s="32">
        <f t="shared" si="190"/>
        <v>1120.7</v>
      </c>
      <c r="I339" s="32">
        <f aca="true" t="shared" si="202" ref="I339:P339">I354+I356+I355</f>
        <v>1120.7</v>
      </c>
      <c r="J339" s="32">
        <f t="shared" si="202"/>
        <v>1120.7</v>
      </c>
      <c r="K339" s="32">
        <f t="shared" si="202"/>
        <v>0</v>
      </c>
      <c r="L339" s="32">
        <f t="shared" si="202"/>
        <v>0</v>
      </c>
      <c r="M339" s="32">
        <f t="shared" si="202"/>
        <v>0</v>
      </c>
      <c r="N339" s="32">
        <f t="shared" si="202"/>
        <v>0</v>
      </c>
      <c r="O339" s="32">
        <f t="shared" si="202"/>
        <v>0</v>
      </c>
      <c r="P339" s="32">
        <f t="shared" si="202"/>
        <v>0</v>
      </c>
      <c r="Q339" s="31"/>
      <c r="R339" s="3"/>
    </row>
    <row r="340" spans="1:18" ht="18.75" customHeight="1">
      <c r="A340" s="155"/>
      <c r="B340" s="145"/>
      <c r="C340" s="146"/>
      <c r="D340" s="147"/>
      <c r="E340" s="19"/>
      <c r="F340" s="16">
        <v>2017</v>
      </c>
      <c r="G340" s="32">
        <f t="shared" si="189"/>
        <v>1626.7000000000003</v>
      </c>
      <c r="H340" s="32">
        <f t="shared" si="190"/>
        <v>1626.7000000000003</v>
      </c>
      <c r="I340" s="32">
        <f>I363</f>
        <v>1626.7000000000003</v>
      </c>
      <c r="J340" s="32">
        <f aca="true" t="shared" si="203" ref="J340:P340">J363</f>
        <v>1626.7000000000003</v>
      </c>
      <c r="K340" s="32">
        <f t="shared" si="203"/>
        <v>0</v>
      </c>
      <c r="L340" s="32">
        <f t="shared" si="203"/>
        <v>0</v>
      </c>
      <c r="M340" s="32">
        <f t="shared" si="203"/>
        <v>0</v>
      </c>
      <c r="N340" s="32">
        <f t="shared" si="203"/>
        <v>0</v>
      </c>
      <c r="O340" s="32">
        <f t="shared" si="203"/>
        <v>0</v>
      </c>
      <c r="P340" s="32">
        <f t="shared" si="203"/>
        <v>0</v>
      </c>
      <c r="Q340" s="31"/>
      <c r="R340" s="3"/>
    </row>
    <row r="341" spans="1:18" ht="17.25" customHeight="1">
      <c r="A341" s="155"/>
      <c r="B341" s="145"/>
      <c r="C341" s="146"/>
      <c r="D341" s="147"/>
      <c r="E341" s="19"/>
      <c r="F341" s="16">
        <v>2018</v>
      </c>
      <c r="G341" s="32">
        <f t="shared" si="189"/>
        <v>826.6</v>
      </c>
      <c r="H341" s="32">
        <f t="shared" si="190"/>
        <v>826.6</v>
      </c>
      <c r="I341" s="32">
        <f>I365</f>
        <v>826.6</v>
      </c>
      <c r="J341" s="32">
        <f aca="true" t="shared" si="204" ref="J341:P341">J365</f>
        <v>826.6</v>
      </c>
      <c r="K341" s="32">
        <f t="shared" si="204"/>
        <v>0</v>
      </c>
      <c r="L341" s="32">
        <f t="shared" si="204"/>
        <v>0</v>
      </c>
      <c r="M341" s="32">
        <f t="shared" si="204"/>
        <v>0</v>
      </c>
      <c r="N341" s="32">
        <f t="shared" si="204"/>
        <v>0</v>
      </c>
      <c r="O341" s="32">
        <f t="shared" si="204"/>
        <v>0</v>
      </c>
      <c r="P341" s="32">
        <f t="shared" si="204"/>
        <v>0</v>
      </c>
      <c r="Q341" s="31"/>
      <c r="R341" s="3"/>
    </row>
    <row r="342" spans="1:18" ht="19.5" customHeight="1">
      <c r="A342" s="155"/>
      <c r="B342" s="145"/>
      <c r="C342" s="146"/>
      <c r="D342" s="147"/>
      <c r="E342" s="19"/>
      <c r="F342" s="16">
        <v>2019</v>
      </c>
      <c r="G342" s="32">
        <f>I342+K342+M342+O342</f>
        <v>94.6</v>
      </c>
      <c r="H342" s="32">
        <f>J342+L342+N342+P342</f>
        <v>94.6</v>
      </c>
      <c r="I342" s="32">
        <f>I372</f>
        <v>94.6</v>
      </c>
      <c r="J342" s="32">
        <f aca="true" t="shared" si="205" ref="J342:P342">J372</f>
        <v>94.6</v>
      </c>
      <c r="K342" s="32">
        <f t="shared" si="205"/>
        <v>0</v>
      </c>
      <c r="L342" s="32">
        <f t="shared" si="205"/>
        <v>0</v>
      </c>
      <c r="M342" s="32">
        <f t="shared" si="205"/>
        <v>0</v>
      </c>
      <c r="N342" s="32">
        <f t="shared" si="205"/>
        <v>0</v>
      </c>
      <c r="O342" s="32">
        <f t="shared" si="205"/>
        <v>0</v>
      </c>
      <c r="P342" s="32">
        <f t="shared" si="205"/>
        <v>0</v>
      </c>
      <c r="Q342" s="31"/>
      <c r="R342" s="3"/>
    </row>
    <row r="343" spans="1:18" ht="18" customHeight="1">
      <c r="A343" s="155"/>
      <c r="B343" s="145"/>
      <c r="C343" s="146"/>
      <c r="D343" s="147"/>
      <c r="E343" s="19"/>
      <c r="F343" s="16">
        <v>2020</v>
      </c>
      <c r="G343" s="32">
        <f>I343+K343+M343+O343</f>
        <v>83594.3</v>
      </c>
      <c r="H343" s="32">
        <f t="shared" si="190"/>
        <v>0</v>
      </c>
      <c r="I343" s="32">
        <f>I367+I369</f>
        <v>83594.3</v>
      </c>
      <c r="J343" s="32">
        <f aca="true" t="shared" si="206" ref="J343:P343">J367+J369</f>
        <v>0</v>
      </c>
      <c r="K343" s="32">
        <f t="shared" si="206"/>
        <v>0</v>
      </c>
      <c r="L343" s="32">
        <f t="shared" si="206"/>
        <v>0</v>
      </c>
      <c r="M343" s="32">
        <f t="shared" si="206"/>
        <v>0</v>
      </c>
      <c r="N343" s="32">
        <f t="shared" si="206"/>
        <v>0</v>
      </c>
      <c r="O343" s="32">
        <f t="shared" si="206"/>
        <v>0</v>
      </c>
      <c r="P343" s="32">
        <f t="shared" si="206"/>
        <v>0</v>
      </c>
      <c r="Q343" s="31"/>
      <c r="R343" s="3"/>
    </row>
    <row r="344" spans="1:241" ht="21.75" customHeight="1">
      <c r="A344" s="155"/>
      <c r="B344" s="145"/>
      <c r="C344" s="146"/>
      <c r="D344" s="147"/>
      <c r="E344" s="19"/>
      <c r="F344" s="16">
        <v>2021</v>
      </c>
      <c r="G344" s="32">
        <f aca="true" t="shared" si="207" ref="G344:H346">I344+K344+M344+O344</f>
        <v>84477.5</v>
      </c>
      <c r="H344" s="32">
        <f t="shared" si="207"/>
        <v>0</v>
      </c>
      <c r="I344" s="32">
        <f>I370</f>
        <v>84477.5</v>
      </c>
      <c r="J344" s="32">
        <f aca="true" t="shared" si="208" ref="J344:P344">J370</f>
        <v>0</v>
      </c>
      <c r="K344" s="32">
        <f t="shared" si="208"/>
        <v>0</v>
      </c>
      <c r="L344" s="32">
        <f t="shared" si="208"/>
        <v>0</v>
      </c>
      <c r="M344" s="32">
        <f t="shared" si="208"/>
        <v>0</v>
      </c>
      <c r="N344" s="32">
        <f t="shared" si="208"/>
        <v>0</v>
      </c>
      <c r="O344" s="32">
        <f t="shared" si="208"/>
        <v>0</v>
      </c>
      <c r="P344" s="32">
        <f t="shared" si="208"/>
        <v>0</v>
      </c>
      <c r="Q344" s="31"/>
      <c r="R344" s="3"/>
      <c r="AG344" s="72"/>
      <c r="AW344" s="72"/>
      <c r="BM344" s="72"/>
      <c r="CC344" s="72"/>
      <c r="CS344" s="72"/>
      <c r="DI344" s="72"/>
      <c r="DY344" s="72"/>
      <c r="EO344" s="72"/>
      <c r="FE344" s="72"/>
      <c r="FU344" s="72"/>
      <c r="GK344" s="72"/>
      <c r="HA344" s="72"/>
      <c r="HQ344" s="72"/>
      <c r="IG344" s="72"/>
    </row>
    <row r="345" spans="1:241" ht="21.75" customHeight="1">
      <c r="A345" s="155"/>
      <c r="B345" s="145"/>
      <c r="C345" s="146"/>
      <c r="D345" s="147"/>
      <c r="E345" s="19"/>
      <c r="F345" s="16">
        <v>2022</v>
      </c>
      <c r="G345" s="32">
        <f t="shared" si="207"/>
        <v>0</v>
      </c>
      <c r="H345" s="32">
        <f t="shared" si="207"/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1"/>
      <c r="R345" s="3"/>
      <c r="AG345" s="72"/>
      <c r="AW345" s="72"/>
      <c r="BM345" s="72"/>
      <c r="CC345" s="72"/>
      <c r="CS345" s="72"/>
      <c r="DI345" s="72"/>
      <c r="DY345" s="72"/>
      <c r="EO345" s="72"/>
      <c r="FE345" s="72"/>
      <c r="FU345" s="72"/>
      <c r="GK345" s="72"/>
      <c r="HA345" s="72"/>
      <c r="HQ345" s="72"/>
      <c r="IG345" s="72"/>
    </row>
    <row r="346" spans="1:241" ht="21.75" customHeight="1">
      <c r="A346" s="155"/>
      <c r="B346" s="145"/>
      <c r="C346" s="146"/>
      <c r="D346" s="147"/>
      <c r="E346" s="19"/>
      <c r="F346" s="16">
        <v>2023</v>
      </c>
      <c r="G346" s="32">
        <f t="shared" si="207"/>
        <v>0</v>
      </c>
      <c r="H346" s="32">
        <f t="shared" si="207"/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1"/>
      <c r="R346" s="3"/>
      <c r="AG346" s="72"/>
      <c r="AW346" s="72"/>
      <c r="BM346" s="72"/>
      <c r="CC346" s="72"/>
      <c r="CS346" s="72"/>
      <c r="DI346" s="72"/>
      <c r="DY346" s="72"/>
      <c r="EO346" s="72"/>
      <c r="FE346" s="72"/>
      <c r="FU346" s="72"/>
      <c r="GK346" s="72"/>
      <c r="HA346" s="72"/>
      <c r="HQ346" s="72"/>
      <c r="IG346" s="72"/>
    </row>
    <row r="347" spans="1:241" ht="21.75" customHeight="1">
      <c r="A347" s="155"/>
      <c r="B347" s="145"/>
      <c r="C347" s="146"/>
      <c r="D347" s="147"/>
      <c r="E347" s="19"/>
      <c r="F347" s="16">
        <v>2024</v>
      </c>
      <c r="G347" s="32">
        <f aca="true" t="shared" si="209" ref="G347:H352">I347+K347+M347+O347</f>
        <v>347898.8</v>
      </c>
      <c r="H347" s="32">
        <f t="shared" si="209"/>
        <v>0</v>
      </c>
      <c r="I347" s="32">
        <f>I379+I381</f>
        <v>347898.8</v>
      </c>
      <c r="J347" s="32">
        <f aca="true" t="shared" si="210" ref="J347:P347">J379+J381</f>
        <v>0</v>
      </c>
      <c r="K347" s="32">
        <f t="shared" si="210"/>
        <v>0</v>
      </c>
      <c r="L347" s="32">
        <f t="shared" si="210"/>
        <v>0</v>
      </c>
      <c r="M347" s="32">
        <f t="shared" si="210"/>
        <v>0</v>
      </c>
      <c r="N347" s="32">
        <f t="shared" si="210"/>
        <v>0</v>
      </c>
      <c r="O347" s="32">
        <f t="shared" si="210"/>
        <v>0</v>
      </c>
      <c r="P347" s="32">
        <f t="shared" si="210"/>
        <v>0</v>
      </c>
      <c r="Q347" s="31"/>
      <c r="R347" s="3"/>
      <c r="AG347" s="72"/>
      <c r="AW347" s="72"/>
      <c r="BM347" s="72"/>
      <c r="CC347" s="72"/>
      <c r="CS347" s="72"/>
      <c r="DI347" s="72"/>
      <c r="DY347" s="72"/>
      <c r="EO347" s="72"/>
      <c r="FE347" s="72"/>
      <c r="FU347" s="72"/>
      <c r="GK347" s="72"/>
      <c r="HA347" s="72"/>
      <c r="HQ347" s="72"/>
      <c r="IG347" s="72"/>
    </row>
    <row r="348" spans="1:241" ht="21.75" customHeight="1">
      <c r="A348" s="156"/>
      <c r="B348" s="148"/>
      <c r="C348" s="149"/>
      <c r="D348" s="150"/>
      <c r="E348" s="19"/>
      <c r="F348" s="16">
        <v>2025</v>
      </c>
      <c r="G348" s="32">
        <f t="shared" si="209"/>
        <v>0</v>
      </c>
      <c r="H348" s="32">
        <f t="shared" si="209"/>
        <v>0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1"/>
      <c r="R348" s="3"/>
      <c r="AG348" s="72"/>
      <c r="AW348" s="72"/>
      <c r="BM348" s="72"/>
      <c r="CC348" s="72"/>
      <c r="CS348" s="72"/>
      <c r="DI348" s="72"/>
      <c r="DY348" s="72"/>
      <c r="EO348" s="72"/>
      <c r="FE348" s="72"/>
      <c r="FU348" s="72"/>
      <c r="GK348" s="72"/>
      <c r="HA348" s="72"/>
      <c r="HQ348" s="72"/>
      <c r="IG348" s="72"/>
    </row>
    <row r="349" spans="1:18" ht="45.75" customHeight="1">
      <c r="A349" s="159" t="s">
        <v>70</v>
      </c>
      <c r="B349" s="162" t="s">
        <v>52</v>
      </c>
      <c r="C349" s="141">
        <v>2.072</v>
      </c>
      <c r="D349" s="6" t="s">
        <v>2</v>
      </c>
      <c r="E349" s="76"/>
      <c r="F349" s="76">
        <v>2015</v>
      </c>
      <c r="G349" s="1">
        <f t="shared" si="209"/>
        <v>6558.1</v>
      </c>
      <c r="H349" s="1">
        <f t="shared" si="209"/>
        <v>6558.1</v>
      </c>
      <c r="I349" s="1">
        <f>1814.2-1723.2</f>
        <v>91</v>
      </c>
      <c r="J349" s="1">
        <f>1814.2-1723.2</f>
        <v>91</v>
      </c>
      <c r="K349" s="1">
        <v>0</v>
      </c>
      <c r="L349" s="1">
        <v>0</v>
      </c>
      <c r="M349" s="1">
        <v>6467.1</v>
      </c>
      <c r="N349" s="1">
        <v>6467.1</v>
      </c>
      <c r="O349" s="1">
        <v>0</v>
      </c>
      <c r="P349" s="1">
        <v>0</v>
      </c>
      <c r="Q349" s="157"/>
      <c r="R349" s="3"/>
    </row>
    <row r="350" spans="1:18" ht="45.75" customHeight="1">
      <c r="A350" s="159"/>
      <c r="B350" s="162"/>
      <c r="C350" s="141"/>
      <c r="D350" s="6" t="s">
        <v>2</v>
      </c>
      <c r="E350" s="76" t="s">
        <v>121</v>
      </c>
      <c r="F350" s="76">
        <v>2016</v>
      </c>
      <c r="G350" s="1">
        <f t="shared" si="209"/>
        <v>5271.8</v>
      </c>
      <c r="H350" s="1">
        <f t="shared" si="209"/>
        <v>5271.8</v>
      </c>
      <c r="I350" s="1">
        <v>0</v>
      </c>
      <c r="J350" s="1">
        <v>0</v>
      </c>
      <c r="K350" s="1">
        <v>0</v>
      </c>
      <c r="L350" s="1">
        <v>0</v>
      </c>
      <c r="M350" s="1">
        <v>5271.8</v>
      </c>
      <c r="N350" s="1">
        <v>5271.8</v>
      </c>
      <c r="O350" s="1">
        <v>0</v>
      </c>
      <c r="P350" s="1">
        <v>0</v>
      </c>
      <c r="Q350" s="158"/>
      <c r="R350" s="3"/>
    </row>
    <row r="351" spans="1:18" ht="45.75" customHeight="1">
      <c r="A351" s="79" t="s">
        <v>136</v>
      </c>
      <c r="B351" s="76" t="s">
        <v>56</v>
      </c>
      <c r="C351" s="6">
        <v>1.23</v>
      </c>
      <c r="D351" s="6" t="s">
        <v>2</v>
      </c>
      <c r="E351" s="76"/>
      <c r="F351" s="76">
        <v>2015</v>
      </c>
      <c r="G351" s="1">
        <f t="shared" si="209"/>
        <v>660.9000000000001</v>
      </c>
      <c r="H351" s="1">
        <f t="shared" si="209"/>
        <v>660.9000000000001</v>
      </c>
      <c r="I351" s="1">
        <f>1307.9-533.1-113.9</f>
        <v>660.9000000000001</v>
      </c>
      <c r="J351" s="1">
        <f>1307.9-533.1-113.9</f>
        <v>660.9000000000001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2" t="s">
        <v>7</v>
      </c>
      <c r="R351" s="3"/>
    </row>
    <row r="352" spans="1:18" ht="45.75" customHeight="1">
      <c r="A352" s="112" t="s">
        <v>137</v>
      </c>
      <c r="B352" s="115" t="s">
        <v>57</v>
      </c>
      <c r="C352" s="118">
        <v>1</v>
      </c>
      <c r="D352" s="6" t="s">
        <v>2</v>
      </c>
      <c r="E352" s="76"/>
      <c r="F352" s="76">
        <v>2015</v>
      </c>
      <c r="G352" s="1">
        <f t="shared" si="209"/>
        <v>1129.1000000000004</v>
      </c>
      <c r="H352" s="1">
        <f t="shared" si="209"/>
        <v>1129.1000000000004</v>
      </c>
      <c r="I352" s="1">
        <f>1765.6+3933-4569.5</f>
        <v>1129.1000000000004</v>
      </c>
      <c r="J352" s="1">
        <f>1765.6+3933-4569.5</f>
        <v>1129.1000000000004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2" t="s">
        <v>7</v>
      </c>
      <c r="R352" s="3"/>
    </row>
    <row r="353" spans="1:18" ht="45.75" customHeight="1">
      <c r="A353" s="114"/>
      <c r="B353" s="117"/>
      <c r="C353" s="120"/>
      <c r="D353" s="6" t="s">
        <v>2</v>
      </c>
      <c r="E353" s="76" t="s">
        <v>122</v>
      </c>
      <c r="F353" s="76">
        <v>2016</v>
      </c>
      <c r="G353" s="1">
        <f aca="true" t="shared" si="211" ref="G353:H356">I353+K353+M353+O353</f>
        <v>4569.5</v>
      </c>
      <c r="H353" s="1">
        <f t="shared" si="211"/>
        <v>4569.5</v>
      </c>
      <c r="I353" s="1">
        <v>4569.5</v>
      </c>
      <c r="J353" s="1">
        <v>4569.5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2" t="s">
        <v>7</v>
      </c>
      <c r="R353" s="3"/>
    </row>
    <row r="354" spans="1:18" ht="64.5" customHeight="1">
      <c r="A354" s="79" t="s">
        <v>138</v>
      </c>
      <c r="B354" s="76" t="s">
        <v>90</v>
      </c>
      <c r="C354" s="6">
        <v>0.336</v>
      </c>
      <c r="D354" s="6" t="s">
        <v>3</v>
      </c>
      <c r="E354" s="76" t="s">
        <v>122</v>
      </c>
      <c r="F354" s="76">
        <v>2016</v>
      </c>
      <c r="G354" s="1">
        <f t="shared" si="211"/>
        <v>496.49999999999994</v>
      </c>
      <c r="H354" s="1">
        <f t="shared" si="211"/>
        <v>496.49999999999994</v>
      </c>
      <c r="I354" s="1">
        <f>700-20.2-7.8-51.7-123.8</f>
        <v>496.49999999999994</v>
      </c>
      <c r="J354" s="1">
        <f>700-20.2-7.8-51.7-123.8</f>
        <v>496.49999999999994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2"/>
      <c r="R354" s="3"/>
    </row>
    <row r="355" spans="1:18" ht="64.5" customHeight="1">
      <c r="A355" s="79" t="s">
        <v>139</v>
      </c>
      <c r="B355" s="76" t="s">
        <v>125</v>
      </c>
      <c r="C355" s="6"/>
      <c r="D355" s="6" t="s">
        <v>3</v>
      </c>
      <c r="E355" s="76" t="s">
        <v>122</v>
      </c>
      <c r="F355" s="76">
        <v>2016</v>
      </c>
      <c r="G355" s="1">
        <f>I355+K355+M355+O355</f>
        <v>39.9</v>
      </c>
      <c r="H355" s="1">
        <f>J355+L355+N355+P355</f>
        <v>39.9</v>
      </c>
      <c r="I355" s="1">
        <v>39.9</v>
      </c>
      <c r="J355" s="1">
        <v>39.9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2"/>
      <c r="R355" s="3"/>
    </row>
    <row r="356" spans="1:18" ht="64.5" customHeight="1">
      <c r="A356" s="79" t="s">
        <v>140</v>
      </c>
      <c r="B356" s="76" t="s">
        <v>112</v>
      </c>
      <c r="C356" s="6"/>
      <c r="D356" s="6" t="s">
        <v>3</v>
      </c>
      <c r="E356" s="76" t="s">
        <v>122</v>
      </c>
      <c r="F356" s="76">
        <v>2016</v>
      </c>
      <c r="G356" s="1">
        <f t="shared" si="211"/>
        <v>584.3000000000001</v>
      </c>
      <c r="H356" s="1">
        <f t="shared" si="211"/>
        <v>584.3000000000001</v>
      </c>
      <c r="I356" s="1">
        <f>710.2-30.2-94.3-1.4</f>
        <v>584.3000000000001</v>
      </c>
      <c r="J356" s="1">
        <f>710.2-30.2-94.3-1.4</f>
        <v>584.3000000000001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2"/>
      <c r="R356" s="3"/>
    </row>
    <row r="357" spans="1:18" ht="42" customHeight="1">
      <c r="A357" s="79" t="s">
        <v>141</v>
      </c>
      <c r="B357" s="76" t="s">
        <v>58</v>
      </c>
      <c r="C357" s="6">
        <v>2.3</v>
      </c>
      <c r="D357" s="6" t="s">
        <v>2</v>
      </c>
      <c r="E357" s="76"/>
      <c r="F357" s="76">
        <v>2015</v>
      </c>
      <c r="G357" s="1">
        <f aca="true" t="shared" si="212" ref="G357:G367">I357+K357+M357+O357</f>
        <v>1384.6999999999998</v>
      </c>
      <c r="H357" s="1">
        <f aca="true" t="shared" si="213" ref="H357:H366">J357+L357+N357+P357</f>
        <v>1384.6999999999998</v>
      </c>
      <c r="I357" s="1">
        <f>3092.2-1707.5</f>
        <v>1384.6999999999998</v>
      </c>
      <c r="J357" s="1">
        <f>3092.2-1707.5</f>
        <v>1384.6999999999998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2" t="s">
        <v>7</v>
      </c>
      <c r="R357" s="3"/>
    </row>
    <row r="358" spans="1:18" ht="42" customHeight="1">
      <c r="A358" s="79" t="s">
        <v>142</v>
      </c>
      <c r="B358" s="76" t="s">
        <v>59</v>
      </c>
      <c r="C358" s="6">
        <v>4.1</v>
      </c>
      <c r="D358" s="6" t="s">
        <v>2</v>
      </c>
      <c r="E358" s="76"/>
      <c r="F358" s="76">
        <v>2015</v>
      </c>
      <c r="G358" s="1">
        <f t="shared" si="212"/>
        <v>1366.0999999999997</v>
      </c>
      <c r="H358" s="1">
        <f t="shared" si="213"/>
        <v>1366.0999999999997</v>
      </c>
      <c r="I358" s="1">
        <f>3031.1-581.7-1083.3</f>
        <v>1366.0999999999997</v>
      </c>
      <c r="J358" s="1">
        <f>3031.1-581.7-1083.3</f>
        <v>1366.0999999999997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2" t="s">
        <v>7</v>
      </c>
      <c r="R358" s="3"/>
    </row>
    <row r="359" spans="1:18" ht="42" customHeight="1">
      <c r="A359" s="79" t="s">
        <v>143</v>
      </c>
      <c r="B359" s="76" t="s">
        <v>60</v>
      </c>
      <c r="C359" s="6">
        <v>2.8</v>
      </c>
      <c r="D359" s="6" t="s">
        <v>2</v>
      </c>
      <c r="E359" s="76"/>
      <c r="F359" s="76">
        <v>2015</v>
      </c>
      <c r="G359" s="1">
        <f t="shared" si="212"/>
        <v>1196.6</v>
      </c>
      <c r="H359" s="1">
        <f t="shared" si="213"/>
        <v>1196.6</v>
      </c>
      <c r="I359" s="1">
        <f>2138.5-941.9</f>
        <v>1196.6</v>
      </c>
      <c r="J359" s="1">
        <f>2138.5-941.9</f>
        <v>1196.6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2" t="s">
        <v>7</v>
      </c>
      <c r="R359" s="3"/>
    </row>
    <row r="360" spans="1:18" ht="42" customHeight="1">
      <c r="A360" s="112" t="s">
        <v>144</v>
      </c>
      <c r="B360" s="115" t="s">
        <v>61</v>
      </c>
      <c r="C360" s="118">
        <v>0.6</v>
      </c>
      <c r="D360" s="6" t="s">
        <v>2</v>
      </c>
      <c r="E360" s="76"/>
      <c r="F360" s="76">
        <v>2015</v>
      </c>
      <c r="G360" s="1">
        <f t="shared" si="212"/>
        <v>778.3</v>
      </c>
      <c r="H360" s="1">
        <f t="shared" si="213"/>
        <v>778.3</v>
      </c>
      <c r="I360" s="1">
        <f>245.2+533.1+573.2-573.2</f>
        <v>778.3</v>
      </c>
      <c r="J360" s="1">
        <f>245.2+533.1+573.2-573.2</f>
        <v>778.3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2" t="s">
        <v>84</v>
      </c>
      <c r="R360" s="3"/>
    </row>
    <row r="361" spans="1:18" ht="42" customHeight="1">
      <c r="A361" s="114"/>
      <c r="B361" s="117"/>
      <c r="C361" s="120"/>
      <c r="D361" s="6" t="s">
        <v>2</v>
      </c>
      <c r="E361" s="76" t="s">
        <v>122</v>
      </c>
      <c r="F361" s="76">
        <v>2016</v>
      </c>
      <c r="G361" s="1">
        <f t="shared" si="212"/>
        <v>573.2</v>
      </c>
      <c r="H361" s="1">
        <f t="shared" si="213"/>
        <v>573.2</v>
      </c>
      <c r="I361" s="1">
        <v>573.2</v>
      </c>
      <c r="J361" s="1">
        <v>573.2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2" t="s">
        <v>7</v>
      </c>
      <c r="R361" s="3"/>
    </row>
    <row r="362" spans="1:18" ht="42" customHeight="1">
      <c r="A362" s="112" t="s">
        <v>146</v>
      </c>
      <c r="B362" s="115" t="s">
        <v>91</v>
      </c>
      <c r="C362" s="118">
        <v>0.4</v>
      </c>
      <c r="D362" s="6" t="s">
        <v>2</v>
      </c>
      <c r="E362" s="76"/>
      <c r="F362" s="76">
        <v>2015</v>
      </c>
      <c r="G362" s="1">
        <f t="shared" si="212"/>
        <v>190</v>
      </c>
      <c r="H362" s="1">
        <f t="shared" si="213"/>
        <v>190</v>
      </c>
      <c r="I362" s="1">
        <f>400-210</f>
        <v>190</v>
      </c>
      <c r="J362" s="1">
        <f>400-210</f>
        <v>190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2" t="s">
        <v>7</v>
      </c>
      <c r="R362" s="3"/>
    </row>
    <row r="363" spans="1:18" ht="42" customHeight="1">
      <c r="A363" s="114"/>
      <c r="B363" s="117"/>
      <c r="C363" s="120"/>
      <c r="D363" s="6" t="s">
        <v>3</v>
      </c>
      <c r="E363" s="76" t="s">
        <v>122</v>
      </c>
      <c r="F363" s="76">
        <v>2017</v>
      </c>
      <c r="G363" s="1">
        <f t="shared" si="212"/>
        <v>1626.7000000000003</v>
      </c>
      <c r="H363" s="1">
        <f t="shared" si="213"/>
        <v>1626.7000000000003</v>
      </c>
      <c r="I363" s="1">
        <f>2404.3-655.3-122.3</f>
        <v>1626.7000000000003</v>
      </c>
      <c r="J363" s="1">
        <f>2404.3-655.3-122.3</f>
        <v>1626.7000000000003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2" t="s">
        <v>226</v>
      </c>
      <c r="R363" s="3"/>
    </row>
    <row r="364" spans="1:18" ht="54" customHeight="1">
      <c r="A364" s="112" t="s">
        <v>145</v>
      </c>
      <c r="B364" s="76" t="s">
        <v>195</v>
      </c>
      <c r="C364" s="6">
        <v>0.019</v>
      </c>
      <c r="D364" s="6" t="s">
        <v>2</v>
      </c>
      <c r="E364" s="76" t="s">
        <v>122</v>
      </c>
      <c r="F364" s="76">
        <v>2017</v>
      </c>
      <c r="G364" s="1">
        <f t="shared" si="212"/>
        <v>2.2</v>
      </c>
      <c r="H364" s="1">
        <f t="shared" si="213"/>
        <v>2.2</v>
      </c>
      <c r="I364" s="1">
        <v>2.2</v>
      </c>
      <c r="J364" s="1">
        <v>2.2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2" t="s">
        <v>213</v>
      </c>
      <c r="R364" s="3"/>
    </row>
    <row r="365" spans="1:18" ht="54" customHeight="1">
      <c r="A365" s="114"/>
      <c r="B365" s="76" t="s">
        <v>249</v>
      </c>
      <c r="C365" s="6">
        <v>0.021</v>
      </c>
      <c r="D365" s="6" t="s">
        <v>3</v>
      </c>
      <c r="E365" s="76" t="s">
        <v>122</v>
      </c>
      <c r="F365" s="76">
        <v>2018</v>
      </c>
      <c r="G365" s="1">
        <f>I365+K365+M365+O365</f>
        <v>826.6</v>
      </c>
      <c r="H365" s="1">
        <f t="shared" si="213"/>
        <v>826.6</v>
      </c>
      <c r="I365" s="1">
        <f>831.6-4.2-0.8</f>
        <v>826.6</v>
      </c>
      <c r="J365" s="1">
        <f>831.6-4.2-0.8</f>
        <v>826.6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2" t="s">
        <v>250</v>
      </c>
      <c r="R365" s="3"/>
    </row>
    <row r="366" spans="1:18" ht="52.5" customHeight="1">
      <c r="A366" s="112" t="s">
        <v>196</v>
      </c>
      <c r="B366" s="115" t="s">
        <v>62</v>
      </c>
      <c r="C366" s="118">
        <v>0.4</v>
      </c>
      <c r="D366" s="6" t="s">
        <v>2</v>
      </c>
      <c r="E366" s="76"/>
      <c r="F366" s="76">
        <v>2015</v>
      </c>
      <c r="G366" s="1">
        <f t="shared" si="212"/>
        <v>190</v>
      </c>
      <c r="H366" s="1">
        <f t="shared" si="213"/>
        <v>190</v>
      </c>
      <c r="I366" s="1">
        <f>432-242</f>
        <v>190</v>
      </c>
      <c r="J366" s="1">
        <f>432-242</f>
        <v>190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63" t="s">
        <v>160</v>
      </c>
      <c r="R366" s="3"/>
    </row>
    <row r="367" spans="1:18" ht="52.5" customHeight="1">
      <c r="A367" s="114"/>
      <c r="B367" s="117"/>
      <c r="C367" s="120"/>
      <c r="D367" s="6" t="s">
        <v>3</v>
      </c>
      <c r="E367" s="76"/>
      <c r="F367" s="76">
        <v>2020</v>
      </c>
      <c r="G367" s="1">
        <f t="shared" si="212"/>
        <v>2538.7</v>
      </c>
      <c r="H367" s="1">
        <f aca="true" t="shared" si="214" ref="H367:H372">J367+L367+N367+P367</f>
        <v>0</v>
      </c>
      <c r="I367" s="1">
        <v>2538.7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64"/>
      <c r="R367" s="3"/>
    </row>
    <row r="368" spans="1:18" ht="59.25" customHeight="1">
      <c r="A368" s="112" t="s">
        <v>177</v>
      </c>
      <c r="B368" s="115" t="s">
        <v>78</v>
      </c>
      <c r="C368" s="118">
        <v>0.69</v>
      </c>
      <c r="D368" s="6" t="s">
        <v>2</v>
      </c>
      <c r="E368" s="76" t="s">
        <v>122</v>
      </c>
      <c r="F368" s="76">
        <v>2020</v>
      </c>
      <c r="G368" s="1">
        <f>I368+K368+M368+O368</f>
        <v>7019.9</v>
      </c>
      <c r="H368" s="1">
        <f t="shared" si="214"/>
        <v>7019.9</v>
      </c>
      <c r="I368" s="1">
        <f>7128.9-109</f>
        <v>7019.9</v>
      </c>
      <c r="J368" s="1">
        <v>7019.9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2"/>
      <c r="R368" s="3"/>
    </row>
    <row r="369" spans="1:18" ht="59.25" customHeight="1">
      <c r="A369" s="113"/>
      <c r="B369" s="116"/>
      <c r="C369" s="119"/>
      <c r="D369" s="6" t="s">
        <v>3</v>
      </c>
      <c r="E369" s="76"/>
      <c r="F369" s="76">
        <v>2020</v>
      </c>
      <c r="G369" s="1">
        <f>I369+K369+M369+O369</f>
        <v>81055.6</v>
      </c>
      <c r="H369" s="1">
        <f t="shared" si="214"/>
        <v>0</v>
      </c>
      <c r="I369" s="1">
        <v>81055.6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73"/>
      <c r="R369" s="3"/>
    </row>
    <row r="370" spans="1:18" ht="59.25" customHeight="1">
      <c r="A370" s="114"/>
      <c r="B370" s="117"/>
      <c r="C370" s="120"/>
      <c r="D370" s="6" t="s">
        <v>3</v>
      </c>
      <c r="E370" s="76"/>
      <c r="F370" s="76">
        <v>2021</v>
      </c>
      <c r="G370" s="1">
        <f>I370+K370+M370+O370</f>
        <v>84477.5</v>
      </c>
      <c r="H370" s="1">
        <f t="shared" si="214"/>
        <v>0</v>
      </c>
      <c r="I370" s="1">
        <v>84477.5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2"/>
      <c r="R370" s="3"/>
    </row>
    <row r="371" spans="1:18" ht="57" customHeight="1">
      <c r="A371" s="66" t="s">
        <v>197</v>
      </c>
      <c r="B371" s="68" t="s">
        <v>223</v>
      </c>
      <c r="C371" s="97">
        <v>0.6</v>
      </c>
      <c r="D371" s="97" t="s">
        <v>2</v>
      </c>
      <c r="E371" s="76" t="s">
        <v>122</v>
      </c>
      <c r="F371" s="76">
        <v>2020</v>
      </c>
      <c r="G371" s="1">
        <f>I371+K371+M371+O371</f>
        <v>57150</v>
      </c>
      <c r="H371" s="1">
        <f t="shared" si="214"/>
        <v>57150</v>
      </c>
      <c r="I371" s="1">
        <f>40005+17145</f>
        <v>57150</v>
      </c>
      <c r="J371" s="1">
        <f>40005+17145</f>
        <v>57150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74"/>
      <c r="R371" s="3"/>
    </row>
    <row r="372" spans="1:18" ht="57" customHeight="1">
      <c r="A372" s="79" t="s">
        <v>198</v>
      </c>
      <c r="B372" s="76" t="s">
        <v>304</v>
      </c>
      <c r="C372" s="6"/>
      <c r="D372" s="6" t="s">
        <v>3</v>
      </c>
      <c r="E372" s="76" t="s">
        <v>122</v>
      </c>
      <c r="F372" s="76">
        <v>2019</v>
      </c>
      <c r="G372" s="1">
        <f>I372+K372+M372+O372</f>
        <v>94.6</v>
      </c>
      <c r="H372" s="1">
        <f t="shared" si="214"/>
        <v>94.6</v>
      </c>
      <c r="I372" s="1">
        <v>94.6</v>
      </c>
      <c r="J372" s="1">
        <v>94.6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2" t="s">
        <v>7</v>
      </c>
      <c r="R372" s="3"/>
    </row>
    <row r="373" spans="1:18" ht="57" customHeight="1">
      <c r="A373" s="66" t="s">
        <v>189</v>
      </c>
      <c r="B373" s="76" t="s">
        <v>75</v>
      </c>
      <c r="C373" s="6">
        <v>0.036</v>
      </c>
      <c r="D373" s="6" t="s">
        <v>2</v>
      </c>
      <c r="E373" s="76"/>
      <c r="F373" s="76">
        <v>2020</v>
      </c>
      <c r="G373" s="1">
        <f aca="true" t="shared" si="215" ref="G373:H377">I373+K373+M373+O373</f>
        <v>7706.5</v>
      </c>
      <c r="H373" s="1">
        <f t="shared" si="215"/>
        <v>0</v>
      </c>
      <c r="I373" s="1">
        <v>7706.5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2" t="s">
        <v>7</v>
      </c>
      <c r="R373" s="3"/>
    </row>
    <row r="374" spans="1:18" ht="38.25">
      <c r="A374" s="66" t="s">
        <v>190</v>
      </c>
      <c r="B374" s="76" t="s">
        <v>96</v>
      </c>
      <c r="C374" s="6">
        <v>0.037</v>
      </c>
      <c r="D374" s="6" t="s">
        <v>2</v>
      </c>
      <c r="E374" s="76"/>
      <c r="F374" s="76">
        <v>2020</v>
      </c>
      <c r="G374" s="1">
        <f t="shared" si="215"/>
        <v>7733.8</v>
      </c>
      <c r="H374" s="1">
        <f t="shared" si="215"/>
        <v>0</v>
      </c>
      <c r="I374" s="1">
        <v>7733.8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2" t="s">
        <v>74</v>
      </c>
      <c r="R374" s="3"/>
    </row>
    <row r="375" spans="1:18" ht="38.25">
      <c r="A375" s="66" t="s">
        <v>205</v>
      </c>
      <c r="B375" s="76" t="s">
        <v>80</v>
      </c>
      <c r="C375" s="6">
        <v>0.026</v>
      </c>
      <c r="D375" s="6" t="s">
        <v>2</v>
      </c>
      <c r="E375" s="76"/>
      <c r="F375" s="76">
        <v>2021</v>
      </c>
      <c r="G375" s="1">
        <f t="shared" si="215"/>
        <v>8028.1</v>
      </c>
      <c r="H375" s="1">
        <f t="shared" si="215"/>
        <v>0</v>
      </c>
      <c r="I375" s="1">
        <v>8028.1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2" t="s">
        <v>74</v>
      </c>
      <c r="R375" s="3"/>
    </row>
    <row r="376" spans="1:18" ht="38.25">
      <c r="A376" s="66" t="s">
        <v>206</v>
      </c>
      <c r="B376" s="76" t="s">
        <v>94</v>
      </c>
      <c r="C376" s="6">
        <v>0.023</v>
      </c>
      <c r="D376" s="6" t="s">
        <v>2</v>
      </c>
      <c r="E376" s="76"/>
      <c r="F376" s="76">
        <v>2021</v>
      </c>
      <c r="G376" s="1">
        <f t="shared" si="215"/>
        <v>8028.1</v>
      </c>
      <c r="H376" s="1">
        <f t="shared" si="215"/>
        <v>0</v>
      </c>
      <c r="I376" s="1">
        <v>8028.1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2" t="s">
        <v>74</v>
      </c>
      <c r="R376" s="3"/>
    </row>
    <row r="377" spans="1:18" ht="38.25">
      <c r="A377" s="66" t="s">
        <v>207</v>
      </c>
      <c r="B377" s="76" t="s">
        <v>93</v>
      </c>
      <c r="C377" s="6">
        <v>0.134</v>
      </c>
      <c r="D377" s="6" t="s">
        <v>2</v>
      </c>
      <c r="E377" s="76"/>
      <c r="F377" s="76">
        <v>2021</v>
      </c>
      <c r="G377" s="1">
        <f t="shared" si="215"/>
        <v>8028.1</v>
      </c>
      <c r="H377" s="1">
        <f t="shared" si="215"/>
        <v>0</v>
      </c>
      <c r="I377" s="1">
        <v>8028.1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2" t="s">
        <v>74</v>
      </c>
      <c r="R377" s="3"/>
    </row>
    <row r="378" spans="1:18" ht="36" customHeight="1">
      <c r="A378" s="112" t="s">
        <v>355</v>
      </c>
      <c r="B378" s="115" t="s">
        <v>268</v>
      </c>
      <c r="C378" s="118">
        <v>1.17</v>
      </c>
      <c r="D378" s="100" t="s">
        <v>2</v>
      </c>
      <c r="E378" s="76"/>
      <c r="F378" s="76">
        <v>2023</v>
      </c>
      <c r="G378" s="1">
        <f aca="true" t="shared" si="216" ref="G378:G398">I378+K378+M378+O378</f>
        <v>7924.3</v>
      </c>
      <c r="H378" s="1">
        <f aca="true" t="shared" si="217" ref="H378:H398">J378+L378+N378+P378</f>
        <v>0</v>
      </c>
      <c r="I378" s="1">
        <v>7924.3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39"/>
      <c r="R378" s="49"/>
    </row>
    <row r="379" spans="1:18" ht="36" customHeight="1">
      <c r="A379" s="114"/>
      <c r="B379" s="117"/>
      <c r="C379" s="120"/>
      <c r="D379" s="101" t="s">
        <v>3</v>
      </c>
      <c r="E379" s="52"/>
      <c r="F379" s="76">
        <v>2024</v>
      </c>
      <c r="G379" s="1">
        <f t="shared" si="216"/>
        <v>165142.4</v>
      </c>
      <c r="H379" s="1">
        <f t="shared" si="217"/>
        <v>0</v>
      </c>
      <c r="I379" s="1">
        <v>165142.4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40"/>
      <c r="R379" s="49"/>
    </row>
    <row r="380" spans="1:18" ht="36" customHeight="1">
      <c r="A380" s="112" t="s">
        <v>327</v>
      </c>
      <c r="B380" s="115" t="s">
        <v>264</v>
      </c>
      <c r="C380" s="118">
        <v>1.43</v>
      </c>
      <c r="D380" s="100" t="s">
        <v>2</v>
      </c>
      <c r="E380" s="76"/>
      <c r="F380" s="76">
        <v>2023</v>
      </c>
      <c r="G380" s="1">
        <f t="shared" si="216"/>
        <v>8769.5</v>
      </c>
      <c r="H380" s="1">
        <f t="shared" si="217"/>
        <v>0</v>
      </c>
      <c r="I380" s="1">
        <v>8769.5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39"/>
      <c r="R380" s="49"/>
    </row>
    <row r="381" spans="1:18" ht="36" customHeight="1">
      <c r="A381" s="114"/>
      <c r="B381" s="117"/>
      <c r="C381" s="120"/>
      <c r="D381" s="101" t="s">
        <v>3</v>
      </c>
      <c r="E381" s="52"/>
      <c r="F381" s="76">
        <v>2024</v>
      </c>
      <c r="G381" s="1">
        <f t="shared" si="216"/>
        <v>182756.4</v>
      </c>
      <c r="H381" s="1">
        <f t="shared" si="217"/>
        <v>0</v>
      </c>
      <c r="I381" s="1">
        <v>182756.4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40"/>
      <c r="R381" s="49"/>
    </row>
    <row r="382" spans="1:18" ht="50.25" customHeight="1">
      <c r="A382" s="79" t="s">
        <v>199</v>
      </c>
      <c r="B382" s="76" t="s">
        <v>92</v>
      </c>
      <c r="C382" s="6">
        <v>0.136</v>
      </c>
      <c r="D382" s="6" t="s">
        <v>2</v>
      </c>
      <c r="E382" s="76"/>
      <c r="F382" s="76">
        <v>2022</v>
      </c>
      <c r="G382" s="1">
        <f t="shared" si="216"/>
        <v>8376.6</v>
      </c>
      <c r="H382" s="1">
        <f t="shared" si="217"/>
        <v>0</v>
      </c>
      <c r="I382" s="1">
        <v>8376.6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2" t="s">
        <v>74</v>
      </c>
      <c r="R382" s="3"/>
    </row>
    <row r="383" spans="1:18" ht="38.25" customHeight="1">
      <c r="A383" s="79" t="s">
        <v>200</v>
      </c>
      <c r="B383" s="76" t="s">
        <v>15</v>
      </c>
      <c r="C383" s="6">
        <v>0.8</v>
      </c>
      <c r="D383" s="6" t="s">
        <v>2</v>
      </c>
      <c r="E383" s="76"/>
      <c r="F383" s="76">
        <v>2023</v>
      </c>
      <c r="G383" s="1">
        <f t="shared" si="216"/>
        <v>8489.6</v>
      </c>
      <c r="H383" s="1">
        <f t="shared" si="217"/>
        <v>0</v>
      </c>
      <c r="I383" s="1">
        <v>8489.6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2" t="s">
        <v>9</v>
      </c>
      <c r="R383" s="3"/>
    </row>
    <row r="384" spans="1:18" ht="38.25" customHeight="1">
      <c r="A384" s="79" t="s">
        <v>147</v>
      </c>
      <c r="B384" s="76" t="s">
        <v>14</v>
      </c>
      <c r="C384" s="6">
        <v>1.5</v>
      </c>
      <c r="D384" s="6" t="s">
        <v>2</v>
      </c>
      <c r="E384" s="76"/>
      <c r="F384" s="76">
        <v>2023</v>
      </c>
      <c r="G384" s="1">
        <f t="shared" si="216"/>
        <v>11302.1</v>
      </c>
      <c r="H384" s="1">
        <f t="shared" si="217"/>
        <v>0</v>
      </c>
      <c r="I384" s="1">
        <v>11302.1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2" t="s">
        <v>9</v>
      </c>
      <c r="R384" s="3"/>
    </row>
    <row r="385" spans="1:18" ht="45.75" customHeight="1">
      <c r="A385" s="79" t="s">
        <v>148</v>
      </c>
      <c r="B385" s="76" t="s">
        <v>20</v>
      </c>
      <c r="C385" s="6">
        <v>1.4</v>
      </c>
      <c r="D385" s="6" t="s">
        <v>2</v>
      </c>
      <c r="E385" s="76"/>
      <c r="F385" s="76">
        <v>2023</v>
      </c>
      <c r="G385" s="1">
        <f t="shared" si="216"/>
        <v>10847.8</v>
      </c>
      <c r="H385" s="1">
        <f t="shared" si="217"/>
        <v>0</v>
      </c>
      <c r="I385" s="1">
        <v>10847.8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2" t="s">
        <v>9</v>
      </c>
      <c r="R385" s="3"/>
    </row>
    <row r="386" spans="1:18" ht="38.25" customHeight="1">
      <c r="A386" s="79" t="s">
        <v>323</v>
      </c>
      <c r="B386" s="76" t="s">
        <v>16</v>
      </c>
      <c r="C386" s="6">
        <v>0.25</v>
      </c>
      <c r="D386" s="6" t="s">
        <v>2</v>
      </c>
      <c r="E386" s="76"/>
      <c r="F386" s="76">
        <v>2023</v>
      </c>
      <c r="G386" s="1">
        <f t="shared" si="216"/>
        <v>6542.1</v>
      </c>
      <c r="H386" s="1">
        <f t="shared" si="217"/>
        <v>0</v>
      </c>
      <c r="I386" s="1">
        <v>6542.1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2" t="s">
        <v>9</v>
      </c>
      <c r="R386" s="3"/>
    </row>
    <row r="387" spans="1:18" ht="38.25" customHeight="1">
      <c r="A387" s="79" t="s">
        <v>149</v>
      </c>
      <c r="B387" s="76" t="s">
        <v>17</v>
      </c>
      <c r="C387" s="6">
        <v>0.25</v>
      </c>
      <c r="D387" s="6" t="s">
        <v>2</v>
      </c>
      <c r="E387" s="76"/>
      <c r="F387" s="76">
        <v>2023</v>
      </c>
      <c r="G387" s="1">
        <f t="shared" si="216"/>
        <v>6542.1</v>
      </c>
      <c r="H387" s="1">
        <f t="shared" si="217"/>
        <v>0</v>
      </c>
      <c r="I387" s="1">
        <v>6542.1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2" t="s">
        <v>9</v>
      </c>
      <c r="R387" s="3"/>
    </row>
    <row r="388" spans="1:18" ht="38.25" customHeight="1">
      <c r="A388" s="79" t="s">
        <v>324</v>
      </c>
      <c r="B388" s="76" t="s">
        <v>339</v>
      </c>
      <c r="C388" s="6">
        <v>1.8</v>
      </c>
      <c r="D388" s="6" t="s">
        <v>2</v>
      </c>
      <c r="E388" s="76"/>
      <c r="F388" s="76">
        <v>2023</v>
      </c>
      <c r="G388" s="1">
        <f>I388+K388+M388+O388</f>
        <v>12131.1</v>
      </c>
      <c r="H388" s="1">
        <f>J388+L388+N388+P388</f>
        <v>0</v>
      </c>
      <c r="I388" s="1">
        <v>12131.1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2" t="s">
        <v>337</v>
      </c>
      <c r="R388" s="3"/>
    </row>
    <row r="389" spans="1:18" ht="38.25" customHeight="1">
      <c r="A389" s="79" t="s">
        <v>150</v>
      </c>
      <c r="B389" s="76" t="s">
        <v>338</v>
      </c>
      <c r="C389" s="6">
        <v>1.9</v>
      </c>
      <c r="D389" s="6" t="s">
        <v>2</v>
      </c>
      <c r="E389" s="76"/>
      <c r="F389" s="76">
        <v>2023</v>
      </c>
      <c r="G389" s="1">
        <f t="shared" si="216"/>
        <v>12467.3</v>
      </c>
      <c r="H389" s="1">
        <f t="shared" si="217"/>
        <v>0</v>
      </c>
      <c r="I389" s="1">
        <v>12467.3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2" t="s">
        <v>337</v>
      </c>
      <c r="R389" s="3"/>
    </row>
    <row r="390" spans="1:18" ht="38.25" customHeight="1">
      <c r="A390" s="79" t="s">
        <v>267</v>
      </c>
      <c r="B390" s="76" t="s">
        <v>330</v>
      </c>
      <c r="C390" s="6">
        <v>1.45</v>
      </c>
      <c r="D390" s="6" t="s">
        <v>2</v>
      </c>
      <c r="E390" s="76"/>
      <c r="F390" s="76">
        <v>2024</v>
      </c>
      <c r="G390" s="1">
        <f aca="true" t="shared" si="218" ref="G390:H392">I390+K390+M390+O390</f>
        <v>9384.7</v>
      </c>
      <c r="H390" s="1">
        <f t="shared" si="218"/>
        <v>0</v>
      </c>
      <c r="I390" s="1">
        <v>9384.7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2" t="s">
        <v>337</v>
      </c>
      <c r="R390" s="3"/>
    </row>
    <row r="391" spans="1:18" ht="38.25" customHeight="1">
      <c r="A391" s="79" t="s">
        <v>325</v>
      </c>
      <c r="B391" s="76" t="s">
        <v>331</v>
      </c>
      <c r="C391" s="6">
        <v>1.7</v>
      </c>
      <c r="D391" s="6" t="s">
        <v>2</v>
      </c>
      <c r="E391" s="76"/>
      <c r="F391" s="76">
        <v>2024</v>
      </c>
      <c r="G391" s="1">
        <f t="shared" si="218"/>
        <v>9716.1</v>
      </c>
      <c r="H391" s="1">
        <f t="shared" si="218"/>
        <v>0</v>
      </c>
      <c r="I391" s="1">
        <v>9716.1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2" t="s">
        <v>337</v>
      </c>
      <c r="R391" s="3"/>
    </row>
    <row r="392" spans="1:18" ht="38.25" customHeight="1">
      <c r="A392" s="79" t="s">
        <v>326</v>
      </c>
      <c r="B392" s="76" t="s">
        <v>332</v>
      </c>
      <c r="C392" s="6">
        <v>4</v>
      </c>
      <c r="D392" s="6" t="s">
        <v>2</v>
      </c>
      <c r="E392" s="76"/>
      <c r="F392" s="76">
        <v>2024</v>
      </c>
      <c r="G392" s="1">
        <f t="shared" si="218"/>
        <v>13133.4</v>
      </c>
      <c r="H392" s="1">
        <f t="shared" si="218"/>
        <v>0</v>
      </c>
      <c r="I392" s="1">
        <v>13133.4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2" t="s">
        <v>337</v>
      </c>
      <c r="R392" s="3"/>
    </row>
    <row r="393" spans="1:18" ht="50.25" customHeight="1">
      <c r="A393" s="79" t="s">
        <v>333</v>
      </c>
      <c r="B393" s="76" t="s">
        <v>18</v>
      </c>
      <c r="C393" s="6">
        <v>5.5</v>
      </c>
      <c r="D393" s="6" t="s">
        <v>2</v>
      </c>
      <c r="E393" s="76"/>
      <c r="F393" s="76">
        <v>2025</v>
      </c>
      <c r="G393" s="1">
        <f t="shared" si="216"/>
        <v>31554.1</v>
      </c>
      <c r="H393" s="1">
        <f t="shared" si="217"/>
        <v>0</v>
      </c>
      <c r="I393" s="1">
        <v>31554.1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2" t="s">
        <v>9</v>
      </c>
      <c r="R393" s="3"/>
    </row>
    <row r="394" spans="1:18" ht="43.5" customHeight="1">
      <c r="A394" s="79" t="s">
        <v>334</v>
      </c>
      <c r="B394" s="76" t="s">
        <v>19</v>
      </c>
      <c r="C394" s="6">
        <v>0.8</v>
      </c>
      <c r="D394" s="6" t="s">
        <v>2</v>
      </c>
      <c r="E394" s="76"/>
      <c r="F394" s="76">
        <v>2025</v>
      </c>
      <c r="G394" s="1">
        <f t="shared" si="216"/>
        <v>9305.2</v>
      </c>
      <c r="H394" s="1">
        <f t="shared" si="217"/>
        <v>0</v>
      </c>
      <c r="I394" s="1">
        <v>9305.2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2" t="s">
        <v>9</v>
      </c>
      <c r="R394" s="3"/>
    </row>
    <row r="395" spans="1:18" ht="38.25" customHeight="1">
      <c r="A395" s="79" t="s">
        <v>335</v>
      </c>
      <c r="B395" s="76" t="s">
        <v>79</v>
      </c>
      <c r="C395" s="6">
        <v>6.68</v>
      </c>
      <c r="D395" s="6" t="s">
        <v>2</v>
      </c>
      <c r="E395" s="76"/>
      <c r="F395" s="76">
        <v>2025</v>
      </c>
      <c r="G395" s="1">
        <f t="shared" si="216"/>
        <v>35579.8</v>
      </c>
      <c r="H395" s="1">
        <f t="shared" si="217"/>
        <v>0</v>
      </c>
      <c r="I395" s="1">
        <v>35579.8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2" t="s">
        <v>9</v>
      </c>
      <c r="R395" s="3"/>
    </row>
    <row r="396" spans="1:18" ht="45" customHeight="1">
      <c r="A396" s="79" t="s">
        <v>336</v>
      </c>
      <c r="B396" s="76" t="s">
        <v>86</v>
      </c>
      <c r="C396" s="6">
        <v>3.5</v>
      </c>
      <c r="D396" s="6" t="s">
        <v>2</v>
      </c>
      <c r="E396" s="76"/>
      <c r="F396" s="76">
        <v>2025</v>
      </c>
      <c r="G396" s="32">
        <f t="shared" si="216"/>
        <v>21283.5</v>
      </c>
      <c r="H396" s="32">
        <f t="shared" si="217"/>
        <v>0</v>
      </c>
      <c r="I396" s="1">
        <v>21283.5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2" t="s">
        <v>7</v>
      </c>
      <c r="R396" s="3"/>
    </row>
    <row r="397" spans="1:108" ht="29.25" customHeight="1">
      <c r="A397" s="154" t="s">
        <v>151</v>
      </c>
      <c r="B397" s="142" t="s">
        <v>303</v>
      </c>
      <c r="C397" s="143"/>
      <c r="D397" s="144"/>
      <c r="E397" s="151"/>
      <c r="F397" s="29" t="s">
        <v>30</v>
      </c>
      <c r="G397" s="30">
        <f t="shared" si="216"/>
        <v>0</v>
      </c>
      <c r="H397" s="30">
        <f t="shared" si="217"/>
        <v>0</v>
      </c>
      <c r="I397" s="30">
        <f>I398+I399+I400+I401+I402+I403+I404+I405+I406+I407+I408</f>
        <v>0</v>
      </c>
      <c r="J397" s="30">
        <f aca="true" t="shared" si="219" ref="J397:P397">J398+J399+J400+J401+J402+J403+J404+J405+J406+J407+J408</f>
        <v>0</v>
      </c>
      <c r="K397" s="30">
        <f t="shared" si="219"/>
        <v>0</v>
      </c>
      <c r="L397" s="30">
        <f t="shared" si="219"/>
        <v>0</v>
      </c>
      <c r="M397" s="30">
        <f t="shared" si="219"/>
        <v>0</v>
      </c>
      <c r="N397" s="30">
        <f t="shared" si="219"/>
        <v>0</v>
      </c>
      <c r="O397" s="30">
        <f t="shared" si="219"/>
        <v>0</v>
      </c>
      <c r="P397" s="30">
        <f t="shared" si="219"/>
        <v>0</v>
      </c>
      <c r="Q397" s="31"/>
      <c r="R397" s="3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</row>
    <row r="398" spans="1:108" ht="22.5" customHeight="1">
      <c r="A398" s="155"/>
      <c r="B398" s="145"/>
      <c r="C398" s="146"/>
      <c r="D398" s="147"/>
      <c r="E398" s="152"/>
      <c r="F398" s="16">
        <v>2015</v>
      </c>
      <c r="G398" s="32">
        <f t="shared" si="216"/>
        <v>0</v>
      </c>
      <c r="H398" s="32">
        <f t="shared" si="217"/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1"/>
      <c r="R398" s="3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</row>
    <row r="399" spans="1:108" ht="20.25" customHeight="1">
      <c r="A399" s="155"/>
      <c r="B399" s="145"/>
      <c r="C399" s="146"/>
      <c r="D399" s="147"/>
      <c r="E399" s="152"/>
      <c r="F399" s="16">
        <v>2016</v>
      </c>
      <c r="G399" s="32">
        <f aca="true" t="shared" si="220" ref="G399:H408">I399+K399+M399+O399</f>
        <v>0</v>
      </c>
      <c r="H399" s="32">
        <f t="shared" si="220"/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1"/>
      <c r="R399" s="3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</row>
    <row r="400" spans="1:108" ht="21.75" customHeight="1">
      <c r="A400" s="155"/>
      <c r="B400" s="145"/>
      <c r="C400" s="146"/>
      <c r="D400" s="147"/>
      <c r="E400" s="152"/>
      <c r="F400" s="16">
        <v>2017</v>
      </c>
      <c r="G400" s="32">
        <f t="shared" si="220"/>
        <v>0</v>
      </c>
      <c r="H400" s="32">
        <f t="shared" si="220"/>
        <v>0</v>
      </c>
      <c r="I400" s="32">
        <v>0</v>
      </c>
      <c r="J400" s="32">
        <f>J409</f>
        <v>0</v>
      </c>
      <c r="K400" s="32">
        <f>K409</f>
        <v>0</v>
      </c>
      <c r="L400" s="32">
        <f>L409</f>
        <v>0</v>
      </c>
      <c r="M400" s="32">
        <f>M409</f>
        <v>0</v>
      </c>
      <c r="N400" s="32">
        <f>N409</f>
        <v>0</v>
      </c>
      <c r="O400" s="32">
        <v>0</v>
      </c>
      <c r="P400" s="32">
        <v>0</v>
      </c>
      <c r="Q400" s="31"/>
      <c r="R400" s="3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</row>
    <row r="401" spans="1:108" ht="24" customHeight="1">
      <c r="A401" s="155"/>
      <c r="B401" s="145"/>
      <c r="C401" s="146"/>
      <c r="D401" s="147"/>
      <c r="E401" s="152"/>
      <c r="F401" s="16">
        <v>2018</v>
      </c>
      <c r="G401" s="32">
        <f t="shared" si="220"/>
        <v>0</v>
      </c>
      <c r="H401" s="32">
        <f t="shared" si="220"/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1"/>
      <c r="R401" s="3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</row>
    <row r="402" spans="1:108" ht="18" customHeight="1">
      <c r="A402" s="155"/>
      <c r="B402" s="145"/>
      <c r="C402" s="146"/>
      <c r="D402" s="147"/>
      <c r="E402" s="152"/>
      <c r="F402" s="16">
        <v>2019</v>
      </c>
      <c r="G402" s="32">
        <f t="shared" si="220"/>
        <v>0</v>
      </c>
      <c r="H402" s="32">
        <f t="shared" si="220"/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1"/>
      <c r="R402" s="3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</row>
    <row r="403" spans="1:108" ht="21.75" customHeight="1">
      <c r="A403" s="155"/>
      <c r="B403" s="145"/>
      <c r="C403" s="146"/>
      <c r="D403" s="147"/>
      <c r="E403" s="152"/>
      <c r="F403" s="16">
        <v>2020</v>
      </c>
      <c r="G403" s="32">
        <f t="shared" si="220"/>
        <v>0</v>
      </c>
      <c r="H403" s="32">
        <f t="shared" si="220"/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1"/>
      <c r="R403" s="3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</row>
    <row r="404" spans="1:108" ht="21.75" customHeight="1">
      <c r="A404" s="155"/>
      <c r="B404" s="145"/>
      <c r="C404" s="146"/>
      <c r="D404" s="147"/>
      <c r="E404" s="152"/>
      <c r="F404" s="16">
        <v>2021</v>
      </c>
      <c r="G404" s="32">
        <f t="shared" si="220"/>
        <v>0</v>
      </c>
      <c r="H404" s="32">
        <f t="shared" si="220"/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1"/>
      <c r="R404" s="3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</row>
    <row r="405" spans="1:108" ht="21.75" customHeight="1">
      <c r="A405" s="155"/>
      <c r="B405" s="145"/>
      <c r="C405" s="146"/>
      <c r="D405" s="147"/>
      <c r="E405" s="152"/>
      <c r="F405" s="16">
        <v>2022</v>
      </c>
      <c r="G405" s="32">
        <f t="shared" si="220"/>
        <v>0</v>
      </c>
      <c r="H405" s="32">
        <f t="shared" si="220"/>
        <v>0</v>
      </c>
      <c r="I405" s="32">
        <f>I409</f>
        <v>0</v>
      </c>
      <c r="J405" s="32">
        <f aca="true" t="shared" si="221" ref="J405:P405">J409</f>
        <v>0</v>
      </c>
      <c r="K405" s="32">
        <f t="shared" si="221"/>
        <v>0</v>
      </c>
      <c r="L405" s="32">
        <f t="shared" si="221"/>
        <v>0</v>
      </c>
      <c r="M405" s="32">
        <f t="shared" si="221"/>
        <v>0</v>
      </c>
      <c r="N405" s="32">
        <f t="shared" si="221"/>
        <v>0</v>
      </c>
      <c r="O405" s="32">
        <f t="shared" si="221"/>
        <v>0</v>
      </c>
      <c r="P405" s="32">
        <f t="shared" si="221"/>
        <v>0</v>
      </c>
      <c r="Q405" s="31"/>
      <c r="R405" s="3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</row>
    <row r="406" spans="1:108" ht="21.75" customHeight="1">
      <c r="A406" s="155"/>
      <c r="B406" s="145"/>
      <c r="C406" s="146"/>
      <c r="D406" s="147"/>
      <c r="E406" s="152"/>
      <c r="F406" s="16">
        <v>2023</v>
      </c>
      <c r="G406" s="32">
        <f t="shared" si="220"/>
        <v>0</v>
      </c>
      <c r="H406" s="32">
        <f t="shared" si="220"/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1"/>
      <c r="R406" s="3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</row>
    <row r="407" spans="1:108" ht="21.75" customHeight="1">
      <c r="A407" s="155"/>
      <c r="B407" s="145"/>
      <c r="C407" s="146"/>
      <c r="D407" s="147"/>
      <c r="E407" s="152"/>
      <c r="F407" s="16">
        <v>2024</v>
      </c>
      <c r="G407" s="32">
        <f t="shared" si="220"/>
        <v>0</v>
      </c>
      <c r="H407" s="32">
        <f t="shared" si="220"/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1"/>
      <c r="R407" s="3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</row>
    <row r="408" spans="1:108" ht="21.75" customHeight="1">
      <c r="A408" s="156"/>
      <c r="B408" s="148"/>
      <c r="C408" s="149"/>
      <c r="D408" s="150"/>
      <c r="E408" s="153"/>
      <c r="F408" s="16">
        <v>2025</v>
      </c>
      <c r="G408" s="32">
        <f t="shared" si="220"/>
        <v>0</v>
      </c>
      <c r="H408" s="32">
        <f t="shared" si="220"/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1"/>
      <c r="R408" s="3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</row>
    <row r="409" spans="1:108" ht="71.25" customHeight="1">
      <c r="A409" s="79" t="s">
        <v>152</v>
      </c>
      <c r="B409" s="76" t="s">
        <v>46</v>
      </c>
      <c r="C409" s="6">
        <v>1.3</v>
      </c>
      <c r="D409" s="6" t="s">
        <v>2</v>
      </c>
      <c r="E409" s="76"/>
      <c r="F409" s="76" t="s">
        <v>265</v>
      </c>
      <c r="G409" s="1">
        <f aca="true" t="shared" si="222" ref="G409:H411">I409+K409+M409+O409</f>
        <v>0</v>
      </c>
      <c r="H409" s="1">
        <f t="shared" si="222"/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2"/>
      <c r="R409" s="3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</row>
    <row r="410" spans="1:18" ht="29.25" customHeight="1">
      <c r="A410" s="154" t="s">
        <v>300</v>
      </c>
      <c r="B410" s="142" t="s">
        <v>309</v>
      </c>
      <c r="C410" s="143"/>
      <c r="D410" s="144"/>
      <c r="E410" s="151"/>
      <c r="F410" s="29" t="s">
        <v>30</v>
      </c>
      <c r="G410" s="30">
        <f t="shared" si="222"/>
        <v>11592.9</v>
      </c>
      <c r="H410" s="30">
        <f t="shared" si="222"/>
        <v>1816.3</v>
      </c>
      <c r="I410" s="30">
        <f>I411+I412+I413+I414+I415+I416+I417+I418+I419+I420+I421</f>
        <v>11592.9</v>
      </c>
      <c r="J410" s="30">
        <f aca="true" t="shared" si="223" ref="J410:P410">J411+J412+J413+J414+J415+J416+J417+J418+J419+J420+J421</f>
        <v>1816.3</v>
      </c>
      <c r="K410" s="30">
        <f t="shared" si="223"/>
        <v>0</v>
      </c>
      <c r="L410" s="30">
        <f t="shared" si="223"/>
        <v>0</v>
      </c>
      <c r="M410" s="30">
        <f t="shared" si="223"/>
        <v>0</v>
      </c>
      <c r="N410" s="30">
        <f t="shared" si="223"/>
        <v>0</v>
      </c>
      <c r="O410" s="30">
        <f t="shared" si="223"/>
        <v>0</v>
      </c>
      <c r="P410" s="30">
        <f t="shared" si="223"/>
        <v>0</v>
      </c>
      <c r="Q410" s="31"/>
      <c r="R410" s="3"/>
    </row>
    <row r="411" spans="1:18" ht="22.5" customHeight="1">
      <c r="A411" s="155"/>
      <c r="B411" s="145"/>
      <c r="C411" s="146"/>
      <c r="D411" s="147"/>
      <c r="E411" s="152"/>
      <c r="F411" s="16">
        <v>2015</v>
      </c>
      <c r="G411" s="32">
        <f t="shared" si="222"/>
        <v>0</v>
      </c>
      <c r="H411" s="32">
        <f t="shared" si="222"/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1"/>
      <c r="R411" s="3"/>
    </row>
    <row r="412" spans="1:18" ht="20.25" customHeight="1">
      <c r="A412" s="155"/>
      <c r="B412" s="145"/>
      <c r="C412" s="146"/>
      <c r="D412" s="147"/>
      <c r="E412" s="152"/>
      <c r="F412" s="16">
        <v>2016</v>
      </c>
      <c r="G412" s="32">
        <f aca="true" t="shared" si="224" ref="G412:G421">I412+K412+M412+O412</f>
        <v>0</v>
      </c>
      <c r="H412" s="32">
        <f aca="true" t="shared" si="225" ref="H412:H421">J412+L412+N412+P412</f>
        <v>0</v>
      </c>
      <c r="I412" s="32">
        <v>0</v>
      </c>
      <c r="J412" s="32">
        <v>0</v>
      </c>
      <c r="K412" s="32">
        <f>K442+K454</f>
        <v>0</v>
      </c>
      <c r="L412" s="32">
        <f>L442+L454</f>
        <v>0</v>
      </c>
      <c r="M412" s="32">
        <v>0</v>
      </c>
      <c r="N412" s="32">
        <v>0</v>
      </c>
      <c r="O412" s="32">
        <f>O442+O454</f>
        <v>0</v>
      </c>
      <c r="P412" s="32">
        <f>P442+P454</f>
        <v>0</v>
      </c>
      <c r="Q412" s="31"/>
      <c r="R412" s="3"/>
    </row>
    <row r="413" spans="1:18" ht="21.75" customHeight="1">
      <c r="A413" s="155"/>
      <c r="B413" s="145"/>
      <c r="C413" s="146"/>
      <c r="D413" s="147"/>
      <c r="E413" s="152"/>
      <c r="F413" s="16">
        <v>2017</v>
      </c>
      <c r="G413" s="32">
        <f t="shared" si="224"/>
        <v>0</v>
      </c>
      <c r="H413" s="32">
        <f>J413+L413+N413+P413</f>
        <v>0</v>
      </c>
      <c r="I413" s="32">
        <v>0</v>
      </c>
      <c r="J413" s="32">
        <v>0</v>
      </c>
      <c r="K413" s="32">
        <f>K424</f>
        <v>0</v>
      </c>
      <c r="L413" s="32">
        <f>L424</f>
        <v>0</v>
      </c>
      <c r="M413" s="32">
        <f>M424</f>
        <v>0</v>
      </c>
      <c r="N413" s="32">
        <f>N424</f>
        <v>0</v>
      </c>
      <c r="O413" s="32">
        <f>O443+O455</f>
        <v>0</v>
      </c>
      <c r="P413" s="32">
        <f>P443+P455</f>
        <v>0</v>
      </c>
      <c r="Q413" s="31"/>
      <c r="R413" s="3"/>
    </row>
    <row r="414" spans="1:18" ht="24" customHeight="1">
      <c r="A414" s="155"/>
      <c r="B414" s="145"/>
      <c r="C414" s="146"/>
      <c r="D414" s="147"/>
      <c r="E414" s="152"/>
      <c r="F414" s="16">
        <v>2018</v>
      </c>
      <c r="G414" s="32">
        <f t="shared" si="224"/>
        <v>0</v>
      </c>
      <c r="H414" s="32">
        <f t="shared" si="225"/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1"/>
      <c r="R414" s="3"/>
    </row>
    <row r="415" spans="1:18" ht="18" customHeight="1">
      <c r="A415" s="155"/>
      <c r="B415" s="145"/>
      <c r="C415" s="146"/>
      <c r="D415" s="147"/>
      <c r="E415" s="152"/>
      <c r="F415" s="16">
        <v>2019</v>
      </c>
      <c r="G415" s="32">
        <f t="shared" si="224"/>
        <v>178</v>
      </c>
      <c r="H415" s="32">
        <f t="shared" si="225"/>
        <v>178</v>
      </c>
      <c r="I415" s="32">
        <f>I422+I423</f>
        <v>178</v>
      </c>
      <c r="J415" s="32">
        <f aca="true" t="shared" si="226" ref="J415:P415">J422+J423</f>
        <v>178</v>
      </c>
      <c r="K415" s="32">
        <f t="shared" si="226"/>
        <v>0</v>
      </c>
      <c r="L415" s="32">
        <f t="shared" si="226"/>
        <v>0</v>
      </c>
      <c r="M415" s="32">
        <f t="shared" si="226"/>
        <v>0</v>
      </c>
      <c r="N415" s="32">
        <f t="shared" si="226"/>
        <v>0</v>
      </c>
      <c r="O415" s="32">
        <f t="shared" si="226"/>
        <v>0</v>
      </c>
      <c r="P415" s="32">
        <f t="shared" si="226"/>
        <v>0</v>
      </c>
      <c r="Q415" s="31"/>
      <c r="R415" s="3"/>
    </row>
    <row r="416" spans="1:18" ht="21.75" customHeight="1">
      <c r="A416" s="155"/>
      <c r="B416" s="145"/>
      <c r="C416" s="146"/>
      <c r="D416" s="147"/>
      <c r="E416" s="152"/>
      <c r="F416" s="16">
        <v>2020</v>
      </c>
      <c r="G416" s="32">
        <f t="shared" si="224"/>
        <v>1638.3</v>
      </c>
      <c r="H416" s="32">
        <f t="shared" si="225"/>
        <v>1638.3</v>
      </c>
      <c r="I416" s="32">
        <f>I424</f>
        <v>1638.3</v>
      </c>
      <c r="J416" s="32">
        <f aca="true" t="shared" si="227" ref="J416:P416">J424</f>
        <v>1638.3</v>
      </c>
      <c r="K416" s="32">
        <f t="shared" si="227"/>
        <v>0</v>
      </c>
      <c r="L416" s="32">
        <f t="shared" si="227"/>
        <v>0</v>
      </c>
      <c r="M416" s="32">
        <f t="shared" si="227"/>
        <v>0</v>
      </c>
      <c r="N416" s="32">
        <f t="shared" si="227"/>
        <v>0</v>
      </c>
      <c r="O416" s="32">
        <f t="shared" si="227"/>
        <v>0</v>
      </c>
      <c r="P416" s="32">
        <f t="shared" si="227"/>
        <v>0</v>
      </c>
      <c r="Q416" s="31"/>
      <c r="R416" s="3"/>
    </row>
    <row r="417" spans="1:18" ht="21.75" customHeight="1">
      <c r="A417" s="155"/>
      <c r="B417" s="145"/>
      <c r="C417" s="146"/>
      <c r="D417" s="147"/>
      <c r="E417" s="152"/>
      <c r="F417" s="16">
        <v>2021</v>
      </c>
      <c r="G417" s="32">
        <f t="shared" si="224"/>
        <v>9776.6</v>
      </c>
      <c r="H417" s="32">
        <f t="shared" si="225"/>
        <v>0</v>
      </c>
      <c r="I417" s="32">
        <f>I426+I425</f>
        <v>9776.6</v>
      </c>
      <c r="J417" s="32">
        <f aca="true" t="shared" si="228" ref="J417:P417">J426+J425</f>
        <v>0</v>
      </c>
      <c r="K417" s="32">
        <f t="shared" si="228"/>
        <v>0</v>
      </c>
      <c r="L417" s="32">
        <f t="shared" si="228"/>
        <v>0</v>
      </c>
      <c r="M417" s="32">
        <f t="shared" si="228"/>
        <v>0</v>
      </c>
      <c r="N417" s="32">
        <f t="shared" si="228"/>
        <v>0</v>
      </c>
      <c r="O417" s="32">
        <f t="shared" si="228"/>
        <v>0</v>
      </c>
      <c r="P417" s="32">
        <f t="shared" si="228"/>
        <v>0</v>
      </c>
      <c r="Q417" s="31"/>
      <c r="R417" s="3"/>
    </row>
    <row r="418" spans="1:18" ht="21.75" customHeight="1">
      <c r="A418" s="155"/>
      <c r="B418" s="145"/>
      <c r="C418" s="146"/>
      <c r="D418" s="147"/>
      <c r="E418" s="152"/>
      <c r="F418" s="16">
        <v>2022</v>
      </c>
      <c r="G418" s="32">
        <f t="shared" si="224"/>
        <v>0</v>
      </c>
      <c r="H418" s="32">
        <f t="shared" si="225"/>
        <v>0</v>
      </c>
      <c r="I418" s="32">
        <v>0</v>
      </c>
      <c r="J418" s="32">
        <v>0</v>
      </c>
      <c r="K418" s="32">
        <f aca="true" t="shared" si="229" ref="K418:P418">K424</f>
        <v>0</v>
      </c>
      <c r="L418" s="32">
        <f t="shared" si="229"/>
        <v>0</v>
      </c>
      <c r="M418" s="32">
        <f t="shared" si="229"/>
        <v>0</v>
      </c>
      <c r="N418" s="32">
        <f t="shared" si="229"/>
        <v>0</v>
      </c>
      <c r="O418" s="32">
        <f t="shared" si="229"/>
        <v>0</v>
      </c>
      <c r="P418" s="32">
        <f t="shared" si="229"/>
        <v>0</v>
      </c>
      <c r="Q418" s="31"/>
      <c r="R418" s="3"/>
    </row>
    <row r="419" spans="1:18" ht="21.75" customHeight="1">
      <c r="A419" s="155"/>
      <c r="B419" s="145"/>
      <c r="C419" s="146"/>
      <c r="D419" s="147"/>
      <c r="E419" s="152"/>
      <c r="F419" s="16">
        <v>2023</v>
      </c>
      <c r="G419" s="32">
        <f t="shared" si="224"/>
        <v>0</v>
      </c>
      <c r="H419" s="32">
        <f t="shared" si="225"/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1"/>
      <c r="R419" s="3"/>
    </row>
    <row r="420" spans="1:18" ht="21.75" customHeight="1">
      <c r="A420" s="155"/>
      <c r="B420" s="145"/>
      <c r="C420" s="146"/>
      <c r="D420" s="147"/>
      <c r="E420" s="152"/>
      <c r="F420" s="16">
        <v>2024</v>
      </c>
      <c r="G420" s="32">
        <f t="shared" si="224"/>
        <v>0</v>
      </c>
      <c r="H420" s="32">
        <f t="shared" si="225"/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1"/>
      <c r="R420" s="3"/>
    </row>
    <row r="421" spans="1:18" ht="21.75" customHeight="1">
      <c r="A421" s="156"/>
      <c r="B421" s="148"/>
      <c r="C421" s="149"/>
      <c r="D421" s="150"/>
      <c r="E421" s="153"/>
      <c r="F421" s="16">
        <v>2025</v>
      </c>
      <c r="G421" s="32">
        <f t="shared" si="224"/>
        <v>0</v>
      </c>
      <c r="H421" s="32">
        <f t="shared" si="225"/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1"/>
      <c r="R421" s="3"/>
    </row>
    <row r="422" spans="1:18" ht="88.5" customHeight="1">
      <c r="A422" s="79" t="s">
        <v>301</v>
      </c>
      <c r="B422" s="76" t="s">
        <v>297</v>
      </c>
      <c r="C422" s="6"/>
      <c r="D422" s="6" t="s">
        <v>299</v>
      </c>
      <c r="E422" s="76" t="s">
        <v>158</v>
      </c>
      <c r="F422" s="76">
        <v>2019</v>
      </c>
      <c r="G422" s="1">
        <f aca="true" t="shared" si="230" ref="G422:H424">I422+K422+M422+O422</f>
        <v>96</v>
      </c>
      <c r="H422" s="1">
        <f t="shared" si="230"/>
        <v>96</v>
      </c>
      <c r="I422" s="1">
        <v>96</v>
      </c>
      <c r="J422" s="1">
        <v>96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2"/>
      <c r="R422" s="3"/>
    </row>
    <row r="423" spans="1:18" ht="236.25" customHeight="1">
      <c r="A423" s="79" t="s">
        <v>302</v>
      </c>
      <c r="B423" s="76" t="s">
        <v>308</v>
      </c>
      <c r="C423" s="6"/>
      <c r="D423" s="6" t="s">
        <v>307</v>
      </c>
      <c r="E423" s="76" t="s">
        <v>158</v>
      </c>
      <c r="F423" s="76">
        <v>2019</v>
      </c>
      <c r="G423" s="1">
        <f t="shared" si="230"/>
        <v>82</v>
      </c>
      <c r="H423" s="1">
        <f t="shared" si="230"/>
        <v>82</v>
      </c>
      <c r="I423" s="1">
        <v>82</v>
      </c>
      <c r="J423" s="1">
        <v>82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2" t="s">
        <v>329</v>
      </c>
      <c r="R423" s="3"/>
    </row>
    <row r="424" spans="1:18" ht="71.25" customHeight="1">
      <c r="A424" s="79" t="s">
        <v>306</v>
      </c>
      <c r="B424" s="76" t="s">
        <v>328</v>
      </c>
      <c r="C424" s="6"/>
      <c r="D424" s="6" t="s">
        <v>298</v>
      </c>
      <c r="E424" s="76" t="s">
        <v>158</v>
      </c>
      <c r="F424" s="110">
        <v>2020</v>
      </c>
      <c r="G424" s="111">
        <f t="shared" si="230"/>
        <v>1638.3</v>
      </c>
      <c r="H424" s="111">
        <f t="shared" si="230"/>
        <v>1638.3</v>
      </c>
      <c r="I424" s="111">
        <f>2346.5-708.2</f>
        <v>1638.3</v>
      </c>
      <c r="J424" s="111">
        <f>2346.5-708.2</f>
        <v>1638.3</v>
      </c>
      <c r="K424" s="111">
        <v>0</v>
      </c>
      <c r="L424" s="111">
        <v>0</v>
      </c>
      <c r="M424" s="111">
        <v>0</v>
      </c>
      <c r="N424" s="111">
        <v>0</v>
      </c>
      <c r="O424" s="111">
        <v>0</v>
      </c>
      <c r="P424" s="111">
        <v>0</v>
      </c>
      <c r="Q424" s="2"/>
      <c r="R424" s="3"/>
    </row>
    <row r="425" spans="1:18" ht="93.75" customHeight="1">
      <c r="A425" s="79" t="s">
        <v>363</v>
      </c>
      <c r="B425" s="80" t="s">
        <v>367</v>
      </c>
      <c r="C425" s="6"/>
      <c r="D425" s="6" t="s">
        <v>2</v>
      </c>
      <c r="E425" s="76" t="s">
        <v>120</v>
      </c>
      <c r="F425" s="110">
        <v>2021</v>
      </c>
      <c r="G425" s="111">
        <f>I425+K425+M425+O425</f>
        <v>5836.6</v>
      </c>
      <c r="H425" s="111">
        <f>J425+L425+N425+P425</f>
        <v>0</v>
      </c>
      <c r="I425" s="111">
        <v>5836.6</v>
      </c>
      <c r="J425" s="111">
        <v>0</v>
      </c>
      <c r="K425" s="111">
        <v>0</v>
      </c>
      <c r="L425" s="111">
        <v>0</v>
      </c>
      <c r="M425" s="111">
        <v>0</v>
      </c>
      <c r="N425" s="111">
        <v>0</v>
      </c>
      <c r="O425" s="111">
        <v>0</v>
      </c>
      <c r="P425" s="111">
        <v>0</v>
      </c>
      <c r="Q425" s="2"/>
      <c r="R425" s="3"/>
    </row>
    <row r="426" spans="1:18" ht="71.25" customHeight="1">
      <c r="A426" s="79" t="s">
        <v>365</v>
      </c>
      <c r="B426" s="76" t="s">
        <v>364</v>
      </c>
      <c r="C426" s="6"/>
      <c r="D426" s="6" t="s">
        <v>298</v>
      </c>
      <c r="E426" s="76"/>
      <c r="F426" s="76">
        <v>2021</v>
      </c>
      <c r="G426" s="1">
        <f>I426+K426+M426+O426</f>
        <v>3940</v>
      </c>
      <c r="H426" s="1">
        <f>J426+L426+N426+P426</f>
        <v>0</v>
      </c>
      <c r="I426" s="1">
        <v>3940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2"/>
      <c r="R426" s="3"/>
    </row>
    <row r="427" spans="1:255" ht="29.25" customHeight="1">
      <c r="A427" s="133" t="s">
        <v>71</v>
      </c>
      <c r="B427" s="122" t="s">
        <v>68</v>
      </c>
      <c r="C427" s="123"/>
      <c r="D427" s="124"/>
      <c r="E427" s="23"/>
      <c r="F427" s="24" t="s">
        <v>30</v>
      </c>
      <c r="G427" s="25">
        <f aca="true" t="shared" si="231" ref="G427:P427">G439+G451+G475</f>
        <v>2576431.68</v>
      </c>
      <c r="H427" s="25">
        <f t="shared" si="231"/>
        <v>291134.39999999997</v>
      </c>
      <c r="I427" s="25">
        <f t="shared" si="231"/>
        <v>2324861.08</v>
      </c>
      <c r="J427" s="25">
        <f t="shared" si="231"/>
        <v>268517.5</v>
      </c>
      <c r="K427" s="25">
        <f t="shared" si="231"/>
        <v>0</v>
      </c>
      <c r="L427" s="25">
        <f t="shared" si="231"/>
        <v>0</v>
      </c>
      <c r="M427" s="25">
        <f t="shared" si="231"/>
        <v>251570.6</v>
      </c>
      <c r="N427" s="25">
        <f t="shared" si="231"/>
        <v>22616.9</v>
      </c>
      <c r="O427" s="25">
        <f t="shared" si="231"/>
        <v>0</v>
      </c>
      <c r="P427" s="25">
        <f t="shared" si="231"/>
        <v>0</v>
      </c>
      <c r="Q427" s="26"/>
      <c r="R427" s="121"/>
      <c r="S427" s="126"/>
      <c r="T427" s="126"/>
      <c r="U427" s="71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5"/>
      <c r="AH427" s="132"/>
      <c r="AI427" s="126"/>
      <c r="AJ427" s="126"/>
      <c r="AK427" s="126"/>
      <c r="AL427" s="71"/>
      <c r="AM427" s="53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5"/>
      <c r="AY427" s="132"/>
      <c r="AZ427" s="126"/>
      <c r="BA427" s="126"/>
      <c r="BB427" s="126"/>
      <c r="BC427" s="71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5"/>
      <c r="BP427" s="132"/>
      <c r="BQ427" s="126"/>
      <c r="BR427" s="126"/>
      <c r="BS427" s="126"/>
      <c r="BT427" s="71"/>
      <c r="BU427" s="53"/>
      <c r="BV427" s="54"/>
      <c r="BW427" s="54"/>
      <c r="BX427" s="54"/>
      <c r="BY427" s="54"/>
      <c r="BZ427" s="54"/>
      <c r="CA427" s="54"/>
      <c r="CB427" s="54"/>
      <c r="CC427" s="54"/>
      <c r="CD427" s="54"/>
      <c r="CE427" s="54"/>
      <c r="CF427" s="55"/>
      <c r="CG427" s="132"/>
      <c r="CH427" s="126"/>
      <c r="CI427" s="126"/>
      <c r="CJ427" s="126"/>
      <c r="CK427" s="71"/>
      <c r="CL427" s="53"/>
      <c r="CM427" s="54"/>
      <c r="CN427" s="54"/>
      <c r="CO427" s="54"/>
      <c r="CP427" s="54"/>
      <c r="CQ427" s="54"/>
      <c r="CR427" s="54"/>
      <c r="CS427" s="54"/>
      <c r="CT427" s="54"/>
      <c r="CU427" s="54"/>
      <c r="CV427" s="54"/>
      <c r="CW427" s="55"/>
      <c r="CX427" s="132"/>
      <c r="CY427" s="126"/>
      <c r="CZ427" s="126"/>
      <c r="DA427" s="126"/>
      <c r="DB427" s="71"/>
      <c r="DC427" s="53"/>
      <c r="DD427" s="54"/>
      <c r="DE427" s="56"/>
      <c r="DF427" s="25"/>
      <c r="DG427" s="25"/>
      <c r="DH427" s="25"/>
      <c r="DI427" s="25"/>
      <c r="DJ427" s="25"/>
      <c r="DK427" s="25"/>
      <c r="DL427" s="25"/>
      <c r="DM427" s="25"/>
      <c r="DN427" s="26"/>
      <c r="DO427" s="121"/>
      <c r="DP427" s="122"/>
      <c r="DQ427" s="123"/>
      <c r="DR427" s="124"/>
      <c r="DS427" s="23"/>
      <c r="DT427" s="24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6"/>
      <c r="EF427" s="121"/>
      <c r="EG427" s="122"/>
      <c r="EH427" s="123"/>
      <c r="EI427" s="124"/>
      <c r="EJ427" s="23"/>
      <c r="EK427" s="24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6"/>
      <c r="EW427" s="121"/>
      <c r="EX427" s="122"/>
      <c r="EY427" s="123"/>
      <c r="EZ427" s="124"/>
      <c r="FA427" s="23"/>
      <c r="FB427" s="24"/>
      <c r="FC427" s="25"/>
      <c r="FD427" s="25"/>
      <c r="FE427" s="25"/>
      <c r="FF427" s="25"/>
      <c r="FG427" s="25"/>
      <c r="FH427" s="25"/>
      <c r="FI427" s="25"/>
      <c r="FJ427" s="25"/>
      <c r="FK427" s="25"/>
      <c r="FL427" s="25"/>
      <c r="FM427" s="26"/>
      <c r="FN427" s="121"/>
      <c r="FO427" s="122"/>
      <c r="FP427" s="123"/>
      <c r="FQ427" s="124"/>
      <c r="FR427" s="23"/>
      <c r="FS427" s="24"/>
      <c r="FT427" s="25"/>
      <c r="FU427" s="25"/>
      <c r="FV427" s="25"/>
      <c r="FW427" s="25"/>
      <c r="FX427" s="25"/>
      <c r="FY427" s="25"/>
      <c r="FZ427" s="25"/>
      <c r="GA427" s="25"/>
      <c r="GB427" s="25"/>
      <c r="GC427" s="25"/>
      <c r="GD427" s="26"/>
      <c r="GE427" s="121"/>
      <c r="GF427" s="122"/>
      <c r="GG427" s="123"/>
      <c r="GH427" s="124"/>
      <c r="GI427" s="23"/>
      <c r="GJ427" s="24"/>
      <c r="GK427" s="25"/>
      <c r="GL427" s="25"/>
      <c r="GM427" s="25"/>
      <c r="GN427" s="25"/>
      <c r="GO427" s="25"/>
      <c r="GP427" s="25"/>
      <c r="GQ427" s="25"/>
      <c r="GR427" s="25"/>
      <c r="GS427" s="25"/>
      <c r="GT427" s="25"/>
      <c r="GU427" s="26"/>
      <c r="GV427" s="121"/>
      <c r="GW427" s="122"/>
      <c r="GX427" s="123"/>
      <c r="GY427" s="124"/>
      <c r="GZ427" s="23"/>
      <c r="HA427" s="24"/>
      <c r="HB427" s="25"/>
      <c r="HC427" s="25"/>
      <c r="HD427" s="25"/>
      <c r="HE427" s="25"/>
      <c r="HF427" s="25"/>
      <c r="HG427" s="25"/>
      <c r="HH427" s="25"/>
      <c r="HI427" s="25"/>
      <c r="HJ427" s="25"/>
      <c r="HK427" s="25"/>
      <c r="HL427" s="26"/>
      <c r="HM427" s="121"/>
      <c r="HN427" s="122"/>
      <c r="HO427" s="123"/>
      <c r="HP427" s="124"/>
      <c r="HQ427" s="23"/>
      <c r="HR427" s="24"/>
      <c r="HS427" s="25"/>
      <c r="HT427" s="25"/>
      <c r="HU427" s="25"/>
      <c r="HV427" s="25"/>
      <c r="HW427" s="25"/>
      <c r="HX427" s="25"/>
      <c r="HY427" s="25"/>
      <c r="HZ427" s="25"/>
      <c r="IA427" s="25"/>
      <c r="IB427" s="25"/>
      <c r="IC427" s="26"/>
      <c r="ID427" s="121"/>
      <c r="IE427" s="122"/>
      <c r="IF427" s="123"/>
      <c r="IG427" s="124"/>
      <c r="IH427" s="23"/>
      <c r="II427" s="24"/>
      <c r="IJ427" s="25"/>
      <c r="IK427" s="25"/>
      <c r="IL427" s="25"/>
      <c r="IM427" s="25"/>
      <c r="IN427" s="25"/>
      <c r="IO427" s="25"/>
      <c r="IP427" s="25"/>
      <c r="IQ427" s="25"/>
      <c r="IR427" s="25"/>
      <c r="IS427" s="25"/>
      <c r="IT427" s="26"/>
      <c r="IU427" s="121"/>
    </row>
    <row r="428" spans="1:255" ht="22.5" customHeight="1">
      <c r="A428" s="134"/>
      <c r="B428" s="125"/>
      <c r="C428" s="126"/>
      <c r="D428" s="127"/>
      <c r="E428" s="23"/>
      <c r="F428" s="27">
        <v>2015</v>
      </c>
      <c r="G428" s="28">
        <f aca="true" t="shared" si="232" ref="G428:P428">G440+G452</f>
        <v>63418.9</v>
      </c>
      <c r="H428" s="28">
        <f t="shared" si="232"/>
        <v>63418.9</v>
      </c>
      <c r="I428" s="28">
        <f t="shared" si="232"/>
        <v>56951.8</v>
      </c>
      <c r="J428" s="28">
        <f t="shared" si="232"/>
        <v>56951.8</v>
      </c>
      <c r="K428" s="28">
        <f t="shared" si="232"/>
        <v>0</v>
      </c>
      <c r="L428" s="28">
        <f t="shared" si="232"/>
        <v>0</v>
      </c>
      <c r="M428" s="28">
        <f t="shared" si="232"/>
        <v>6467.1</v>
      </c>
      <c r="N428" s="28">
        <f t="shared" si="232"/>
        <v>6467.1</v>
      </c>
      <c r="O428" s="28">
        <f t="shared" si="232"/>
        <v>0</v>
      </c>
      <c r="P428" s="28">
        <f t="shared" si="232"/>
        <v>0</v>
      </c>
      <c r="Q428" s="26"/>
      <c r="R428" s="121"/>
      <c r="S428" s="126"/>
      <c r="T428" s="126"/>
      <c r="U428" s="71"/>
      <c r="V428" s="57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5"/>
      <c r="AH428" s="132"/>
      <c r="AI428" s="126"/>
      <c r="AJ428" s="126"/>
      <c r="AK428" s="126"/>
      <c r="AL428" s="71"/>
      <c r="AM428" s="57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5"/>
      <c r="AY428" s="132"/>
      <c r="AZ428" s="126"/>
      <c r="BA428" s="126"/>
      <c r="BB428" s="126"/>
      <c r="BC428" s="71"/>
      <c r="BD428" s="57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5"/>
      <c r="BP428" s="132"/>
      <c r="BQ428" s="126"/>
      <c r="BR428" s="126"/>
      <c r="BS428" s="126"/>
      <c r="BT428" s="71"/>
      <c r="BU428" s="57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5"/>
      <c r="CG428" s="132"/>
      <c r="CH428" s="126"/>
      <c r="CI428" s="126"/>
      <c r="CJ428" s="126"/>
      <c r="CK428" s="71"/>
      <c r="CL428" s="57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5"/>
      <c r="CX428" s="132"/>
      <c r="CY428" s="126"/>
      <c r="CZ428" s="126"/>
      <c r="DA428" s="126"/>
      <c r="DB428" s="71"/>
      <c r="DC428" s="57"/>
      <c r="DD428" s="58"/>
      <c r="DE428" s="59"/>
      <c r="DF428" s="28"/>
      <c r="DG428" s="28"/>
      <c r="DH428" s="28"/>
      <c r="DI428" s="28"/>
      <c r="DJ428" s="28"/>
      <c r="DK428" s="28"/>
      <c r="DL428" s="28"/>
      <c r="DM428" s="28"/>
      <c r="DN428" s="26"/>
      <c r="DO428" s="121"/>
      <c r="DP428" s="125"/>
      <c r="DQ428" s="126"/>
      <c r="DR428" s="127"/>
      <c r="DS428" s="23"/>
      <c r="DT428" s="27"/>
      <c r="DU428" s="28"/>
      <c r="DV428" s="28"/>
      <c r="DW428" s="28"/>
      <c r="DX428" s="28"/>
      <c r="DY428" s="28"/>
      <c r="DZ428" s="28"/>
      <c r="EA428" s="28"/>
      <c r="EB428" s="28"/>
      <c r="EC428" s="28"/>
      <c r="ED428" s="28"/>
      <c r="EE428" s="26"/>
      <c r="EF428" s="121"/>
      <c r="EG428" s="125"/>
      <c r="EH428" s="126"/>
      <c r="EI428" s="127"/>
      <c r="EJ428" s="23"/>
      <c r="EK428" s="27"/>
      <c r="EL428" s="28"/>
      <c r="EM428" s="28"/>
      <c r="EN428" s="28"/>
      <c r="EO428" s="28"/>
      <c r="EP428" s="28"/>
      <c r="EQ428" s="28"/>
      <c r="ER428" s="28"/>
      <c r="ES428" s="28"/>
      <c r="ET428" s="28"/>
      <c r="EU428" s="28"/>
      <c r="EV428" s="26"/>
      <c r="EW428" s="121"/>
      <c r="EX428" s="125"/>
      <c r="EY428" s="126"/>
      <c r="EZ428" s="127"/>
      <c r="FA428" s="23"/>
      <c r="FB428" s="27"/>
      <c r="FC428" s="28"/>
      <c r="FD428" s="28"/>
      <c r="FE428" s="28"/>
      <c r="FF428" s="28"/>
      <c r="FG428" s="28"/>
      <c r="FH428" s="28"/>
      <c r="FI428" s="28"/>
      <c r="FJ428" s="28"/>
      <c r="FK428" s="28"/>
      <c r="FL428" s="28"/>
      <c r="FM428" s="26"/>
      <c r="FN428" s="121"/>
      <c r="FO428" s="125"/>
      <c r="FP428" s="126"/>
      <c r="FQ428" s="127"/>
      <c r="FR428" s="23"/>
      <c r="FS428" s="27"/>
      <c r="FT428" s="28"/>
      <c r="FU428" s="28"/>
      <c r="FV428" s="28"/>
      <c r="FW428" s="28"/>
      <c r="FX428" s="28"/>
      <c r="FY428" s="28"/>
      <c r="FZ428" s="28"/>
      <c r="GA428" s="28"/>
      <c r="GB428" s="28"/>
      <c r="GC428" s="28"/>
      <c r="GD428" s="26"/>
      <c r="GE428" s="121"/>
      <c r="GF428" s="125"/>
      <c r="GG428" s="126"/>
      <c r="GH428" s="127"/>
      <c r="GI428" s="23"/>
      <c r="GJ428" s="27"/>
      <c r="GK428" s="28"/>
      <c r="GL428" s="28"/>
      <c r="GM428" s="28"/>
      <c r="GN428" s="28"/>
      <c r="GO428" s="28"/>
      <c r="GP428" s="28"/>
      <c r="GQ428" s="28"/>
      <c r="GR428" s="28"/>
      <c r="GS428" s="28"/>
      <c r="GT428" s="28"/>
      <c r="GU428" s="26"/>
      <c r="GV428" s="121"/>
      <c r="GW428" s="125"/>
      <c r="GX428" s="126"/>
      <c r="GY428" s="127"/>
      <c r="GZ428" s="23"/>
      <c r="HA428" s="27"/>
      <c r="HB428" s="28"/>
      <c r="HC428" s="28"/>
      <c r="HD428" s="28"/>
      <c r="HE428" s="28"/>
      <c r="HF428" s="28"/>
      <c r="HG428" s="28"/>
      <c r="HH428" s="28"/>
      <c r="HI428" s="28"/>
      <c r="HJ428" s="28"/>
      <c r="HK428" s="28"/>
      <c r="HL428" s="26"/>
      <c r="HM428" s="121"/>
      <c r="HN428" s="125"/>
      <c r="HO428" s="126"/>
      <c r="HP428" s="127"/>
      <c r="HQ428" s="23"/>
      <c r="HR428" s="27"/>
      <c r="HS428" s="28"/>
      <c r="HT428" s="28"/>
      <c r="HU428" s="28"/>
      <c r="HV428" s="28"/>
      <c r="HW428" s="28"/>
      <c r="HX428" s="28"/>
      <c r="HY428" s="28"/>
      <c r="HZ428" s="28"/>
      <c r="IA428" s="28"/>
      <c r="IB428" s="28"/>
      <c r="IC428" s="26"/>
      <c r="ID428" s="121"/>
      <c r="IE428" s="125"/>
      <c r="IF428" s="126"/>
      <c r="IG428" s="127"/>
      <c r="IH428" s="23"/>
      <c r="II428" s="27"/>
      <c r="IJ428" s="28"/>
      <c r="IK428" s="28"/>
      <c r="IL428" s="28"/>
      <c r="IM428" s="28"/>
      <c r="IN428" s="28"/>
      <c r="IO428" s="28"/>
      <c r="IP428" s="28"/>
      <c r="IQ428" s="28"/>
      <c r="IR428" s="28"/>
      <c r="IS428" s="28"/>
      <c r="IT428" s="26"/>
      <c r="IU428" s="121"/>
    </row>
    <row r="429" spans="1:255" ht="20.25" customHeight="1">
      <c r="A429" s="134"/>
      <c r="B429" s="125"/>
      <c r="C429" s="126"/>
      <c r="D429" s="127"/>
      <c r="E429" s="27"/>
      <c r="F429" s="27">
        <v>2016</v>
      </c>
      <c r="G429" s="28">
        <f aca="true" t="shared" si="233" ref="G429:P429">G441+G453</f>
        <v>23264.3</v>
      </c>
      <c r="H429" s="28">
        <f t="shared" si="233"/>
        <v>23264.3</v>
      </c>
      <c r="I429" s="28">
        <f>I441+I453</f>
        <v>13792.5</v>
      </c>
      <c r="J429" s="28">
        <f t="shared" si="233"/>
        <v>13792.5</v>
      </c>
      <c r="K429" s="28">
        <f t="shared" si="233"/>
        <v>0</v>
      </c>
      <c r="L429" s="28">
        <f t="shared" si="233"/>
        <v>0</v>
      </c>
      <c r="M429" s="28">
        <f t="shared" si="233"/>
        <v>9471.8</v>
      </c>
      <c r="N429" s="28">
        <f t="shared" si="233"/>
        <v>9471.8</v>
      </c>
      <c r="O429" s="28">
        <f t="shared" si="233"/>
        <v>0</v>
      </c>
      <c r="P429" s="28">
        <f t="shared" si="233"/>
        <v>0</v>
      </c>
      <c r="Q429" s="26"/>
      <c r="R429" s="121"/>
      <c r="S429" s="126"/>
      <c r="T429" s="126"/>
      <c r="U429" s="57"/>
      <c r="V429" s="57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5"/>
      <c r="AH429" s="132"/>
      <c r="AI429" s="126"/>
      <c r="AJ429" s="126"/>
      <c r="AK429" s="126"/>
      <c r="AL429" s="57"/>
      <c r="AM429" s="57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5"/>
      <c r="AY429" s="132"/>
      <c r="AZ429" s="126"/>
      <c r="BA429" s="126"/>
      <c r="BB429" s="126"/>
      <c r="BC429" s="57"/>
      <c r="BD429" s="57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5"/>
      <c r="BP429" s="132"/>
      <c r="BQ429" s="126"/>
      <c r="BR429" s="126"/>
      <c r="BS429" s="126"/>
      <c r="BT429" s="57"/>
      <c r="BU429" s="57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5"/>
      <c r="CG429" s="132"/>
      <c r="CH429" s="126"/>
      <c r="CI429" s="126"/>
      <c r="CJ429" s="126"/>
      <c r="CK429" s="57"/>
      <c r="CL429" s="57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5"/>
      <c r="CX429" s="132"/>
      <c r="CY429" s="126"/>
      <c r="CZ429" s="126"/>
      <c r="DA429" s="126"/>
      <c r="DB429" s="57"/>
      <c r="DC429" s="57"/>
      <c r="DD429" s="58"/>
      <c r="DE429" s="59"/>
      <c r="DF429" s="28"/>
      <c r="DG429" s="28"/>
      <c r="DH429" s="28"/>
      <c r="DI429" s="28"/>
      <c r="DJ429" s="28"/>
      <c r="DK429" s="28"/>
      <c r="DL429" s="28"/>
      <c r="DM429" s="28"/>
      <c r="DN429" s="26"/>
      <c r="DO429" s="121"/>
      <c r="DP429" s="125"/>
      <c r="DQ429" s="126"/>
      <c r="DR429" s="127"/>
      <c r="DS429" s="27"/>
      <c r="DT429" s="27"/>
      <c r="DU429" s="28"/>
      <c r="DV429" s="28"/>
      <c r="DW429" s="28"/>
      <c r="DX429" s="28"/>
      <c r="DY429" s="28"/>
      <c r="DZ429" s="28"/>
      <c r="EA429" s="28"/>
      <c r="EB429" s="28"/>
      <c r="EC429" s="28"/>
      <c r="ED429" s="28"/>
      <c r="EE429" s="26"/>
      <c r="EF429" s="121"/>
      <c r="EG429" s="125"/>
      <c r="EH429" s="126"/>
      <c r="EI429" s="127"/>
      <c r="EJ429" s="27"/>
      <c r="EK429" s="27"/>
      <c r="EL429" s="28"/>
      <c r="EM429" s="28"/>
      <c r="EN429" s="28"/>
      <c r="EO429" s="28"/>
      <c r="EP429" s="28"/>
      <c r="EQ429" s="28"/>
      <c r="ER429" s="28"/>
      <c r="ES429" s="28"/>
      <c r="ET429" s="28"/>
      <c r="EU429" s="28"/>
      <c r="EV429" s="26"/>
      <c r="EW429" s="121"/>
      <c r="EX429" s="125"/>
      <c r="EY429" s="126"/>
      <c r="EZ429" s="127"/>
      <c r="FA429" s="27"/>
      <c r="FB429" s="27"/>
      <c r="FC429" s="28"/>
      <c r="FD429" s="28"/>
      <c r="FE429" s="28"/>
      <c r="FF429" s="28"/>
      <c r="FG429" s="28"/>
      <c r="FH429" s="28"/>
      <c r="FI429" s="28"/>
      <c r="FJ429" s="28"/>
      <c r="FK429" s="28"/>
      <c r="FL429" s="28"/>
      <c r="FM429" s="26"/>
      <c r="FN429" s="121"/>
      <c r="FO429" s="125"/>
      <c r="FP429" s="126"/>
      <c r="FQ429" s="127"/>
      <c r="FR429" s="27"/>
      <c r="FS429" s="27"/>
      <c r="FT429" s="28"/>
      <c r="FU429" s="28"/>
      <c r="FV429" s="28"/>
      <c r="FW429" s="28"/>
      <c r="FX429" s="28"/>
      <c r="FY429" s="28"/>
      <c r="FZ429" s="28"/>
      <c r="GA429" s="28"/>
      <c r="GB429" s="28"/>
      <c r="GC429" s="28"/>
      <c r="GD429" s="26"/>
      <c r="GE429" s="121"/>
      <c r="GF429" s="125"/>
      <c r="GG429" s="126"/>
      <c r="GH429" s="127"/>
      <c r="GI429" s="27"/>
      <c r="GJ429" s="27"/>
      <c r="GK429" s="28"/>
      <c r="GL429" s="28"/>
      <c r="GM429" s="28"/>
      <c r="GN429" s="28"/>
      <c r="GO429" s="28"/>
      <c r="GP429" s="28"/>
      <c r="GQ429" s="28"/>
      <c r="GR429" s="28"/>
      <c r="GS429" s="28"/>
      <c r="GT429" s="28"/>
      <c r="GU429" s="26"/>
      <c r="GV429" s="121"/>
      <c r="GW429" s="125"/>
      <c r="GX429" s="126"/>
      <c r="GY429" s="127"/>
      <c r="GZ429" s="27"/>
      <c r="HA429" s="27"/>
      <c r="HB429" s="28"/>
      <c r="HC429" s="28"/>
      <c r="HD429" s="28"/>
      <c r="HE429" s="28"/>
      <c r="HF429" s="28"/>
      <c r="HG429" s="28"/>
      <c r="HH429" s="28"/>
      <c r="HI429" s="28"/>
      <c r="HJ429" s="28"/>
      <c r="HK429" s="28"/>
      <c r="HL429" s="26"/>
      <c r="HM429" s="121"/>
      <c r="HN429" s="125"/>
      <c r="HO429" s="126"/>
      <c r="HP429" s="127"/>
      <c r="HQ429" s="27"/>
      <c r="HR429" s="27"/>
      <c r="HS429" s="28"/>
      <c r="HT429" s="28"/>
      <c r="HU429" s="28"/>
      <c r="HV429" s="28"/>
      <c r="HW429" s="28"/>
      <c r="HX429" s="28"/>
      <c r="HY429" s="28"/>
      <c r="HZ429" s="28"/>
      <c r="IA429" s="28"/>
      <c r="IB429" s="28"/>
      <c r="IC429" s="26"/>
      <c r="ID429" s="121"/>
      <c r="IE429" s="125"/>
      <c r="IF429" s="126"/>
      <c r="IG429" s="127"/>
      <c r="IH429" s="27"/>
      <c r="II429" s="27"/>
      <c r="IJ429" s="28"/>
      <c r="IK429" s="28"/>
      <c r="IL429" s="28"/>
      <c r="IM429" s="28"/>
      <c r="IN429" s="28"/>
      <c r="IO429" s="28"/>
      <c r="IP429" s="28"/>
      <c r="IQ429" s="28"/>
      <c r="IR429" s="28"/>
      <c r="IS429" s="28"/>
      <c r="IT429" s="26"/>
      <c r="IU429" s="121"/>
    </row>
    <row r="430" spans="1:255" ht="21.75" customHeight="1">
      <c r="A430" s="134"/>
      <c r="B430" s="125"/>
      <c r="C430" s="126"/>
      <c r="D430" s="127"/>
      <c r="E430" s="27"/>
      <c r="F430" s="27">
        <v>2017</v>
      </c>
      <c r="G430" s="28">
        <f>G442+G454</f>
        <v>130572</v>
      </c>
      <c r="H430" s="28">
        <f aca="true" t="shared" si="234" ref="H430:P430">H442+H454</f>
        <v>130572</v>
      </c>
      <c r="I430" s="28">
        <f t="shared" si="234"/>
        <v>127233</v>
      </c>
      <c r="J430" s="28">
        <f t="shared" si="234"/>
        <v>127233</v>
      </c>
      <c r="K430" s="28">
        <f t="shared" si="234"/>
        <v>0</v>
      </c>
      <c r="L430" s="28">
        <f t="shared" si="234"/>
        <v>0</v>
      </c>
      <c r="M430" s="28">
        <f t="shared" si="234"/>
        <v>3339</v>
      </c>
      <c r="N430" s="28">
        <f t="shared" si="234"/>
        <v>3339</v>
      </c>
      <c r="O430" s="28">
        <f t="shared" si="234"/>
        <v>0</v>
      </c>
      <c r="P430" s="28">
        <f t="shared" si="234"/>
        <v>0</v>
      </c>
      <c r="Q430" s="26"/>
      <c r="R430" s="121"/>
      <c r="S430" s="126"/>
      <c r="T430" s="126"/>
      <c r="U430" s="57"/>
      <c r="V430" s="57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5"/>
      <c r="AH430" s="132"/>
      <c r="AI430" s="126"/>
      <c r="AJ430" s="126"/>
      <c r="AK430" s="126"/>
      <c r="AL430" s="57"/>
      <c r="AM430" s="57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5"/>
      <c r="AY430" s="132"/>
      <c r="AZ430" s="126"/>
      <c r="BA430" s="126"/>
      <c r="BB430" s="126"/>
      <c r="BC430" s="57"/>
      <c r="BD430" s="57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5"/>
      <c r="BP430" s="132"/>
      <c r="BQ430" s="126"/>
      <c r="BR430" s="126"/>
      <c r="BS430" s="126"/>
      <c r="BT430" s="57"/>
      <c r="BU430" s="57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5"/>
      <c r="CG430" s="132"/>
      <c r="CH430" s="126"/>
      <c r="CI430" s="126"/>
      <c r="CJ430" s="126"/>
      <c r="CK430" s="57"/>
      <c r="CL430" s="57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5"/>
      <c r="CX430" s="132"/>
      <c r="CY430" s="126"/>
      <c r="CZ430" s="126"/>
      <c r="DA430" s="126"/>
      <c r="DB430" s="57"/>
      <c r="DC430" s="57"/>
      <c r="DD430" s="58"/>
      <c r="DE430" s="59"/>
      <c r="DF430" s="28"/>
      <c r="DG430" s="28"/>
      <c r="DH430" s="28"/>
      <c r="DI430" s="28"/>
      <c r="DJ430" s="28"/>
      <c r="DK430" s="28"/>
      <c r="DL430" s="28"/>
      <c r="DM430" s="28"/>
      <c r="DN430" s="26"/>
      <c r="DO430" s="121"/>
      <c r="DP430" s="125"/>
      <c r="DQ430" s="126"/>
      <c r="DR430" s="127"/>
      <c r="DS430" s="27"/>
      <c r="DT430" s="27"/>
      <c r="DU430" s="28"/>
      <c r="DV430" s="28"/>
      <c r="DW430" s="28"/>
      <c r="DX430" s="28"/>
      <c r="DY430" s="28"/>
      <c r="DZ430" s="28"/>
      <c r="EA430" s="28"/>
      <c r="EB430" s="28"/>
      <c r="EC430" s="28"/>
      <c r="ED430" s="28"/>
      <c r="EE430" s="26"/>
      <c r="EF430" s="121"/>
      <c r="EG430" s="125"/>
      <c r="EH430" s="126"/>
      <c r="EI430" s="127"/>
      <c r="EJ430" s="27"/>
      <c r="EK430" s="27"/>
      <c r="EL430" s="28"/>
      <c r="EM430" s="28"/>
      <c r="EN430" s="28"/>
      <c r="EO430" s="28"/>
      <c r="EP430" s="28"/>
      <c r="EQ430" s="28"/>
      <c r="ER430" s="28"/>
      <c r="ES430" s="28"/>
      <c r="ET430" s="28"/>
      <c r="EU430" s="28"/>
      <c r="EV430" s="26"/>
      <c r="EW430" s="121"/>
      <c r="EX430" s="125"/>
      <c r="EY430" s="126"/>
      <c r="EZ430" s="127"/>
      <c r="FA430" s="27"/>
      <c r="FB430" s="27"/>
      <c r="FC430" s="28"/>
      <c r="FD430" s="28"/>
      <c r="FE430" s="28"/>
      <c r="FF430" s="28"/>
      <c r="FG430" s="28"/>
      <c r="FH430" s="28"/>
      <c r="FI430" s="28"/>
      <c r="FJ430" s="28"/>
      <c r="FK430" s="28"/>
      <c r="FL430" s="28"/>
      <c r="FM430" s="26"/>
      <c r="FN430" s="121"/>
      <c r="FO430" s="125"/>
      <c r="FP430" s="126"/>
      <c r="FQ430" s="127"/>
      <c r="FR430" s="27"/>
      <c r="FS430" s="27"/>
      <c r="FT430" s="28"/>
      <c r="FU430" s="28"/>
      <c r="FV430" s="28"/>
      <c r="FW430" s="28"/>
      <c r="FX430" s="28"/>
      <c r="FY430" s="28"/>
      <c r="FZ430" s="28"/>
      <c r="GA430" s="28"/>
      <c r="GB430" s="28"/>
      <c r="GC430" s="28"/>
      <c r="GD430" s="26"/>
      <c r="GE430" s="121"/>
      <c r="GF430" s="125"/>
      <c r="GG430" s="126"/>
      <c r="GH430" s="127"/>
      <c r="GI430" s="27"/>
      <c r="GJ430" s="27"/>
      <c r="GK430" s="28"/>
      <c r="GL430" s="28"/>
      <c r="GM430" s="28"/>
      <c r="GN430" s="28"/>
      <c r="GO430" s="28"/>
      <c r="GP430" s="28"/>
      <c r="GQ430" s="28"/>
      <c r="GR430" s="28"/>
      <c r="GS430" s="28"/>
      <c r="GT430" s="28"/>
      <c r="GU430" s="26"/>
      <c r="GV430" s="121"/>
      <c r="GW430" s="125"/>
      <c r="GX430" s="126"/>
      <c r="GY430" s="127"/>
      <c r="GZ430" s="27"/>
      <c r="HA430" s="27"/>
      <c r="HB430" s="28"/>
      <c r="HC430" s="28"/>
      <c r="HD430" s="28"/>
      <c r="HE430" s="28"/>
      <c r="HF430" s="28"/>
      <c r="HG430" s="28"/>
      <c r="HH430" s="28"/>
      <c r="HI430" s="28"/>
      <c r="HJ430" s="28"/>
      <c r="HK430" s="28"/>
      <c r="HL430" s="26"/>
      <c r="HM430" s="121"/>
      <c r="HN430" s="125"/>
      <c r="HO430" s="126"/>
      <c r="HP430" s="127"/>
      <c r="HQ430" s="27"/>
      <c r="HR430" s="27"/>
      <c r="HS430" s="28"/>
      <c r="HT430" s="28"/>
      <c r="HU430" s="28"/>
      <c r="HV430" s="28"/>
      <c r="HW430" s="28"/>
      <c r="HX430" s="28"/>
      <c r="HY430" s="28"/>
      <c r="HZ430" s="28"/>
      <c r="IA430" s="28"/>
      <c r="IB430" s="28"/>
      <c r="IC430" s="26"/>
      <c r="ID430" s="121"/>
      <c r="IE430" s="125"/>
      <c r="IF430" s="126"/>
      <c r="IG430" s="127"/>
      <c r="IH430" s="27"/>
      <c r="II430" s="27"/>
      <c r="IJ430" s="28"/>
      <c r="IK430" s="28"/>
      <c r="IL430" s="28"/>
      <c r="IM430" s="28"/>
      <c r="IN430" s="28"/>
      <c r="IO430" s="28"/>
      <c r="IP430" s="28"/>
      <c r="IQ430" s="28"/>
      <c r="IR430" s="28"/>
      <c r="IS430" s="28"/>
      <c r="IT430" s="26"/>
      <c r="IU430" s="121"/>
    </row>
    <row r="431" spans="1:255" ht="24" customHeight="1">
      <c r="A431" s="134"/>
      <c r="B431" s="125"/>
      <c r="C431" s="126"/>
      <c r="D431" s="127"/>
      <c r="E431" s="27"/>
      <c r="F431" s="27">
        <v>2018</v>
      </c>
      <c r="G431" s="28">
        <f aca="true" t="shared" si="235" ref="G431:P431">G443+G455</f>
        <v>4523.400000000001</v>
      </c>
      <c r="H431" s="28">
        <f t="shared" si="235"/>
        <v>4523.400000000001</v>
      </c>
      <c r="I431" s="28">
        <f>I443+I455</f>
        <v>1184.4</v>
      </c>
      <c r="J431" s="28">
        <f t="shared" si="235"/>
        <v>1184.4</v>
      </c>
      <c r="K431" s="28">
        <f t="shared" si="235"/>
        <v>0</v>
      </c>
      <c r="L431" s="28">
        <f t="shared" si="235"/>
        <v>0</v>
      </c>
      <c r="M431" s="28">
        <f t="shared" si="235"/>
        <v>3339</v>
      </c>
      <c r="N431" s="28">
        <f t="shared" si="235"/>
        <v>3339</v>
      </c>
      <c r="O431" s="28">
        <f t="shared" si="235"/>
        <v>0</v>
      </c>
      <c r="P431" s="28">
        <f t="shared" si="235"/>
        <v>0</v>
      </c>
      <c r="Q431" s="26"/>
      <c r="R431" s="121"/>
      <c r="S431" s="126"/>
      <c r="T431" s="126"/>
      <c r="U431" s="57"/>
      <c r="V431" s="57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5"/>
      <c r="AH431" s="132"/>
      <c r="AI431" s="126"/>
      <c r="AJ431" s="126"/>
      <c r="AK431" s="126"/>
      <c r="AL431" s="57"/>
      <c r="AM431" s="57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5"/>
      <c r="AY431" s="132"/>
      <c r="AZ431" s="126"/>
      <c r="BA431" s="126"/>
      <c r="BB431" s="126"/>
      <c r="BC431" s="57"/>
      <c r="BD431" s="57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5"/>
      <c r="BP431" s="132"/>
      <c r="BQ431" s="126"/>
      <c r="BR431" s="126"/>
      <c r="BS431" s="126"/>
      <c r="BT431" s="57"/>
      <c r="BU431" s="57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5"/>
      <c r="CG431" s="132"/>
      <c r="CH431" s="126"/>
      <c r="CI431" s="126"/>
      <c r="CJ431" s="126"/>
      <c r="CK431" s="57"/>
      <c r="CL431" s="57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5"/>
      <c r="CX431" s="132"/>
      <c r="CY431" s="126"/>
      <c r="CZ431" s="126"/>
      <c r="DA431" s="126"/>
      <c r="DB431" s="57"/>
      <c r="DC431" s="57"/>
      <c r="DD431" s="58"/>
      <c r="DE431" s="59"/>
      <c r="DF431" s="28"/>
      <c r="DG431" s="28"/>
      <c r="DH431" s="28"/>
      <c r="DI431" s="28"/>
      <c r="DJ431" s="28"/>
      <c r="DK431" s="28"/>
      <c r="DL431" s="28"/>
      <c r="DM431" s="28"/>
      <c r="DN431" s="26"/>
      <c r="DO431" s="121"/>
      <c r="DP431" s="125"/>
      <c r="DQ431" s="126"/>
      <c r="DR431" s="127"/>
      <c r="DS431" s="27"/>
      <c r="DT431" s="27"/>
      <c r="DU431" s="28"/>
      <c r="DV431" s="28"/>
      <c r="DW431" s="28"/>
      <c r="DX431" s="28"/>
      <c r="DY431" s="28"/>
      <c r="DZ431" s="28"/>
      <c r="EA431" s="28"/>
      <c r="EB431" s="28"/>
      <c r="EC431" s="28"/>
      <c r="ED431" s="28"/>
      <c r="EE431" s="26"/>
      <c r="EF431" s="121"/>
      <c r="EG431" s="125"/>
      <c r="EH431" s="126"/>
      <c r="EI431" s="127"/>
      <c r="EJ431" s="27"/>
      <c r="EK431" s="27"/>
      <c r="EL431" s="28"/>
      <c r="EM431" s="28"/>
      <c r="EN431" s="28"/>
      <c r="EO431" s="28"/>
      <c r="EP431" s="28"/>
      <c r="EQ431" s="28"/>
      <c r="ER431" s="28"/>
      <c r="ES431" s="28"/>
      <c r="ET431" s="28"/>
      <c r="EU431" s="28"/>
      <c r="EV431" s="26"/>
      <c r="EW431" s="121"/>
      <c r="EX431" s="125"/>
      <c r="EY431" s="126"/>
      <c r="EZ431" s="127"/>
      <c r="FA431" s="27"/>
      <c r="FB431" s="27"/>
      <c r="FC431" s="28"/>
      <c r="FD431" s="28"/>
      <c r="FE431" s="28"/>
      <c r="FF431" s="28"/>
      <c r="FG431" s="28"/>
      <c r="FH431" s="28"/>
      <c r="FI431" s="28"/>
      <c r="FJ431" s="28"/>
      <c r="FK431" s="28"/>
      <c r="FL431" s="28"/>
      <c r="FM431" s="26"/>
      <c r="FN431" s="121"/>
      <c r="FO431" s="125"/>
      <c r="FP431" s="126"/>
      <c r="FQ431" s="127"/>
      <c r="FR431" s="27"/>
      <c r="FS431" s="27"/>
      <c r="FT431" s="28"/>
      <c r="FU431" s="28"/>
      <c r="FV431" s="28"/>
      <c r="FW431" s="28"/>
      <c r="FX431" s="28"/>
      <c r="FY431" s="28"/>
      <c r="FZ431" s="28"/>
      <c r="GA431" s="28"/>
      <c r="GB431" s="28"/>
      <c r="GC431" s="28"/>
      <c r="GD431" s="26"/>
      <c r="GE431" s="121"/>
      <c r="GF431" s="125"/>
      <c r="GG431" s="126"/>
      <c r="GH431" s="127"/>
      <c r="GI431" s="27"/>
      <c r="GJ431" s="27"/>
      <c r="GK431" s="28"/>
      <c r="GL431" s="28"/>
      <c r="GM431" s="28"/>
      <c r="GN431" s="28"/>
      <c r="GO431" s="28"/>
      <c r="GP431" s="28"/>
      <c r="GQ431" s="28"/>
      <c r="GR431" s="28"/>
      <c r="GS431" s="28"/>
      <c r="GT431" s="28"/>
      <c r="GU431" s="26"/>
      <c r="GV431" s="121"/>
      <c r="GW431" s="125"/>
      <c r="GX431" s="126"/>
      <c r="GY431" s="127"/>
      <c r="GZ431" s="27"/>
      <c r="HA431" s="27"/>
      <c r="HB431" s="28"/>
      <c r="HC431" s="28"/>
      <c r="HD431" s="28"/>
      <c r="HE431" s="28"/>
      <c r="HF431" s="28"/>
      <c r="HG431" s="28"/>
      <c r="HH431" s="28"/>
      <c r="HI431" s="28"/>
      <c r="HJ431" s="28"/>
      <c r="HK431" s="28"/>
      <c r="HL431" s="26"/>
      <c r="HM431" s="121"/>
      <c r="HN431" s="125"/>
      <c r="HO431" s="126"/>
      <c r="HP431" s="127"/>
      <c r="HQ431" s="27"/>
      <c r="HR431" s="27"/>
      <c r="HS431" s="28"/>
      <c r="HT431" s="28"/>
      <c r="HU431" s="28"/>
      <c r="HV431" s="28"/>
      <c r="HW431" s="28"/>
      <c r="HX431" s="28"/>
      <c r="HY431" s="28"/>
      <c r="HZ431" s="28"/>
      <c r="IA431" s="28"/>
      <c r="IB431" s="28"/>
      <c r="IC431" s="26"/>
      <c r="ID431" s="121"/>
      <c r="IE431" s="125"/>
      <c r="IF431" s="126"/>
      <c r="IG431" s="127"/>
      <c r="IH431" s="27"/>
      <c r="II431" s="27"/>
      <c r="IJ431" s="28"/>
      <c r="IK431" s="28"/>
      <c r="IL431" s="28"/>
      <c r="IM431" s="28"/>
      <c r="IN431" s="28"/>
      <c r="IO431" s="28"/>
      <c r="IP431" s="28"/>
      <c r="IQ431" s="28"/>
      <c r="IR431" s="28"/>
      <c r="IS431" s="28"/>
      <c r="IT431" s="26"/>
      <c r="IU431" s="121"/>
    </row>
    <row r="432" spans="1:255" ht="18" customHeight="1">
      <c r="A432" s="134"/>
      <c r="B432" s="125"/>
      <c r="C432" s="126"/>
      <c r="D432" s="127"/>
      <c r="E432" s="27"/>
      <c r="F432" s="27">
        <v>2019</v>
      </c>
      <c r="G432" s="28">
        <f>G444+G456+G480</f>
        <v>272.6</v>
      </c>
      <c r="H432" s="28">
        <f>H444+H456+H480</f>
        <v>272.6</v>
      </c>
      <c r="I432" s="28">
        <f>I444+I456+I480</f>
        <v>272.6</v>
      </c>
      <c r="J432" s="28">
        <f aca="true" t="shared" si="236" ref="J432:P432">J444+J456+J480</f>
        <v>272.6</v>
      </c>
      <c r="K432" s="28">
        <f t="shared" si="236"/>
        <v>0</v>
      </c>
      <c r="L432" s="28">
        <f t="shared" si="236"/>
        <v>0</v>
      </c>
      <c r="M432" s="28">
        <f t="shared" si="236"/>
        <v>0</v>
      </c>
      <c r="N432" s="28">
        <f t="shared" si="236"/>
        <v>0</v>
      </c>
      <c r="O432" s="28">
        <f t="shared" si="236"/>
        <v>0</v>
      </c>
      <c r="P432" s="28">
        <f t="shared" si="236"/>
        <v>0</v>
      </c>
      <c r="Q432" s="26"/>
      <c r="R432" s="121"/>
      <c r="S432" s="126"/>
      <c r="T432" s="126"/>
      <c r="U432" s="57"/>
      <c r="V432" s="57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5"/>
      <c r="AH432" s="132"/>
      <c r="AI432" s="126"/>
      <c r="AJ432" s="126"/>
      <c r="AK432" s="126"/>
      <c r="AL432" s="57"/>
      <c r="AM432" s="57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5"/>
      <c r="AY432" s="132"/>
      <c r="AZ432" s="126"/>
      <c r="BA432" s="126"/>
      <c r="BB432" s="126"/>
      <c r="BC432" s="57"/>
      <c r="BD432" s="57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5"/>
      <c r="BP432" s="132"/>
      <c r="BQ432" s="126"/>
      <c r="BR432" s="126"/>
      <c r="BS432" s="126"/>
      <c r="BT432" s="57"/>
      <c r="BU432" s="57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5"/>
      <c r="CG432" s="132"/>
      <c r="CH432" s="126"/>
      <c r="CI432" s="126"/>
      <c r="CJ432" s="126"/>
      <c r="CK432" s="57"/>
      <c r="CL432" s="57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5"/>
      <c r="CX432" s="132"/>
      <c r="CY432" s="126"/>
      <c r="CZ432" s="126"/>
      <c r="DA432" s="126"/>
      <c r="DB432" s="57"/>
      <c r="DC432" s="57"/>
      <c r="DD432" s="58"/>
      <c r="DE432" s="59"/>
      <c r="DF432" s="28"/>
      <c r="DG432" s="28"/>
      <c r="DH432" s="28"/>
      <c r="DI432" s="28"/>
      <c r="DJ432" s="28"/>
      <c r="DK432" s="28"/>
      <c r="DL432" s="28"/>
      <c r="DM432" s="28"/>
      <c r="DN432" s="26"/>
      <c r="DO432" s="121"/>
      <c r="DP432" s="125"/>
      <c r="DQ432" s="126"/>
      <c r="DR432" s="127"/>
      <c r="DS432" s="27"/>
      <c r="DT432" s="27"/>
      <c r="DU432" s="28"/>
      <c r="DV432" s="28"/>
      <c r="DW432" s="28"/>
      <c r="DX432" s="28"/>
      <c r="DY432" s="28"/>
      <c r="DZ432" s="28"/>
      <c r="EA432" s="28"/>
      <c r="EB432" s="28"/>
      <c r="EC432" s="28"/>
      <c r="ED432" s="28"/>
      <c r="EE432" s="26"/>
      <c r="EF432" s="121"/>
      <c r="EG432" s="125"/>
      <c r="EH432" s="126"/>
      <c r="EI432" s="127"/>
      <c r="EJ432" s="27"/>
      <c r="EK432" s="27"/>
      <c r="EL432" s="28"/>
      <c r="EM432" s="28"/>
      <c r="EN432" s="28"/>
      <c r="EO432" s="28"/>
      <c r="EP432" s="28"/>
      <c r="EQ432" s="28"/>
      <c r="ER432" s="28"/>
      <c r="ES432" s="28"/>
      <c r="ET432" s="28"/>
      <c r="EU432" s="28"/>
      <c r="EV432" s="26"/>
      <c r="EW432" s="121"/>
      <c r="EX432" s="125"/>
      <c r="EY432" s="126"/>
      <c r="EZ432" s="127"/>
      <c r="FA432" s="27"/>
      <c r="FB432" s="27"/>
      <c r="FC432" s="28"/>
      <c r="FD432" s="28"/>
      <c r="FE432" s="28"/>
      <c r="FF432" s="28"/>
      <c r="FG432" s="28"/>
      <c r="FH432" s="28"/>
      <c r="FI432" s="28"/>
      <c r="FJ432" s="28"/>
      <c r="FK432" s="28"/>
      <c r="FL432" s="28"/>
      <c r="FM432" s="26"/>
      <c r="FN432" s="121"/>
      <c r="FO432" s="125"/>
      <c r="FP432" s="126"/>
      <c r="FQ432" s="127"/>
      <c r="FR432" s="27"/>
      <c r="FS432" s="27"/>
      <c r="FT432" s="28"/>
      <c r="FU432" s="28"/>
      <c r="FV432" s="28"/>
      <c r="FW432" s="28"/>
      <c r="FX432" s="28"/>
      <c r="FY432" s="28"/>
      <c r="FZ432" s="28"/>
      <c r="GA432" s="28"/>
      <c r="GB432" s="28"/>
      <c r="GC432" s="28"/>
      <c r="GD432" s="26"/>
      <c r="GE432" s="121"/>
      <c r="GF432" s="125"/>
      <c r="GG432" s="126"/>
      <c r="GH432" s="127"/>
      <c r="GI432" s="27"/>
      <c r="GJ432" s="27"/>
      <c r="GK432" s="28"/>
      <c r="GL432" s="28"/>
      <c r="GM432" s="28"/>
      <c r="GN432" s="28"/>
      <c r="GO432" s="28"/>
      <c r="GP432" s="28"/>
      <c r="GQ432" s="28"/>
      <c r="GR432" s="28"/>
      <c r="GS432" s="28"/>
      <c r="GT432" s="28"/>
      <c r="GU432" s="26"/>
      <c r="GV432" s="121"/>
      <c r="GW432" s="125"/>
      <c r="GX432" s="126"/>
      <c r="GY432" s="127"/>
      <c r="GZ432" s="27"/>
      <c r="HA432" s="27"/>
      <c r="HB432" s="28"/>
      <c r="HC432" s="28"/>
      <c r="HD432" s="28"/>
      <c r="HE432" s="28"/>
      <c r="HF432" s="28"/>
      <c r="HG432" s="28"/>
      <c r="HH432" s="28"/>
      <c r="HI432" s="28"/>
      <c r="HJ432" s="28"/>
      <c r="HK432" s="28"/>
      <c r="HL432" s="26"/>
      <c r="HM432" s="121"/>
      <c r="HN432" s="125"/>
      <c r="HO432" s="126"/>
      <c r="HP432" s="127"/>
      <c r="HQ432" s="27"/>
      <c r="HR432" s="27"/>
      <c r="HS432" s="28"/>
      <c r="HT432" s="28"/>
      <c r="HU432" s="28"/>
      <c r="HV432" s="28"/>
      <c r="HW432" s="28"/>
      <c r="HX432" s="28"/>
      <c r="HY432" s="28"/>
      <c r="HZ432" s="28"/>
      <c r="IA432" s="28"/>
      <c r="IB432" s="28"/>
      <c r="IC432" s="26"/>
      <c r="ID432" s="121"/>
      <c r="IE432" s="125"/>
      <c r="IF432" s="126"/>
      <c r="IG432" s="127"/>
      <c r="IH432" s="27"/>
      <c r="II432" s="27"/>
      <c r="IJ432" s="28"/>
      <c r="IK432" s="28"/>
      <c r="IL432" s="28"/>
      <c r="IM432" s="28"/>
      <c r="IN432" s="28"/>
      <c r="IO432" s="28"/>
      <c r="IP432" s="28"/>
      <c r="IQ432" s="28"/>
      <c r="IR432" s="28"/>
      <c r="IS432" s="28"/>
      <c r="IT432" s="26"/>
      <c r="IU432" s="121"/>
    </row>
    <row r="433" spans="1:255" ht="21.75" customHeight="1">
      <c r="A433" s="134"/>
      <c r="B433" s="125"/>
      <c r="C433" s="126"/>
      <c r="D433" s="127"/>
      <c r="E433" s="23"/>
      <c r="F433" s="27">
        <v>2020</v>
      </c>
      <c r="G433" s="28">
        <f>G445+G457+G481</f>
        <v>227135.69999999998</v>
      </c>
      <c r="H433" s="28">
        <f aca="true" t="shared" si="237" ref="G433:H438">H445+H457+H481</f>
        <v>69083.2</v>
      </c>
      <c r="I433" s="28">
        <f>I445+I457+I481</f>
        <v>227135.69999999998</v>
      </c>
      <c r="J433" s="28">
        <f aca="true" t="shared" si="238" ref="J433:P433">J445+J457+J481</f>
        <v>69083.2</v>
      </c>
      <c r="K433" s="28">
        <f t="shared" si="238"/>
        <v>0</v>
      </c>
      <c r="L433" s="28">
        <f t="shared" si="238"/>
        <v>0</v>
      </c>
      <c r="M433" s="28">
        <f t="shared" si="238"/>
        <v>0</v>
      </c>
      <c r="N433" s="28">
        <f t="shared" si="238"/>
        <v>0</v>
      </c>
      <c r="O433" s="28">
        <f t="shared" si="238"/>
        <v>0</v>
      </c>
      <c r="P433" s="28">
        <f t="shared" si="238"/>
        <v>0</v>
      </c>
      <c r="Q433" s="26"/>
      <c r="R433" s="121"/>
      <c r="S433" s="126"/>
      <c r="T433" s="126"/>
      <c r="U433" s="71"/>
      <c r="V433" s="57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5"/>
      <c r="AH433" s="132"/>
      <c r="AI433" s="126"/>
      <c r="AJ433" s="126"/>
      <c r="AK433" s="126"/>
      <c r="AL433" s="71"/>
      <c r="AM433" s="57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5"/>
      <c r="AY433" s="132"/>
      <c r="AZ433" s="126"/>
      <c r="BA433" s="126"/>
      <c r="BB433" s="126"/>
      <c r="BC433" s="71"/>
      <c r="BD433" s="57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5"/>
      <c r="BP433" s="132"/>
      <c r="BQ433" s="126"/>
      <c r="BR433" s="126"/>
      <c r="BS433" s="126"/>
      <c r="BT433" s="71"/>
      <c r="BU433" s="57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5"/>
      <c r="CG433" s="132"/>
      <c r="CH433" s="126"/>
      <c r="CI433" s="126"/>
      <c r="CJ433" s="126"/>
      <c r="CK433" s="71"/>
      <c r="CL433" s="57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5"/>
      <c r="CX433" s="132"/>
      <c r="CY433" s="126"/>
      <c r="CZ433" s="126"/>
      <c r="DA433" s="126"/>
      <c r="DB433" s="71"/>
      <c r="DC433" s="57"/>
      <c r="DD433" s="58"/>
      <c r="DE433" s="59"/>
      <c r="DF433" s="28"/>
      <c r="DG433" s="28"/>
      <c r="DH433" s="28"/>
      <c r="DI433" s="28"/>
      <c r="DJ433" s="28"/>
      <c r="DK433" s="28"/>
      <c r="DL433" s="28"/>
      <c r="DM433" s="28"/>
      <c r="DN433" s="26"/>
      <c r="DO433" s="121"/>
      <c r="DP433" s="125"/>
      <c r="DQ433" s="126"/>
      <c r="DR433" s="127"/>
      <c r="DS433" s="23"/>
      <c r="DT433" s="27"/>
      <c r="DU433" s="28"/>
      <c r="DV433" s="28"/>
      <c r="DW433" s="28"/>
      <c r="DX433" s="28"/>
      <c r="DY433" s="28"/>
      <c r="DZ433" s="28"/>
      <c r="EA433" s="28"/>
      <c r="EB433" s="28"/>
      <c r="EC433" s="28"/>
      <c r="ED433" s="28"/>
      <c r="EE433" s="26"/>
      <c r="EF433" s="121"/>
      <c r="EG433" s="125"/>
      <c r="EH433" s="126"/>
      <c r="EI433" s="127"/>
      <c r="EJ433" s="23"/>
      <c r="EK433" s="27"/>
      <c r="EL433" s="28"/>
      <c r="EM433" s="28"/>
      <c r="EN433" s="28"/>
      <c r="EO433" s="28"/>
      <c r="EP433" s="28"/>
      <c r="EQ433" s="28"/>
      <c r="ER433" s="28"/>
      <c r="ES433" s="28"/>
      <c r="ET433" s="28"/>
      <c r="EU433" s="28"/>
      <c r="EV433" s="26"/>
      <c r="EW433" s="121"/>
      <c r="EX433" s="125"/>
      <c r="EY433" s="126"/>
      <c r="EZ433" s="127"/>
      <c r="FA433" s="23"/>
      <c r="FB433" s="27"/>
      <c r="FC433" s="28"/>
      <c r="FD433" s="28"/>
      <c r="FE433" s="28"/>
      <c r="FF433" s="28"/>
      <c r="FG433" s="28"/>
      <c r="FH433" s="28"/>
      <c r="FI433" s="28"/>
      <c r="FJ433" s="28"/>
      <c r="FK433" s="28"/>
      <c r="FL433" s="28"/>
      <c r="FM433" s="26"/>
      <c r="FN433" s="121"/>
      <c r="FO433" s="125"/>
      <c r="FP433" s="126"/>
      <c r="FQ433" s="127"/>
      <c r="FR433" s="23"/>
      <c r="FS433" s="27"/>
      <c r="FT433" s="28"/>
      <c r="FU433" s="28"/>
      <c r="FV433" s="28"/>
      <c r="FW433" s="28"/>
      <c r="FX433" s="28"/>
      <c r="FY433" s="28"/>
      <c r="FZ433" s="28"/>
      <c r="GA433" s="28"/>
      <c r="GB433" s="28"/>
      <c r="GC433" s="28"/>
      <c r="GD433" s="26"/>
      <c r="GE433" s="121"/>
      <c r="GF433" s="125"/>
      <c r="GG433" s="126"/>
      <c r="GH433" s="127"/>
      <c r="GI433" s="23"/>
      <c r="GJ433" s="27"/>
      <c r="GK433" s="28"/>
      <c r="GL433" s="28"/>
      <c r="GM433" s="28"/>
      <c r="GN433" s="28"/>
      <c r="GO433" s="28"/>
      <c r="GP433" s="28"/>
      <c r="GQ433" s="28"/>
      <c r="GR433" s="28"/>
      <c r="GS433" s="28"/>
      <c r="GT433" s="28"/>
      <c r="GU433" s="26"/>
      <c r="GV433" s="121"/>
      <c r="GW433" s="125"/>
      <c r="GX433" s="126"/>
      <c r="GY433" s="127"/>
      <c r="GZ433" s="23"/>
      <c r="HA433" s="27"/>
      <c r="HB433" s="28"/>
      <c r="HC433" s="28"/>
      <c r="HD433" s="28"/>
      <c r="HE433" s="28"/>
      <c r="HF433" s="28"/>
      <c r="HG433" s="28"/>
      <c r="HH433" s="28"/>
      <c r="HI433" s="28"/>
      <c r="HJ433" s="28"/>
      <c r="HK433" s="28"/>
      <c r="HL433" s="26"/>
      <c r="HM433" s="121"/>
      <c r="HN433" s="125"/>
      <c r="HO433" s="126"/>
      <c r="HP433" s="127"/>
      <c r="HQ433" s="23"/>
      <c r="HR433" s="27"/>
      <c r="HS433" s="28"/>
      <c r="HT433" s="28"/>
      <c r="HU433" s="28"/>
      <c r="HV433" s="28"/>
      <c r="HW433" s="28"/>
      <c r="HX433" s="28"/>
      <c r="HY433" s="28"/>
      <c r="HZ433" s="28"/>
      <c r="IA433" s="28"/>
      <c r="IB433" s="28"/>
      <c r="IC433" s="26"/>
      <c r="ID433" s="121"/>
      <c r="IE433" s="125"/>
      <c r="IF433" s="126"/>
      <c r="IG433" s="127"/>
      <c r="IH433" s="23"/>
      <c r="II433" s="27"/>
      <c r="IJ433" s="28"/>
      <c r="IK433" s="28"/>
      <c r="IL433" s="28"/>
      <c r="IM433" s="28"/>
      <c r="IN433" s="28"/>
      <c r="IO433" s="28"/>
      <c r="IP433" s="28"/>
      <c r="IQ433" s="28"/>
      <c r="IR433" s="28"/>
      <c r="IS433" s="28"/>
      <c r="IT433" s="26"/>
      <c r="IU433" s="121"/>
    </row>
    <row r="434" spans="1:241" ht="21.75" customHeight="1">
      <c r="A434" s="134"/>
      <c r="B434" s="125"/>
      <c r="C434" s="126"/>
      <c r="D434" s="127"/>
      <c r="E434" s="23"/>
      <c r="F434" s="27">
        <v>2021</v>
      </c>
      <c r="G434" s="28">
        <f t="shared" si="237"/>
        <v>503883</v>
      </c>
      <c r="H434" s="28">
        <f t="shared" si="237"/>
        <v>0</v>
      </c>
      <c r="I434" s="28">
        <f aca="true" t="shared" si="239" ref="I434:P434">I446+I458+I482</f>
        <v>274929.3</v>
      </c>
      <c r="J434" s="28">
        <f t="shared" si="239"/>
        <v>0</v>
      </c>
      <c r="K434" s="28">
        <f t="shared" si="239"/>
        <v>0</v>
      </c>
      <c r="L434" s="28">
        <f t="shared" si="239"/>
        <v>0</v>
      </c>
      <c r="M434" s="28">
        <f t="shared" si="239"/>
        <v>228953.7</v>
      </c>
      <c r="N434" s="28">
        <f t="shared" si="239"/>
        <v>0</v>
      </c>
      <c r="O434" s="28">
        <f t="shared" si="239"/>
        <v>0</v>
      </c>
      <c r="P434" s="28">
        <f t="shared" si="239"/>
        <v>0</v>
      </c>
      <c r="Q434" s="26"/>
      <c r="R434" s="3"/>
      <c r="AG434" s="72"/>
      <c r="AW434" s="72"/>
      <c r="BM434" s="72"/>
      <c r="CC434" s="72"/>
      <c r="CS434" s="72"/>
      <c r="DI434" s="72"/>
      <c r="DY434" s="72"/>
      <c r="EO434" s="72"/>
      <c r="FE434" s="72"/>
      <c r="FU434" s="72"/>
      <c r="GK434" s="72"/>
      <c r="HA434" s="72"/>
      <c r="HQ434" s="72"/>
      <c r="IG434" s="72"/>
    </row>
    <row r="435" spans="1:241" ht="21.75" customHeight="1">
      <c r="A435" s="134"/>
      <c r="B435" s="125"/>
      <c r="C435" s="126"/>
      <c r="D435" s="127"/>
      <c r="E435" s="23"/>
      <c r="F435" s="27">
        <v>2022</v>
      </c>
      <c r="G435" s="28">
        <f t="shared" si="237"/>
        <v>422037.78</v>
      </c>
      <c r="H435" s="28">
        <f t="shared" si="237"/>
        <v>0</v>
      </c>
      <c r="I435" s="28">
        <f aca="true" t="shared" si="240" ref="I435:P435">I447+I459+I483</f>
        <v>422037.78</v>
      </c>
      <c r="J435" s="28">
        <f t="shared" si="240"/>
        <v>0</v>
      </c>
      <c r="K435" s="28">
        <f t="shared" si="240"/>
        <v>0</v>
      </c>
      <c r="L435" s="28">
        <f t="shared" si="240"/>
        <v>0</v>
      </c>
      <c r="M435" s="28">
        <f t="shared" si="240"/>
        <v>0</v>
      </c>
      <c r="N435" s="28">
        <f t="shared" si="240"/>
        <v>0</v>
      </c>
      <c r="O435" s="28">
        <f t="shared" si="240"/>
        <v>0</v>
      </c>
      <c r="P435" s="28">
        <f t="shared" si="240"/>
        <v>0</v>
      </c>
      <c r="Q435" s="26"/>
      <c r="R435" s="3"/>
      <c r="AG435" s="72"/>
      <c r="AW435" s="72"/>
      <c r="BM435" s="72"/>
      <c r="CC435" s="72"/>
      <c r="CS435" s="72"/>
      <c r="DI435" s="72"/>
      <c r="DY435" s="72"/>
      <c r="EO435" s="72"/>
      <c r="FE435" s="72"/>
      <c r="FU435" s="72"/>
      <c r="GK435" s="72"/>
      <c r="HA435" s="72"/>
      <c r="HQ435" s="72"/>
      <c r="IG435" s="72"/>
    </row>
    <row r="436" spans="1:241" ht="21.75" customHeight="1">
      <c r="A436" s="134"/>
      <c r="B436" s="125"/>
      <c r="C436" s="126"/>
      <c r="D436" s="127"/>
      <c r="E436" s="23"/>
      <c r="F436" s="27">
        <v>2023</v>
      </c>
      <c r="G436" s="28">
        <f t="shared" si="237"/>
        <v>342457.6</v>
      </c>
      <c r="H436" s="28">
        <f t="shared" si="237"/>
        <v>0</v>
      </c>
      <c r="I436" s="28">
        <f aca="true" t="shared" si="241" ref="I436:P436">I448+I460+I484</f>
        <v>342457.6</v>
      </c>
      <c r="J436" s="28">
        <f t="shared" si="241"/>
        <v>0</v>
      </c>
      <c r="K436" s="28">
        <f t="shared" si="241"/>
        <v>0</v>
      </c>
      <c r="L436" s="28">
        <f t="shared" si="241"/>
        <v>0</v>
      </c>
      <c r="M436" s="28">
        <f t="shared" si="241"/>
        <v>0</v>
      </c>
      <c r="N436" s="28">
        <f t="shared" si="241"/>
        <v>0</v>
      </c>
      <c r="O436" s="28">
        <f t="shared" si="241"/>
        <v>0</v>
      </c>
      <c r="P436" s="28">
        <f t="shared" si="241"/>
        <v>0</v>
      </c>
      <c r="Q436" s="26"/>
      <c r="R436" s="3"/>
      <c r="AG436" s="72"/>
      <c r="AW436" s="72"/>
      <c r="BM436" s="72"/>
      <c r="CC436" s="72"/>
      <c r="CS436" s="72"/>
      <c r="DI436" s="72"/>
      <c r="DY436" s="72"/>
      <c r="EO436" s="72"/>
      <c r="FE436" s="72"/>
      <c r="FU436" s="72"/>
      <c r="GK436" s="72"/>
      <c r="HA436" s="72"/>
      <c r="HQ436" s="72"/>
      <c r="IG436" s="72"/>
    </row>
    <row r="437" spans="1:241" ht="21.75" customHeight="1">
      <c r="A437" s="134"/>
      <c r="B437" s="125"/>
      <c r="C437" s="126"/>
      <c r="D437" s="127"/>
      <c r="E437" s="23"/>
      <c r="F437" s="27">
        <v>2024</v>
      </c>
      <c r="G437" s="28">
        <f t="shared" si="237"/>
        <v>539707.9</v>
      </c>
      <c r="H437" s="28">
        <f t="shared" si="237"/>
        <v>0</v>
      </c>
      <c r="I437" s="28">
        <f aca="true" t="shared" si="242" ref="I437:P437">I449+I461+I485</f>
        <v>539707.9</v>
      </c>
      <c r="J437" s="28">
        <f t="shared" si="242"/>
        <v>0</v>
      </c>
      <c r="K437" s="28">
        <f t="shared" si="242"/>
        <v>0</v>
      </c>
      <c r="L437" s="28">
        <f t="shared" si="242"/>
        <v>0</v>
      </c>
      <c r="M437" s="28">
        <f t="shared" si="242"/>
        <v>0</v>
      </c>
      <c r="N437" s="28">
        <f t="shared" si="242"/>
        <v>0</v>
      </c>
      <c r="O437" s="28">
        <f t="shared" si="242"/>
        <v>0</v>
      </c>
      <c r="P437" s="28">
        <f t="shared" si="242"/>
        <v>0</v>
      </c>
      <c r="Q437" s="26"/>
      <c r="R437" s="3"/>
      <c r="AG437" s="72"/>
      <c r="AW437" s="72"/>
      <c r="BM437" s="72"/>
      <c r="CC437" s="72"/>
      <c r="CS437" s="72"/>
      <c r="DI437" s="72"/>
      <c r="DY437" s="72"/>
      <c r="EO437" s="72"/>
      <c r="FE437" s="72"/>
      <c r="FU437" s="72"/>
      <c r="GK437" s="72"/>
      <c r="HA437" s="72"/>
      <c r="HQ437" s="72"/>
      <c r="IG437" s="72"/>
    </row>
    <row r="438" spans="1:241" ht="21.75" customHeight="1">
      <c r="A438" s="135"/>
      <c r="B438" s="136"/>
      <c r="C438" s="137"/>
      <c r="D438" s="138"/>
      <c r="E438" s="23"/>
      <c r="F438" s="27">
        <v>2025</v>
      </c>
      <c r="G438" s="28">
        <f t="shared" si="237"/>
        <v>319158.5</v>
      </c>
      <c r="H438" s="28">
        <f t="shared" si="237"/>
        <v>0</v>
      </c>
      <c r="I438" s="28">
        <f aca="true" t="shared" si="243" ref="I438:P438">I450+I462+I486</f>
        <v>319158.5</v>
      </c>
      <c r="J438" s="28">
        <f t="shared" si="243"/>
        <v>0</v>
      </c>
      <c r="K438" s="28">
        <f t="shared" si="243"/>
        <v>0</v>
      </c>
      <c r="L438" s="28">
        <f t="shared" si="243"/>
        <v>0</v>
      </c>
      <c r="M438" s="28">
        <f t="shared" si="243"/>
        <v>0</v>
      </c>
      <c r="N438" s="28">
        <f t="shared" si="243"/>
        <v>0</v>
      </c>
      <c r="O438" s="28">
        <f t="shared" si="243"/>
        <v>0</v>
      </c>
      <c r="P438" s="28">
        <f t="shared" si="243"/>
        <v>0</v>
      </c>
      <c r="Q438" s="26"/>
      <c r="R438" s="3"/>
      <c r="AG438" s="72"/>
      <c r="AW438" s="72"/>
      <c r="BM438" s="72"/>
      <c r="CC438" s="72"/>
      <c r="CS438" s="72"/>
      <c r="DI438" s="72"/>
      <c r="DY438" s="72"/>
      <c r="EO438" s="72"/>
      <c r="FE438" s="72"/>
      <c r="FU438" s="72"/>
      <c r="GK438" s="72"/>
      <c r="HA438" s="72"/>
      <c r="HQ438" s="72"/>
      <c r="IG438" s="72"/>
    </row>
    <row r="439" spans="1:255" ht="19.5" customHeight="1">
      <c r="A439" s="133"/>
      <c r="B439" s="122" t="s">
        <v>85</v>
      </c>
      <c r="C439" s="123"/>
      <c r="D439" s="124"/>
      <c r="E439" s="23"/>
      <c r="F439" s="24" t="s">
        <v>30</v>
      </c>
      <c r="G439" s="25">
        <f>I439+K439+M439+O439</f>
        <v>849462.5</v>
      </c>
      <c r="H439" s="25">
        <f aca="true" t="shared" si="244" ref="H439:H457">J439+L439+N439+P439</f>
        <v>111863.6</v>
      </c>
      <c r="I439" s="25">
        <f>SUM(I440:I450)</f>
        <v>812939.1</v>
      </c>
      <c r="J439" s="25">
        <f aca="true" t="shared" si="245" ref="J439:P439">SUM(J440:J450)</f>
        <v>89246.7</v>
      </c>
      <c r="K439" s="25">
        <f t="shared" si="245"/>
        <v>0</v>
      </c>
      <c r="L439" s="25">
        <f t="shared" si="245"/>
        <v>0</v>
      </c>
      <c r="M439" s="25">
        <f t="shared" si="245"/>
        <v>36523.4</v>
      </c>
      <c r="N439" s="25">
        <f t="shared" si="245"/>
        <v>22616.9</v>
      </c>
      <c r="O439" s="25">
        <f t="shared" si="245"/>
        <v>0</v>
      </c>
      <c r="P439" s="25">
        <f t="shared" si="245"/>
        <v>0</v>
      </c>
      <c r="Q439" s="26"/>
      <c r="R439" s="121"/>
      <c r="S439" s="126"/>
      <c r="T439" s="126"/>
      <c r="U439" s="71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5"/>
      <c r="AH439" s="132"/>
      <c r="AI439" s="126"/>
      <c r="AJ439" s="126"/>
      <c r="AK439" s="126"/>
      <c r="AL439" s="71"/>
      <c r="AM439" s="53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5"/>
      <c r="AY439" s="132"/>
      <c r="AZ439" s="126"/>
      <c r="BA439" s="126"/>
      <c r="BB439" s="126"/>
      <c r="BC439" s="71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5"/>
      <c r="BP439" s="132"/>
      <c r="BQ439" s="126"/>
      <c r="BR439" s="126"/>
      <c r="BS439" s="126"/>
      <c r="BT439" s="71"/>
      <c r="BU439" s="53"/>
      <c r="BV439" s="54"/>
      <c r="BW439" s="54"/>
      <c r="BX439" s="54"/>
      <c r="BY439" s="54"/>
      <c r="BZ439" s="54"/>
      <c r="CA439" s="54"/>
      <c r="CB439" s="54"/>
      <c r="CC439" s="54"/>
      <c r="CD439" s="54"/>
      <c r="CE439" s="54"/>
      <c r="CF439" s="55"/>
      <c r="CG439" s="132"/>
      <c r="CH439" s="126"/>
      <c r="CI439" s="126"/>
      <c r="CJ439" s="126"/>
      <c r="CK439" s="71"/>
      <c r="CL439" s="53"/>
      <c r="CM439" s="54"/>
      <c r="CN439" s="54"/>
      <c r="CO439" s="54"/>
      <c r="CP439" s="54"/>
      <c r="CQ439" s="54"/>
      <c r="CR439" s="54"/>
      <c r="CS439" s="54"/>
      <c r="CT439" s="54"/>
      <c r="CU439" s="54"/>
      <c r="CV439" s="54"/>
      <c r="CW439" s="55"/>
      <c r="CX439" s="132"/>
      <c r="CY439" s="126"/>
      <c r="CZ439" s="126"/>
      <c r="DA439" s="126"/>
      <c r="DB439" s="71"/>
      <c r="DC439" s="53"/>
      <c r="DD439" s="54"/>
      <c r="DE439" s="56"/>
      <c r="DF439" s="25"/>
      <c r="DG439" s="25"/>
      <c r="DH439" s="25"/>
      <c r="DI439" s="25"/>
      <c r="DJ439" s="25"/>
      <c r="DK439" s="25"/>
      <c r="DL439" s="25"/>
      <c r="DM439" s="25"/>
      <c r="DN439" s="26"/>
      <c r="DO439" s="121"/>
      <c r="DP439" s="122"/>
      <c r="DQ439" s="123"/>
      <c r="DR439" s="124"/>
      <c r="DS439" s="23"/>
      <c r="DT439" s="24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6"/>
      <c r="EF439" s="121"/>
      <c r="EG439" s="122"/>
      <c r="EH439" s="123"/>
      <c r="EI439" s="124"/>
      <c r="EJ439" s="23"/>
      <c r="EK439" s="24"/>
      <c r="EL439" s="25"/>
      <c r="EM439" s="25"/>
      <c r="EN439" s="25"/>
      <c r="EO439" s="25"/>
      <c r="EP439" s="25"/>
      <c r="EQ439" s="25"/>
      <c r="ER439" s="25"/>
      <c r="ES439" s="25"/>
      <c r="ET439" s="25"/>
      <c r="EU439" s="25"/>
      <c r="EV439" s="26"/>
      <c r="EW439" s="121"/>
      <c r="EX439" s="122"/>
      <c r="EY439" s="123"/>
      <c r="EZ439" s="124"/>
      <c r="FA439" s="23"/>
      <c r="FB439" s="24"/>
      <c r="FC439" s="25"/>
      <c r="FD439" s="25"/>
      <c r="FE439" s="25"/>
      <c r="FF439" s="25"/>
      <c r="FG439" s="25"/>
      <c r="FH439" s="25"/>
      <c r="FI439" s="25"/>
      <c r="FJ439" s="25"/>
      <c r="FK439" s="25"/>
      <c r="FL439" s="25"/>
      <c r="FM439" s="26"/>
      <c r="FN439" s="121"/>
      <c r="FO439" s="122"/>
      <c r="FP439" s="123"/>
      <c r="FQ439" s="124"/>
      <c r="FR439" s="23"/>
      <c r="FS439" s="24"/>
      <c r="FT439" s="25"/>
      <c r="FU439" s="25"/>
      <c r="FV439" s="25"/>
      <c r="FW439" s="25"/>
      <c r="FX439" s="25"/>
      <c r="FY439" s="25"/>
      <c r="FZ439" s="25"/>
      <c r="GA439" s="25"/>
      <c r="GB439" s="25"/>
      <c r="GC439" s="25"/>
      <c r="GD439" s="26"/>
      <c r="GE439" s="121"/>
      <c r="GF439" s="122"/>
      <c r="GG439" s="123"/>
      <c r="GH439" s="124"/>
      <c r="GI439" s="23"/>
      <c r="GJ439" s="24"/>
      <c r="GK439" s="25"/>
      <c r="GL439" s="25"/>
      <c r="GM439" s="25"/>
      <c r="GN439" s="25"/>
      <c r="GO439" s="25"/>
      <c r="GP439" s="25"/>
      <c r="GQ439" s="25"/>
      <c r="GR439" s="25"/>
      <c r="GS439" s="25"/>
      <c r="GT439" s="25"/>
      <c r="GU439" s="26"/>
      <c r="GV439" s="121"/>
      <c r="GW439" s="122"/>
      <c r="GX439" s="123"/>
      <c r="GY439" s="124"/>
      <c r="GZ439" s="23"/>
      <c r="HA439" s="24"/>
      <c r="HB439" s="25"/>
      <c r="HC439" s="25"/>
      <c r="HD439" s="25"/>
      <c r="HE439" s="25"/>
      <c r="HF439" s="25"/>
      <c r="HG439" s="25"/>
      <c r="HH439" s="25"/>
      <c r="HI439" s="25"/>
      <c r="HJ439" s="25"/>
      <c r="HK439" s="25"/>
      <c r="HL439" s="26"/>
      <c r="HM439" s="121"/>
      <c r="HN439" s="122"/>
      <c r="HO439" s="123"/>
      <c r="HP439" s="124"/>
      <c r="HQ439" s="23"/>
      <c r="HR439" s="24"/>
      <c r="HS439" s="25"/>
      <c r="HT439" s="25"/>
      <c r="HU439" s="25"/>
      <c r="HV439" s="25"/>
      <c r="HW439" s="25"/>
      <c r="HX439" s="25"/>
      <c r="HY439" s="25"/>
      <c r="HZ439" s="25"/>
      <c r="IA439" s="25"/>
      <c r="IB439" s="25"/>
      <c r="IC439" s="26"/>
      <c r="ID439" s="121"/>
      <c r="IE439" s="122"/>
      <c r="IF439" s="123"/>
      <c r="IG439" s="124"/>
      <c r="IH439" s="23"/>
      <c r="II439" s="24"/>
      <c r="IJ439" s="25"/>
      <c r="IK439" s="25"/>
      <c r="IL439" s="25"/>
      <c r="IM439" s="25"/>
      <c r="IN439" s="25"/>
      <c r="IO439" s="25"/>
      <c r="IP439" s="25"/>
      <c r="IQ439" s="25"/>
      <c r="IR439" s="25"/>
      <c r="IS439" s="25"/>
      <c r="IT439" s="26"/>
      <c r="IU439" s="121"/>
    </row>
    <row r="440" spans="1:255" ht="20.25" customHeight="1">
      <c r="A440" s="134"/>
      <c r="B440" s="125"/>
      <c r="C440" s="126"/>
      <c r="D440" s="127"/>
      <c r="E440" s="23"/>
      <c r="F440" s="27">
        <v>2015</v>
      </c>
      <c r="G440" s="28">
        <f aca="true" t="shared" si="246" ref="G440:G457">I440+K440+M440+O440</f>
        <v>13900</v>
      </c>
      <c r="H440" s="28">
        <f t="shared" si="244"/>
        <v>13900</v>
      </c>
      <c r="I440" s="28">
        <f aca="true" t="shared" si="247" ref="I440:P450">I326+I237</f>
        <v>7432.9</v>
      </c>
      <c r="J440" s="28">
        <f t="shared" si="247"/>
        <v>7432.9</v>
      </c>
      <c r="K440" s="28">
        <f t="shared" si="247"/>
        <v>0</v>
      </c>
      <c r="L440" s="28">
        <f t="shared" si="247"/>
        <v>0</v>
      </c>
      <c r="M440" s="28">
        <f t="shared" si="247"/>
        <v>6467.1</v>
      </c>
      <c r="N440" s="28">
        <f t="shared" si="247"/>
        <v>6467.1</v>
      </c>
      <c r="O440" s="28">
        <f t="shared" si="247"/>
        <v>0</v>
      </c>
      <c r="P440" s="28">
        <f t="shared" si="247"/>
        <v>0</v>
      </c>
      <c r="Q440" s="26"/>
      <c r="R440" s="121"/>
      <c r="S440" s="126"/>
      <c r="T440" s="126"/>
      <c r="U440" s="71"/>
      <c r="V440" s="57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5"/>
      <c r="AH440" s="132"/>
      <c r="AI440" s="126"/>
      <c r="AJ440" s="126"/>
      <c r="AK440" s="126"/>
      <c r="AL440" s="71"/>
      <c r="AM440" s="57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5"/>
      <c r="AY440" s="132"/>
      <c r="AZ440" s="126"/>
      <c r="BA440" s="126"/>
      <c r="BB440" s="126"/>
      <c r="BC440" s="71"/>
      <c r="BD440" s="57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5"/>
      <c r="BP440" s="132"/>
      <c r="BQ440" s="126"/>
      <c r="BR440" s="126"/>
      <c r="BS440" s="126"/>
      <c r="BT440" s="71"/>
      <c r="BU440" s="57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5"/>
      <c r="CG440" s="132"/>
      <c r="CH440" s="126"/>
      <c r="CI440" s="126"/>
      <c r="CJ440" s="126"/>
      <c r="CK440" s="71"/>
      <c r="CL440" s="57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5"/>
      <c r="CX440" s="132"/>
      <c r="CY440" s="126"/>
      <c r="CZ440" s="126"/>
      <c r="DA440" s="126"/>
      <c r="DB440" s="71"/>
      <c r="DC440" s="57"/>
      <c r="DD440" s="58"/>
      <c r="DE440" s="59"/>
      <c r="DF440" s="28"/>
      <c r="DG440" s="28"/>
      <c r="DH440" s="28"/>
      <c r="DI440" s="28"/>
      <c r="DJ440" s="28"/>
      <c r="DK440" s="28"/>
      <c r="DL440" s="28"/>
      <c r="DM440" s="28"/>
      <c r="DN440" s="26"/>
      <c r="DO440" s="121"/>
      <c r="DP440" s="125"/>
      <c r="DQ440" s="126"/>
      <c r="DR440" s="127"/>
      <c r="DS440" s="23"/>
      <c r="DT440" s="27"/>
      <c r="DU440" s="28"/>
      <c r="DV440" s="28"/>
      <c r="DW440" s="28"/>
      <c r="DX440" s="28"/>
      <c r="DY440" s="28"/>
      <c r="DZ440" s="28"/>
      <c r="EA440" s="28"/>
      <c r="EB440" s="28"/>
      <c r="EC440" s="28"/>
      <c r="ED440" s="28"/>
      <c r="EE440" s="26"/>
      <c r="EF440" s="121"/>
      <c r="EG440" s="125"/>
      <c r="EH440" s="126"/>
      <c r="EI440" s="127"/>
      <c r="EJ440" s="23"/>
      <c r="EK440" s="27"/>
      <c r="EL440" s="28"/>
      <c r="EM440" s="28"/>
      <c r="EN440" s="28"/>
      <c r="EO440" s="28"/>
      <c r="EP440" s="28"/>
      <c r="EQ440" s="28"/>
      <c r="ER440" s="28"/>
      <c r="ES440" s="28"/>
      <c r="ET440" s="28"/>
      <c r="EU440" s="28"/>
      <c r="EV440" s="26"/>
      <c r="EW440" s="121"/>
      <c r="EX440" s="125"/>
      <c r="EY440" s="126"/>
      <c r="EZ440" s="127"/>
      <c r="FA440" s="23"/>
      <c r="FB440" s="27"/>
      <c r="FC440" s="28"/>
      <c r="FD440" s="28"/>
      <c r="FE440" s="28"/>
      <c r="FF440" s="28"/>
      <c r="FG440" s="28"/>
      <c r="FH440" s="28"/>
      <c r="FI440" s="28"/>
      <c r="FJ440" s="28"/>
      <c r="FK440" s="28"/>
      <c r="FL440" s="28"/>
      <c r="FM440" s="26"/>
      <c r="FN440" s="121"/>
      <c r="FO440" s="125"/>
      <c r="FP440" s="126"/>
      <c r="FQ440" s="127"/>
      <c r="FR440" s="23"/>
      <c r="FS440" s="27"/>
      <c r="FT440" s="28"/>
      <c r="FU440" s="28"/>
      <c r="FV440" s="28"/>
      <c r="FW440" s="28"/>
      <c r="FX440" s="28"/>
      <c r="FY440" s="28"/>
      <c r="FZ440" s="28"/>
      <c r="GA440" s="28"/>
      <c r="GB440" s="28"/>
      <c r="GC440" s="28"/>
      <c r="GD440" s="26"/>
      <c r="GE440" s="121"/>
      <c r="GF440" s="125"/>
      <c r="GG440" s="126"/>
      <c r="GH440" s="127"/>
      <c r="GI440" s="23"/>
      <c r="GJ440" s="27"/>
      <c r="GK440" s="28"/>
      <c r="GL440" s="28"/>
      <c r="GM440" s="28"/>
      <c r="GN440" s="28"/>
      <c r="GO440" s="28"/>
      <c r="GP440" s="28"/>
      <c r="GQ440" s="28"/>
      <c r="GR440" s="28"/>
      <c r="GS440" s="28"/>
      <c r="GT440" s="28"/>
      <c r="GU440" s="26"/>
      <c r="GV440" s="121"/>
      <c r="GW440" s="125"/>
      <c r="GX440" s="126"/>
      <c r="GY440" s="127"/>
      <c r="GZ440" s="23"/>
      <c r="HA440" s="27"/>
      <c r="HB440" s="28"/>
      <c r="HC440" s="28"/>
      <c r="HD440" s="28"/>
      <c r="HE440" s="28"/>
      <c r="HF440" s="28"/>
      <c r="HG440" s="28"/>
      <c r="HH440" s="28"/>
      <c r="HI440" s="28"/>
      <c r="HJ440" s="28"/>
      <c r="HK440" s="28"/>
      <c r="HL440" s="26"/>
      <c r="HM440" s="121"/>
      <c r="HN440" s="125"/>
      <c r="HO440" s="126"/>
      <c r="HP440" s="127"/>
      <c r="HQ440" s="23"/>
      <c r="HR440" s="27"/>
      <c r="HS440" s="28"/>
      <c r="HT440" s="28"/>
      <c r="HU440" s="28"/>
      <c r="HV440" s="28"/>
      <c r="HW440" s="28"/>
      <c r="HX440" s="28"/>
      <c r="HY440" s="28"/>
      <c r="HZ440" s="28"/>
      <c r="IA440" s="28"/>
      <c r="IB440" s="28"/>
      <c r="IC440" s="26"/>
      <c r="ID440" s="121"/>
      <c r="IE440" s="125"/>
      <c r="IF440" s="126"/>
      <c r="IG440" s="127"/>
      <c r="IH440" s="23"/>
      <c r="II440" s="27"/>
      <c r="IJ440" s="28"/>
      <c r="IK440" s="28"/>
      <c r="IL440" s="28"/>
      <c r="IM440" s="28"/>
      <c r="IN440" s="28"/>
      <c r="IO440" s="28"/>
      <c r="IP440" s="28"/>
      <c r="IQ440" s="28"/>
      <c r="IR440" s="28"/>
      <c r="IS440" s="28"/>
      <c r="IT440" s="26"/>
      <c r="IU440" s="121"/>
    </row>
    <row r="441" spans="1:255" ht="19.5" customHeight="1">
      <c r="A441" s="134"/>
      <c r="B441" s="125"/>
      <c r="C441" s="126"/>
      <c r="D441" s="127"/>
      <c r="E441" s="27"/>
      <c r="F441" s="27">
        <v>2016</v>
      </c>
      <c r="G441" s="28">
        <f t="shared" si="246"/>
        <v>19454.3</v>
      </c>
      <c r="H441" s="28">
        <f t="shared" si="244"/>
        <v>19454.3</v>
      </c>
      <c r="I441" s="28">
        <f t="shared" si="247"/>
        <v>9982.5</v>
      </c>
      <c r="J441" s="28">
        <f t="shared" si="247"/>
        <v>9982.5</v>
      </c>
      <c r="K441" s="28">
        <f t="shared" si="247"/>
        <v>0</v>
      </c>
      <c r="L441" s="28">
        <f t="shared" si="247"/>
        <v>0</v>
      </c>
      <c r="M441" s="28">
        <f t="shared" si="247"/>
        <v>9471.8</v>
      </c>
      <c r="N441" s="28">
        <f t="shared" si="247"/>
        <v>9471.8</v>
      </c>
      <c r="O441" s="28">
        <f t="shared" si="247"/>
        <v>0</v>
      </c>
      <c r="P441" s="28">
        <f t="shared" si="247"/>
        <v>0</v>
      </c>
      <c r="Q441" s="26"/>
      <c r="R441" s="121"/>
      <c r="S441" s="126"/>
      <c r="T441" s="126"/>
      <c r="U441" s="57"/>
      <c r="V441" s="57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5"/>
      <c r="AH441" s="132"/>
      <c r="AI441" s="126"/>
      <c r="AJ441" s="126"/>
      <c r="AK441" s="126"/>
      <c r="AL441" s="57"/>
      <c r="AM441" s="57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5"/>
      <c r="AY441" s="132"/>
      <c r="AZ441" s="126"/>
      <c r="BA441" s="126"/>
      <c r="BB441" s="126"/>
      <c r="BC441" s="57"/>
      <c r="BD441" s="57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5"/>
      <c r="BP441" s="132"/>
      <c r="BQ441" s="126"/>
      <c r="BR441" s="126"/>
      <c r="BS441" s="126"/>
      <c r="BT441" s="57"/>
      <c r="BU441" s="57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5"/>
      <c r="CG441" s="132"/>
      <c r="CH441" s="126"/>
      <c r="CI441" s="126"/>
      <c r="CJ441" s="126"/>
      <c r="CK441" s="57"/>
      <c r="CL441" s="57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5"/>
      <c r="CX441" s="132"/>
      <c r="CY441" s="126"/>
      <c r="CZ441" s="126"/>
      <c r="DA441" s="126"/>
      <c r="DB441" s="57"/>
      <c r="DC441" s="57"/>
      <c r="DD441" s="58"/>
      <c r="DE441" s="59"/>
      <c r="DF441" s="28"/>
      <c r="DG441" s="28"/>
      <c r="DH441" s="28"/>
      <c r="DI441" s="28"/>
      <c r="DJ441" s="28"/>
      <c r="DK441" s="28"/>
      <c r="DL441" s="28"/>
      <c r="DM441" s="28"/>
      <c r="DN441" s="26"/>
      <c r="DO441" s="121"/>
      <c r="DP441" s="125"/>
      <c r="DQ441" s="126"/>
      <c r="DR441" s="127"/>
      <c r="DS441" s="27"/>
      <c r="DT441" s="27"/>
      <c r="DU441" s="28"/>
      <c r="DV441" s="28"/>
      <c r="DW441" s="28"/>
      <c r="DX441" s="28"/>
      <c r="DY441" s="28"/>
      <c r="DZ441" s="28"/>
      <c r="EA441" s="28"/>
      <c r="EB441" s="28"/>
      <c r="EC441" s="28"/>
      <c r="ED441" s="28"/>
      <c r="EE441" s="26"/>
      <c r="EF441" s="121"/>
      <c r="EG441" s="125"/>
      <c r="EH441" s="126"/>
      <c r="EI441" s="127"/>
      <c r="EJ441" s="27"/>
      <c r="EK441" s="27"/>
      <c r="EL441" s="28"/>
      <c r="EM441" s="28"/>
      <c r="EN441" s="28"/>
      <c r="EO441" s="28"/>
      <c r="EP441" s="28"/>
      <c r="EQ441" s="28"/>
      <c r="ER441" s="28"/>
      <c r="ES441" s="28"/>
      <c r="ET441" s="28"/>
      <c r="EU441" s="28"/>
      <c r="EV441" s="26"/>
      <c r="EW441" s="121"/>
      <c r="EX441" s="125"/>
      <c r="EY441" s="126"/>
      <c r="EZ441" s="127"/>
      <c r="FA441" s="27"/>
      <c r="FB441" s="27"/>
      <c r="FC441" s="28"/>
      <c r="FD441" s="28"/>
      <c r="FE441" s="28"/>
      <c r="FF441" s="28"/>
      <c r="FG441" s="28"/>
      <c r="FH441" s="28"/>
      <c r="FI441" s="28"/>
      <c r="FJ441" s="28"/>
      <c r="FK441" s="28"/>
      <c r="FL441" s="28"/>
      <c r="FM441" s="26"/>
      <c r="FN441" s="121"/>
      <c r="FO441" s="125"/>
      <c r="FP441" s="126"/>
      <c r="FQ441" s="127"/>
      <c r="FR441" s="27"/>
      <c r="FS441" s="27"/>
      <c r="FT441" s="28"/>
      <c r="FU441" s="28"/>
      <c r="FV441" s="28"/>
      <c r="FW441" s="28"/>
      <c r="FX441" s="28"/>
      <c r="FY441" s="28"/>
      <c r="FZ441" s="28"/>
      <c r="GA441" s="28"/>
      <c r="GB441" s="28"/>
      <c r="GC441" s="28"/>
      <c r="GD441" s="26"/>
      <c r="GE441" s="121"/>
      <c r="GF441" s="125"/>
      <c r="GG441" s="126"/>
      <c r="GH441" s="127"/>
      <c r="GI441" s="27"/>
      <c r="GJ441" s="27"/>
      <c r="GK441" s="28"/>
      <c r="GL441" s="28"/>
      <c r="GM441" s="28"/>
      <c r="GN441" s="28"/>
      <c r="GO441" s="28"/>
      <c r="GP441" s="28"/>
      <c r="GQ441" s="28"/>
      <c r="GR441" s="28"/>
      <c r="GS441" s="28"/>
      <c r="GT441" s="28"/>
      <c r="GU441" s="26"/>
      <c r="GV441" s="121"/>
      <c r="GW441" s="125"/>
      <c r="GX441" s="126"/>
      <c r="GY441" s="127"/>
      <c r="GZ441" s="27"/>
      <c r="HA441" s="27"/>
      <c r="HB441" s="28"/>
      <c r="HC441" s="28"/>
      <c r="HD441" s="28"/>
      <c r="HE441" s="28"/>
      <c r="HF441" s="28"/>
      <c r="HG441" s="28"/>
      <c r="HH441" s="28"/>
      <c r="HI441" s="28"/>
      <c r="HJ441" s="28"/>
      <c r="HK441" s="28"/>
      <c r="HL441" s="26"/>
      <c r="HM441" s="121"/>
      <c r="HN441" s="125"/>
      <c r="HO441" s="126"/>
      <c r="HP441" s="127"/>
      <c r="HQ441" s="27"/>
      <c r="HR441" s="27"/>
      <c r="HS441" s="28"/>
      <c r="HT441" s="28"/>
      <c r="HU441" s="28"/>
      <c r="HV441" s="28"/>
      <c r="HW441" s="28"/>
      <c r="HX441" s="28"/>
      <c r="HY441" s="28"/>
      <c r="HZ441" s="28"/>
      <c r="IA441" s="28"/>
      <c r="IB441" s="28"/>
      <c r="IC441" s="26"/>
      <c r="ID441" s="121"/>
      <c r="IE441" s="125"/>
      <c r="IF441" s="126"/>
      <c r="IG441" s="127"/>
      <c r="IH441" s="27"/>
      <c r="II441" s="27"/>
      <c r="IJ441" s="28"/>
      <c r="IK441" s="28"/>
      <c r="IL441" s="28"/>
      <c r="IM441" s="28"/>
      <c r="IN441" s="28"/>
      <c r="IO441" s="28"/>
      <c r="IP441" s="28"/>
      <c r="IQ441" s="28"/>
      <c r="IR441" s="28"/>
      <c r="IS441" s="28"/>
      <c r="IT441" s="26"/>
      <c r="IU441" s="121"/>
    </row>
    <row r="442" spans="1:255" ht="21.75" customHeight="1">
      <c r="A442" s="134"/>
      <c r="B442" s="125"/>
      <c r="C442" s="126"/>
      <c r="D442" s="127"/>
      <c r="E442" s="27"/>
      <c r="F442" s="27">
        <v>2017</v>
      </c>
      <c r="G442" s="28">
        <f t="shared" si="246"/>
        <v>7367.6</v>
      </c>
      <c r="H442" s="28">
        <f t="shared" si="244"/>
        <v>7367.6</v>
      </c>
      <c r="I442" s="28">
        <f t="shared" si="247"/>
        <v>4028.6</v>
      </c>
      <c r="J442" s="28">
        <f t="shared" si="247"/>
        <v>4028.6</v>
      </c>
      <c r="K442" s="28">
        <f t="shared" si="247"/>
        <v>0</v>
      </c>
      <c r="L442" s="28">
        <f t="shared" si="247"/>
        <v>0</v>
      </c>
      <c r="M442" s="28">
        <f t="shared" si="247"/>
        <v>3339</v>
      </c>
      <c r="N442" s="28">
        <f t="shared" si="247"/>
        <v>3339</v>
      </c>
      <c r="O442" s="28">
        <f t="shared" si="247"/>
        <v>0</v>
      </c>
      <c r="P442" s="28">
        <f t="shared" si="247"/>
        <v>0</v>
      </c>
      <c r="Q442" s="26"/>
      <c r="R442" s="121"/>
      <c r="S442" s="126"/>
      <c r="T442" s="126"/>
      <c r="U442" s="57"/>
      <c r="V442" s="57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5"/>
      <c r="AH442" s="132"/>
      <c r="AI442" s="126"/>
      <c r="AJ442" s="126"/>
      <c r="AK442" s="126"/>
      <c r="AL442" s="57"/>
      <c r="AM442" s="57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5"/>
      <c r="AY442" s="132"/>
      <c r="AZ442" s="126"/>
      <c r="BA442" s="126"/>
      <c r="BB442" s="126"/>
      <c r="BC442" s="57"/>
      <c r="BD442" s="57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5"/>
      <c r="BP442" s="132"/>
      <c r="BQ442" s="126"/>
      <c r="BR442" s="126"/>
      <c r="BS442" s="126"/>
      <c r="BT442" s="57"/>
      <c r="BU442" s="57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5"/>
      <c r="CG442" s="132"/>
      <c r="CH442" s="126"/>
      <c r="CI442" s="126"/>
      <c r="CJ442" s="126"/>
      <c r="CK442" s="57"/>
      <c r="CL442" s="57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5"/>
      <c r="CX442" s="132"/>
      <c r="CY442" s="126"/>
      <c r="CZ442" s="126"/>
      <c r="DA442" s="126"/>
      <c r="DB442" s="57"/>
      <c r="DC442" s="57"/>
      <c r="DD442" s="58"/>
      <c r="DE442" s="59"/>
      <c r="DF442" s="28"/>
      <c r="DG442" s="28"/>
      <c r="DH442" s="28"/>
      <c r="DI442" s="28"/>
      <c r="DJ442" s="28"/>
      <c r="DK442" s="28"/>
      <c r="DL442" s="28"/>
      <c r="DM442" s="28"/>
      <c r="DN442" s="26"/>
      <c r="DO442" s="121"/>
      <c r="DP442" s="125"/>
      <c r="DQ442" s="126"/>
      <c r="DR442" s="127"/>
      <c r="DS442" s="27"/>
      <c r="DT442" s="27"/>
      <c r="DU442" s="28"/>
      <c r="DV442" s="28"/>
      <c r="DW442" s="28"/>
      <c r="DX442" s="28"/>
      <c r="DY442" s="28"/>
      <c r="DZ442" s="28"/>
      <c r="EA442" s="28"/>
      <c r="EB442" s="28"/>
      <c r="EC442" s="28"/>
      <c r="ED442" s="28"/>
      <c r="EE442" s="26"/>
      <c r="EF442" s="121"/>
      <c r="EG442" s="125"/>
      <c r="EH442" s="126"/>
      <c r="EI442" s="127"/>
      <c r="EJ442" s="27"/>
      <c r="EK442" s="27"/>
      <c r="EL442" s="28"/>
      <c r="EM442" s="28"/>
      <c r="EN442" s="28"/>
      <c r="EO442" s="28"/>
      <c r="EP442" s="28"/>
      <c r="EQ442" s="28"/>
      <c r="ER442" s="28"/>
      <c r="ES442" s="28"/>
      <c r="ET442" s="28"/>
      <c r="EU442" s="28"/>
      <c r="EV442" s="26"/>
      <c r="EW442" s="121"/>
      <c r="EX442" s="125"/>
      <c r="EY442" s="126"/>
      <c r="EZ442" s="127"/>
      <c r="FA442" s="27"/>
      <c r="FB442" s="27"/>
      <c r="FC442" s="28"/>
      <c r="FD442" s="28"/>
      <c r="FE442" s="28"/>
      <c r="FF442" s="28"/>
      <c r="FG442" s="28"/>
      <c r="FH442" s="28"/>
      <c r="FI442" s="28"/>
      <c r="FJ442" s="28"/>
      <c r="FK442" s="28"/>
      <c r="FL442" s="28"/>
      <c r="FM442" s="26"/>
      <c r="FN442" s="121"/>
      <c r="FO442" s="125"/>
      <c r="FP442" s="126"/>
      <c r="FQ442" s="127"/>
      <c r="FR442" s="27"/>
      <c r="FS442" s="27"/>
      <c r="FT442" s="28"/>
      <c r="FU442" s="28"/>
      <c r="FV442" s="28"/>
      <c r="FW442" s="28"/>
      <c r="FX442" s="28"/>
      <c r="FY442" s="28"/>
      <c r="FZ442" s="28"/>
      <c r="GA442" s="28"/>
      <c r="GB442" s="28"/>
      <c r="GC442" s="28"/>
      <c r="GD442" s="26"/>
      <c r="GE442" s="121"/>
      <c r="GF442" s="125"/>
      <c r="GG442" s="126"/>
      <c r="GH442" s="127"/>
      <c r="GI442" s="27"/>
      <c r="GJ442" s="27"/>
      <c r="GK442" s="28"/>
      <c r="GL442" s="28"/>
      <c r="GM442" s="28"/>
      <c r="GN442" s="28"/>
      <c r="GO442" s="28"/>
      <c r="GP442" s="28"/>
      <c r="GQ442" s="28"/>
      <c r="GR442" s="28"/>
      <c r="GS442" s="28"/>
      <c r="GT442" s="28"/>
      <c r="GU442" s="26"/>
      <c r="GV442" s="121"/>
      <c r="GW442" s="125"/>
      <c r="GX442" s="126"/>
      <c r="GY442" s="127"/>
      <c r="GZ442" s="27"/>
      <c r="HA442" s="27"/>
      <c r="HB442" s="28"/>
      <c r="HC442" s="28"/>
      <c r="HD442" s="28"/>
      <c r="HE442" s="28"/>
      <c r="HF442" s="28"/>
      <c r="HG442" s="28"/>
      <c r="HH442" s="28"/>
      <c r="HI442" s="28"/>
      <c r="HJ442" s="28"/>
      <c r="HK442" s="28"/>
      <c r="HL442" s="26"/>
      <c r="HM442" s="121"/>
      <c r="HN442" s="125"/>
      <c r="HO442" s="126"/>
      <c r="HP442" s="127"/>
      <c r="HQ442" s="27"/>
      <c r="HR442" s="27"/>
      <c r="HS442" s="28"/>
      <c r="HT442" s="28"/>
      <c r="HU442" s="28"/>
      <c r="HV442" s="28"/>
      <c r="HW442" s="28"/>
      <c r="HX442" s="28"/>
      <c r="HY442" s="28"/>
      <c r="HZ442" s="28"/>
      <c r="IA442" s="28"/>
      <c r="IB442" s="28"/>
      <c r="IC442" s="26"/>
      <c r="ID442" s="121"/>
      <c r="IE442" s="125"/>
      <c r="IF442" s="126"/>
      <c r="IG442" s="127"/>
      <c r="IH442" s="27"/>
      <c r="II442" s="27"/>
      <c r="IJ442" s="28"/>
      <c r="IK442" s="28"/>
      <c r="IL442" s="28"/>
      <c r="IM442" s="28"/>
      <c r="IN442" s="28"/>
      <c r="IO442" s="28"/>
      <c r="IP442" s="28"/>
      <c r="IQ442" s="28"/>
      <c r="IR442" s="28"/>
      <c r="IS442" s="28"/>
      <c r="IT442" s="26"/>
      <c r="IU442" s="121"/>
    </row>
    <row r="443" spans="1:255" ht="21.75" customHeight="1">
      <c r="A443" s="134"/>
      <c r="B443" s="125"/>
      <c r="C443" s="126"/>
      <c r="D443" s="127"/>
      <c r="E443" s="27"/>
      <c r="F443" s="27">
        <v>2018</v>
      </c>
      <c r="G443" s="28">
        <f t="shared" si="246"/>
        <v>3696.8</v>
      </c>
      <c r="H443" s="28">
        <f t="shared" si="244"/>
        <v>3696.8</v>
      </c>
      <c r="I443" s="28">
        <f t="shared" si="247"/>
        <v>357.8</v>
      </c>
      <c r="J443" s="28">
        <f t="shared" si="247"/>
        <v>357.8</v>
      </c>
      <c r="K443" s="28">
        <f t="shared" si="247"/>
        <v>0</v>
      </c>
      <c r="L443" s="28">
        <f t="shared" si="247"/>
        <v>0</v>
      </c>
      <c r="M443" s="28">
        <f t="shared" si="247"/>
        <v>3339</v>
      </c>
      <c r="N443" s="28">
        <f t="shared" si="247"/>
        <v>3339</v>
      </c>
      <c r="O443" s="28">
        <f t="shared" si="247"/>
        <v>0</v>
      </c>
      <c r="P443" s="28">
        <f t="shared" si="247"/>
        <v>0</v>
      </c>
      <c r="Q443" s="26"/>
      <c r="R443" s="121"/>
      <c r="S443" s="126"/>
      <c r="T443" s="126"/>
      <c r="U443" s="57"/>
      <c r="V443" s="57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5"/>
      <c r="AH443" s="132"/>
      <c r="AI443" s="126"/>
      <c r="AJ443" s="126"/>
      <c r="AK443" s="126"/>
      <c r="AL443" s="57"/>
      <c r="AM443" s="57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5"/>
      <c r="AY443" s="132"/>
      <c r="AZ443" s="126"/>
      <c r="BA443" s="126"/>
      <c r="BB443" s="126"/>
      <c r="BC443" s="57"/>
      <c r="BD443" s="57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5"/>
      <c r="BP443" s="132"/>
      <c r="BQ443" s="126"/>
      <c r="BR443" s="126"/>
      <c r="BS443" s="126"/>
      <c r="BT443" s="57"/>
      <c r="BU443" s="57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5"/>
      <c r="CG443" s="132"/>
      <c r="CH443" s="126"/>
      <c r="CI443" s="126"/>
      <c r="CJ443" s="126"/>
      <c r="CK443" s="57"/>
      <c r="CL443" s="57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5"/>
      <c r="CX443" s="132"/>
      <c r="CY443" s="126"/>
      <c r="CZ443" s="126"/>
      <c r="DA443" s="126"/>
      <c r="DB443" s="57"/>
      <c r="DC443" s="57"/>
      <c r="DD443" s="58"/>
      <c r="DE443" s="59"/>
      <c r="DF443" s="28"/>
      <c r="DG443" s="28"/>
      <c r="DH443" s="28"/>
      <c r="DI443" s="28"/>
      <c r="DJ443" s="28"/>
      <c r="DK443" s="28"/>
      <c r="DL443" s="28"/>
      <c r="DM443" s="28"/>
      <c r="DN443" s="26"/>
      <c r="DO443" s="121"/>
      <c r="DP443" s="125"/>
      <c r="DQ443" s="126"/>
      <c r="DR443" s="127"/>
      <c r="DS443" s="27"/>
      <c r="DT443" s="27"/>
      <c r="DU443" s="28"/>
      <c r="DV443" s="28"/>
      <c r="DW443" s="28"/>
      <c r="DX443" s="28"/>
      <c r="DY443" s="28"/>
      <c r="DZ443" s="28"/>
      <c r="EA443" s="28"/>
      <c r="EB443" s="28"/>
      <c r="EC443" s="28"/>
      <c r="ED443" s="28"/>
      <c r="EE443" s="26"/>
      <c r="EF443" s="121"/>
      <c r="EG443" s="125"/>
      <c r="EH443" s="126"/>
      <c r="EI443" s="127"/>
      <c r="EJ443" s="27"/>
      <c r="EK443" s="27"/>
      <c r="EL443" s="28"/>
      <c r="EM443" s="28"/>
      <c r="EN443" s="28"/>
      <c r="EO443" s="28"/>
      <c r="EP443" s="28"/>
      <c r="EQ443" s="28"/>
      <c r="ER443" s="28"/>
      <c r="ES443" s="28"/>
      <c r="ET443" s="28"/>
      <c r="EU443" s="28"/>
      <c r="EV443" s="26"/>
      <c r="EW443" s="121"/>
      <c r="EX443" s="125"/>
      <c r="EY443" s="126"/>
      <c r="EZ443" s="127"/>
      <c r="FA443" s="27"/>
      <c r="FB443" s="27"/>
      <c r="FC443" s="28"/>
      <c r="FD443" s="28"/>
      <c r="FE443" s="28"/>
      <c r="FF443" s="28"/>
      <c r="FG443" s="28"/>
      <c r="FH443" s="28"/>
      <c r="FI443" s="28"/>
      <c r="FJ443" s="28"/>
      <c r="FK443" s="28"/>
      <c r="FL443" s="28"/>
      <c r="FM443" s="26"/>
      <c r="FN443" s="121"/>
      <c r="FO443" s="125"/>
      <c r="FP443" s="126"/>
      <c r="FQ443" s="127"/>
      <c r="FR443" s="27"/>
      <c r="FS443" s="27"/>
      <c r="FT443" s="28"/>
      <c r="FU443" s="28"/>
      <c r="FV443" s="28"/>
      <c r="FW443" s="28"/>
      <c r="FX443" s="28"/>
      <c r="FY443" s="28"/>
      <c r="FZ443" s="28"/>
      <c r="GA443" s="28"/>
      <c r="GB443" s="28"/>
      <c r="GC443" s="28"/>
      <c r="GD443" s="26"/>
      <c r="GE443" s="121"/>
      <c r="GF443" s="125"/>
      <c r="GG443" s="126"/>
      <c r="GH443" s="127"/>
      <c r="GI443" s="27"/>
      <c r="GJ443" s="27"/>
      <c r="GK443" s="28"/>
      <c r="GL443" s="28"/>
      <c r="GM443" s="28"/>
      <c r="GN443" s="28"/>
      <c r="GO443" s="28"/>
      <c r="GP443" s="28"/>
      <c r="GQ443" s="28"/>
      <c r="GR443" s="28"/>
      <c r="GS443" s="28"/>
      <c r="GT443" s="28"/>
      <c r="GU443" s="26"/>
      <c r="GV443" s="121"/>
      <c r="GW443" s="125"/>
      <c r="GX443" s="126"/>
      <c r="GY443" s="127"/>
      <c r="GZ443" s="27"/>
      <c r="HA443" s="27"/>
      <c r="HB443" s="28"/>
      <c r="HC443" s="28"/>
      <c r="HD443" s="28"/>
      <c r="HE443" s="28"/>
      <c r="HF443" s="28"/>
      <c r="HG443" s="28"/>
      <c r="HH443" s="28"/>
      <c r="HI443" s="28"/>
      <c r="HJ443" s="28"/>
      <c r="HK443" s="28"/>
      <c r="HL443" s="26"/>
      <c r="HM443" s="121"/>
      <c r="HN443" s="125"/>
      <c r="HO443" s="126"/>
      <c r="HP443" s="127"/>
      <c r="HQ443" s="27"/>
      <c r="HR443" s="27"/>
      <c r="HS443" s="28"/>
      <c r="HT443" s="28"/>
      <c r="HU443" s="28"/>
      <c r="HV443" s="28"/>
      <c r="HW443" s="28"/>
      <c r="HX443" s="28"/>
      <c r="HY443" s="28"/>
      <c r="HZ443" s="28"/>
      <c r="IA443" s="28"/>
      <c r="IB443" s="28"/>
      <c r="IC443" s="26"/>
      <c r="ID443" s="121"/>
      <c r="IE443" s="125"/>
      <c r="IF443" s="126"/>
      <c r="IG443" s="127"/>
      <c r="IH443" s="27"/>
      <c r="II443" s="27"/>
      <c r="IJ443" s="28"/>
      <c r="IK443" s="28"/>
      <c r="IL443" s="28"/>
      <c r="IM443" s="28"/>
      <c r="IN443" s="28"/>
      <c r="IO443" s="28"/>
      <c r="IP443" s="28"/>
      <c r="IQ443" s="28"/>
      <c r="IR443" s="28"/>
      <c r="IS443" s="28"/>
      <c r="IT443" s="26"/>
      <c r="IU443" s="121"/>
    </row>
    <row r="444" spans="1:255" ht="18.75" customHeight="1">
      <c r="A444" s="134"/>
      <c r="B444" s="125"/>
      <c r="C444" s="126"/>
      <c r="D444" s="127"/>
      <c r="E444" s="27"/>
      <c r="F444" s="27">
        <v>2019</v>
      </c>
      <c r="G444" s="28">
        <f t="shared" si="246"/>
        <v>0</v>
      </c>
      <c r="H444" s="28">
        <f t="shared" si="244"/>
        <v>0</v>
      </c>
      <c r="I444" s="28">
        <f t="shared" si="247"/>
        <v>0</v>
      </c>
      <c r="J444" s="28">
        <f t="shared" si="247"/>
        <v>0</v>
      </c>
      <c r="K444" s="28">
        <f t="shared" si="247"/>
        <v>0</v>
      </c>
      <c r="L444" s="28">
        <f t="shared" si="247"/>
        <v>0</v>
      </c>
      <c r="M444" s="28">
        <f t="shared" si="247"/>
        <v>0</v>
      </c>
      <c r="N444" s="28">
        <f t="shared" si="247"/>
        <v>0</v>
      </c>
      <c r="O444" s="28">
        <f t="shared" si="247"/>
        <v>0</v>
      </c>
      <c r="P444" s="28">
        <f t="shared" si="247"/>
        <v>0</v>
      </c>
      <c r="Q444" s="26"/>
      <c r="R444" s="121"/>
      <c r="S444" s="126"/>
      <c r="T444" s="126"/>
      <c r="U444" s="57"/>
      <c r="V444" s="57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5"/>
      <c r="AH444" s="132"/>
      <c r="AI444" s="126"/>
      <c r="AJ444" s="126"/>
      <c r="AK444" s="126"/>
      <c r="AL444" s="57"/>
      <c r="AM444" s="57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5"/>
      <c r="AY444" s="132"/>
      <c r="AZ444" s="126"/>
      <c r="BA444" s="126"/>
      <c r="BB444" s="126"/>
      <c r="BC444" s="57"/>
      <c r="BD444" s="57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5"/>
      <c r="BP444" s="132"/>
      <c r="BQ444" s="126"/>
      <c r="BR444" s="126"/>
      <c r="BS444" s="126"/>
      <c r="BT444" s="57"/>
      <c r="BU444" s="57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5"/>
      <c r="CG444" s="132"/>
      <c r="CH444" s="126"/>
      <c r="CI444" s="126"/>
      <c r="CJ444" s="126"/>
      <c r="CK444" s="57"/>
      <c r="CL444" s="57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5"/>
      <c r="CX444" s="132"/>
      <c r="CY444" s="126"/>
      <c r="CZ444" s="126"/>
      <c r="DA444" s="126"/>
      <c r="DB444" s="57"/>
      <c r="DC444" s="57"/>
      <c r="DD444" s="58"/>
      <c r="DE444" s="59"/>
      <c r="DF444" s="28"/>
      <c r="DG444" s="28"/>
      <c r="DH444" s="28"/>
      <c r="DI444" s="28"/>
      <c r="DJ444" s="28"/>
      <c r="DK444" s="28"/>
      <c r="DL444" s="28"/>
      <c r="DM444" s="28"/>
      <c r="DN444" s="26"/>
      <c r="DO444" s="121"/>
      <c r="DP444" s="125"/>
      <c r="DQ444" s="126"/>
      <c r="DR444" s="127"/>
      <c r="DS444" s="27"/>
      <c r="DT444" s="27"/>
      <c r="DU444" s="28"/>
      <c r="DV444" s="28"/>
      <c r="DW444" s="28"/>
      <c r="DX444" s="28"/>
      <c r="DY444" s="28"/>
      <c r="DZ444" s="28"/>
      <c r="EA444" s="28"/>
      <c r="EB444" s="28"/>
      <c r="EC444" s="28"/>
      <c r="ED444" s="28"/>
      <c r="EE444" s="26"/>
      <c r="EF444" s="121"/>
      <c r="EG444" s="125"/>
      <c r="EH444" s="126"/>
      <c r="EI444" s="127"/>
      <c r="EJ444" s="27"/>
      <c r="EK444" s="27"/>
      <c r="EL444" s="28"/>
      <c r="EM444" s="28"/>
      <c r="EN444" s="28"/>
      <c r="EO444" s="28"/>
      <c r="EP444" s="28"/>
      <c r="EQ444" s="28"/>
      <c r="ER444" s="28"/>
      <c r="ES444" s="28"/>
      <c r="ET444" s="28"/>
      <c r="EU444" s="28"/>
      <c r="EV444" s="26"/>
      <c r="EW444" s="121"/>
      <c r="EX444" s="125"/>
      <c r="EY444" s="126"/>
      <c r="EZ444" s="127"/>
      <c r="FA444" s="27"/>
      <c r="FB444" s="27"/>
      <c r="FC444" s="28"/>
      <c r="FD444" s="28"/>
      <c r="FE444" s="28"/>
      <c r="FF444" s="28"/>
      <c r="FG444" s="28"/>
      <c r="FH444" s="28"/>
      <c r="FI444" s="28"/>
      <c r="FJ444" s="28"/>
      <c r="FK444" s="28"/>
      <c r="FL444" s="28"/>
      <c r="FM444" s="26"/>
      <c r="FN444" s="121"/>
      <c r="FO444" s="125"/>
      <c r="FP444" s="126"/>
      <c r="FQ444" s="127"/>
      <c r="FR444" s="27"/>
      <c r="FS444" s="27"/>
      <c r="FT444" s="28"/>
      <c r="FU444" s="28"/>
      <c r="FV444" s="28"/>
      <c r="FW444" s="28"/>
      <c r="FX444" s="28"/>
      <c r="FY444" s="28"/>
      <c r="FZ444" s="28"/>
      <c r="GA444" s="28"/>
      <c r="GB444" s="28"/>
      <c r="GC444" s="28"/>
      <c r="GD444" s="26"/>
      <c r="GE444" s="121"/>
      <c r="GF444" s="125"/>
      <c r="GG444" s="126"/>
      <c r="GH444" s="127"/>
      <c r="GI444" s="27"/>
      <c r="GJ444" s="27"/>
      <c r="GK444" s="28"/>
      <c r="GL444" s="28"/>
      <c r="GM444" s="28"/>
      <c r="GN444" s="28"/>
      <c r="GO444" s="28"/>
      <c r="GP444" s="28"/>
      <c r="GQ444" s="28"/>
      <c r="GR444" s="28"/>
      <c r="GS444" s="28"/>
      <c r="GT444" s="28"/>
      <c r="GU444" s="26"/>
      <c r="GV444" s="121"/>
      <c r="GW444" s="125"/>
      <c r="GX444" s="126"/>
      <c r="GY444" s="127"/>
      <c r="GZ444" s="27"/>
      <c r="HA444" s="27"/>
      <c r="HB444" s="28"/>
      <c r="HC444" s="28"/>
      <c r="HD444" s="28"/>
      <c r="HE444" s="28"/>
      <c r="HF444" s="28"/>
      <c r="HG444" s="28"/>
      <c r="HH444" s="28"/>
      <c r="HI444" s="28"/>
      <c r="HJ444" s="28"/>
      <c r="HK444" s="28"/>
      <c r="HL444" s="26"/>
      <c r="HM444" s="121"/>
      <c r="HN444" s="125"/>
      <c r="HO444" s="126"/>
      <c r="HP444" s="127"/>
      <c r="HQ444" s="27"/>
      <c r="HR444" s="27"/>
      <c r="HS444" s="28"/>
      <c r="HT444" s="28"/>
      <c r="HU444" s="28"/>
      <c r="HV444" s="28"/>
      <c r="HW444" s="28"/>
      <c r="HX444" s="28"/>
      <c r="HY444" s="28"/>
      <c r="HZ444" s="28"/>
      <c r="IA444" s="28"/>
      <c r="IB444" s="28"/>
      <c r="IC444" s="26"/>
      <c r="ID444" s="121"/>
      <c r="IE444" s="125"/>
      <c r="IF444" s="126"/>
      <c r="IG444" s="127"/>
      <c r="IH444" s="27"/>
      <c r="II444" s="27"/>
      <c r="IJ444" s="28"/>
      <c r="IK444" s="28"/>
      <c r="IL444" s="28"/>
      <c r="IM444" s="28"/>
      <c r="IN444" s="28"/>
      <c r="IO444" s="28"/>
      <c r="IP444" s="28"/>
      <c r="IQ444" s="28"/>
      <c r="IR444" s="28"/>
      <c r="IS444" s="28"/>
      <c r="IT444" s="26"/>
      <c r="IU444" s="121"/>
    </row>
    <row r="445" spans="1:255" ht="20.25" customHeight="1">
      <c r="A445" s="134"/>
      <c r="B445" s="125"/>
      <c r="C445" s="126"/>
      <c r="D445" s="127"/>
      <c r="E445" s="23"/>
      <c r="F445" s="27">
        <v>2020</v>
      </c>
      <c r="G445" s="28">
        <f t="shared" si="246"/>
        <v>128282.4</v>
      </c>
      <c r="H445" s="28">
        <f t="shared" si="244"/>
        <v>67444.9</v>
      </c>
      <c r="I445" s="28">
        <f t="shared" si="247"/>
        <v>128282.4</v>
      </c>
      <c r="J445" s="28">
        <f t="shared" si="247"/>
        <v>67444.9</v>
      </c>
      <c r="K445" s="28">
        <f t="shared" si="247"/>
        <v>0</v>
      </c>
      <c r="L445" s="28">
        <f t="shared" si="247"/>
        <v>0</v>
      </c>
      <c r="M445" s="28">
        <f t="shared" si="247"/>
        <v>0</v>
      </c>
      <c r="N445" s="28">
        <f t="shared" si="247"/>
        <v>0</v>
      </c>
      <c r="O445" s="28">
        <f t="shared" si="247"/>
        <v>0</v>
      </c>
      <c r="P445" s="28">
        <f t="shared" si="247"/>
        <v>0</v>
      </c>
      <c r="Q445" s="26"/>
      <c r="R445" s="121"/>
      <c r="S445" s="126"/>
      <c r="T445" s="126"/>
      <c r="U445" s="71"/>
      <c r="V445" s="57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5"/>
      <c r="AH445" s="132"/>
      <c r="AI445" s="126"/>
      <c r="AJ445" s="126"/>
      <c r="AK445" s="126"/>
      <c r="AL445" s="71"/>
      <c r="AM445" s="57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5"/>
      <c r="AY445" s="132"/>
      <c r="AZ445" s="126"/>
      <c r="BA445" s="126"/>
      <c r="BB445" s="126"/>
      <c r="BC445" s="71"/>
      <c r="BD445" s="57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5"/>
      <c r="BP445" s="132"/>
      <c r="BQ445" s="126"/>
      <c r="BR445" s="126"/>
      <c r="BS445" s="126"/>
      <c r="BT445" s="71"/>
      <c r="BU445" s="57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5"/>
      <c r="CG445" s="132"/>
      <c r="CH445" s="126"/>
      <c r="CI445" s="126"/>
      <c r="CJ445" s="126"/>
      <c r="CK445" s="71"/>
      <c r="CL445" s="57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5"/>
      <c r="CX445" s="132"/>
      <c r="CY445" s="126"/>
      <c r="CZ445" s="126"/>
      <c r="DA445" s="126"/>
      <c r="DB445" s="71"/>
      <c r="DC445" s="57"/>
      <c r="DD445" s="58"/>
      <c r="DE445" s="59"/>
      <c r="DF445" s="28"/>
      <c r="DG445" s="28"/>
      <c r="DH445" s="28"/>
      <c r="DI445" s="28"/>
      <c r="DJ445" s="28"/>
      <c r="DK445" s="28"/>
      <c r="DL445" s="28"/>
      <c r="DM445" s="28"/>
      <c r="DN445" s="26"/>
      <c r="DO445" s="121"/>
      <c r="DP445" s="125"/>
      <c r="DQ445" s="126"/>
      <c r="DR445" s="127"/>
      <c r="DS445" s="23"/>
      <c r="DT445" s="27"/>
      <c r="DU445" s="28"/>
      <c r="DV445" s="28"/>
      <c r="DW445" s="28"/>
      <c r="DX445" s="28"/>
      <c r="DY445" s="28"/>
      <c r="DZ445" s="28"/>
      <c r="EA445" s="28"/>
      <c r="EB445" s="28"/>
      <c r="EC445" s="28"/>
      <c r="ED445" s="28"/>
      <c r="EE445" s="26"/>
      <c r="EF445" s="121"/>
      <c r="EG445" s="125"/>
      <c r="EH445" s="126"/>
      <c r="EI445" s="127"/>
      <c r="EJ445" s="23"/>
      <c r="EK445" s="27"/>
      <c r="EL445" s="28"/>
      <c r="EM445" s="28"/>
      <c r="EN445" s="28"/>
      <c r="EO445" s="28"/>
      <c r="EP445" s="28"/>
      <c r="EQ445" s="28"/>
      <c r="ER445" s="28"/>
      <c r="ES445" s="28"/>
      <c r="ET445" s="28"/>
      <c r="EU445" s="28"/>
      <c r="EV445" s="26"/>
      <c r="EW445" s="121"/>
      <c r="EX445" s="125"/>
      <c r="EY445" s="126"/>
      <c r="EZ445" s="127"/>
      <c r="FA445" s="23"/>
      <c r="FB445" s="27"/>
      <c r="FC445" s="28"/>
      <c r="FD445" s="28"/>
      <c r="FE445" s="28"/>
      <c r="FF445" s="28"/>
      <c r="FG445" s="28"/>
      <c r="FH445" s="28"/>
      <c r="FI445" s="28"/>
      <c r="FJ445" s="28"/>
      <c r="FK445" s="28"/>
      <c r="FL445" s="28"/>
      <c r="FM445" s="26"/>
      <c r="FN445" s="121"/>
      <c r="FO445" s="125"/>
      <c r="FP445" s="126"/>
      <c r="FQ445" s="127"/>
      <c r="FR445" s="23"/>
      <c r="FS445" s="27"/>
      <c r="FT445" s="28"/>
      <c r="FU445" s="28"/>
      <c r="FV445" s="28"/>
      <c r="FW445" s="28"/>
      <c r="FX445" s="28"/>
      <c r="FY445" s="28"/>
      <c r="FZ445" s="28"/>
      <c r="GA445" s="28"/>
      <c r="GB445" s="28"/>
      <c r="GC445" s="28"/>
      <c r="GD445" s="26"/>
      <c r="GE445" s="121"/>
      <c r="GF445" s="125"/>
      <c r="GG445" s="126"/>
      <c r="GH445" s="127"/>
      <c r="GI445" s="23"/>
      <c r="GJ445" s="27"/>
      <c r="GK445" s="28"/>
      <c r="GL445" s="28"/>
      <c r="GM445" s="28"/>
      <c r="GN445" s="28"/>
      <c r="GO445" s="28"/>
      <c r="GP445" s="28"/>
      <c r="GQ445" s="28"/>
      <c r="GR445" s="28"/>
      <c r="GS445" s="28"/>
      <c r="GT445" s="28"/>
      <c r="GU445" s="26"/>
      <c r="GV445" s="121"/>
      <c r="GW445" s="125"/>
      <c r="GX445" s="126"/>
      <c r="GY445" s="127"/>
      <c r="GZ445" s="23"/>
      <c r="HA445" s="27"/>
      <c r="HB445" s="28"/>
      <c r="HC445" s="28"/>
      <c r="HD445" s="28"/>
      <c r="HE445" s="28"/>
      <c r="HF445" s="28"/>
      <c r="HG445" s="28"/>
      <c r="HH445" s="28"/>
      <c r="HI445" s="28"/>
      <c r="HJ445" s="28"/>
      <c r="HK445" s="28"/>
      <c r="HL445" s="26"/>
      <c r="HM445" s="121"/>
      <c r="HN445" s="125"/>
      <c r="HO445" s="126"/>
      <c r="HP445" s="127"/>
      <c r="HQ445" s="23"/>
      <c r="HR445" s="27"/>
      <c r="HS445" s="28"/>
      <c r="HT445" s="28"/>
      <c r="HU445" s="28"/>
      <c r="HV445" s="28"/>
      <c r="HW445" s="28"/>
      <c r="HX445" s="28"/>
      <c r="HY445" s="28"/>
      <c r="HZ445" s="28"/>
      <c r="IA445" s="28"/>
      <c r="IB445" s="28"/>
      <c r="IC445" s="26"/>
      <c r="ID445" s="121"/>
      <c r="IE445" s="125"/>
      <c r="IF445" s="126"/>
      <c r="IG445" s="127"/>
      <c r="IH445" s="23"/>
      <c r="II445" s="27"/>
      <c r="IJ445" s="28"/>
      <c r="IK445" s="28"/>
      <c r="IL445" s="28"/>
      <c r="IM445" s="28"/>
      <c r="IN445" s="28"/>
      <c r="IO445" s="28"/>
      <c r="IP445" s="28"/>
      <c r="IQ445" s="28"/>
      <c r="IR445" s="28"/>
      <c r="IS445" s="28"/>
      <c r="IT445" s="26"/>
      <c r="IU445" s="121"/>
    </row>
    <row r="446" spans="1:241" ht="21.75" customHeight="1">
      <c r="A446" s="134"/>
      <c r="B446" s="125"/>
      <c r="C446" s="126"/>
      <c r="D446" s="127"/>
      <c r="E446" s="23"/>
      <c r="F446" s="27">
        <v>2021</v>
      </c>
      <c r="G446" s="32">
        <f>I446+K446+M446+O446</f>
        <v>131430</v>
      </c>
      <c r="H446" s="32">
        <f t="shared" si="244"/>
        <v>0</v>
      </c>
      <c r="I446" s="28">
        <f t="shared" si="247"/>
        <v>117523.5</v>
      </c>
      <c r="J446" s="28">
        <f t="shared" si="247"/>
        <v>0</v>
      </c>
      <c r="K446" s="28">
        <f t="shared" si="247"/>
        <v>0</v>
      </c>
      <c r="L446" s="28">
        <f t="shared" si="247"/>
        <v>0</v>
      </c>
      <c r="M446" s="28">
        <f t="shared" si="247"/>
        <v>13906.5</v>
      </c>
      <c r="N446" s="28">
        <f t="shared" si="247"/>
        <v>0</v>
      </c>
      <c r="O446" s="28">
        <f t="shared" si="247"/>
        <v>0</v>
      </c>
      <c r="P446" s="28">
        <f t="shared" si="247"/>
        <v>0</v>
      </c>
      <c r="Q446" s="26"/>
      <c r="R446" s="3"/>
      <c r="AG446" s="72"/>
      <c r="AW446" s="72"/>
      <c r="BM446" s="72"/>
      <c r="CC446" s="72"/>
      <c r="CS446" s="72"/>
      <c r="DI446" s="72"/>
      <c r="DY446" s="72"/>
      <c r="EO446" s="72"/>
      <c r="FE446" s="72"/>
      <c r="FU446" s="72"/>
      <c r="GK446" s="72"/>
      <c r="HA446" s="72"/>
      <c r="HQ446" s="72"/>
      <c r="IG446" s="72"/>
    </row>
    <row r="447" spans="1:241" ht="21.75" customHeight="1">
      <c r="A447" s="134"/>
      <c r="B447" s="125"/>
      <c r="C447" s="126"/>
      <c r="D447" s="127"/>
      <c r="E447" s="23"/>
      <c r="F447" s="27">
        <v>2022</v>
      </c>
      <c r="G447" s="32">
        <f t="shared" si="246"/>
        <v>54019.4</v>
      </c>
      <c r="H447" s="32">
        <f t="shared" si="244"/>
        <v>0</v>
      </c>
      <c r="I447" s="28">
        <f t="shared" si="247"/>
        <v>54019.4</v>
      </c>
      <c r="J447" s="28">
        <f t="shared" si="247"/>
        <v>0</v>
      </c>
      <c r="K447" s="28">
        <f t="shared" si="247"/>
        <v>0</v>
      </c>
      <c r="L447" s="28">
        <f t="shared" si="247"/>
        <v>0</v>
      </c>
      <c r="M447" s="28">
        <f t="shared" si="247"/>
        <v>0</v>
      </c>
      <c r="N447" s="28">
        <f t="shared" si="247"/>
        <v>0</v>
      </c>
      <c r="O447" s="28">
        <f t="shared" si="247"/>
        <v>0</v>
      </c>
      <c r="P447" s="28">
        <f t="shared" si="247"/>
        <v>0</v>
      </c>
      <c r="Q447" s="26"/>
      <c r="R447" s="3"/>
      <c r="AG447" s="72"/>
      <c r="AW447" s="72"/>
      <c r="BM447" s="72"/>
      <c r="CC447" s="72"/>
      <c r="CS447" s="72"/>
      <c r="DI447" s="72"/>
      <c r="DY447" s="72"/>
      <c r="EO447" s="72"/>
      <c r="FE447" s="72"/>
      <c r="FU447" s="72"/>
      <c r="GK447" s="72"/>
      <c r="HA447" s="72"/>
      <c r="HQ447" s="72"/>
      <c r="IG447" s="72"/>
    </row>
    <row r="448" spans="1:241" ht="21.75" customHeight="1">
      <c r="A448" s="134"/>
      <c r="B448" s="125"/>
      <c r="C448" s="126"/>
      <c r="D448" s="127"/>
      <c r="E448" s="23"/>
      <c r="F448" s="27">
        <v>2023</v>
      </c>
      <c r="G448" s="32">
        <f t="shared" si="246"/>
        <v>162855.1</v>
      </c>
      <c r="H448" s="32">
        <f t="shared" si="244"/>
        <v>0</v>
      </c>
      <c r="I448" s="28">
        <f t="shared" si="247"/>
        <v>162855.1</v>
      </c>
      <c r="J448" s="28">
        <f t="shared" si="247"/>
        <v>0</v>
      </c>
      <c r="K448" s="28">
        <f t="shared" si="247"/>
        <v>0</v>
      </c>
      <c r="L448" s="28">
        <f t="shared" si="247"/>
        <v>0</v>
      </c>
      <c r="M448" s="28">
        <f t="shared" si="247"/>
        <v>0</v>
      </c>
      <c r="N448" s="28">
        <f t="shared" si="247"/>
        <v>0</v>
      </c>
      <c r="O448" s="28">
        <f t="shared" si="247"/>
        <v>0</v>
      </c>
      <c r="P448" s="28">
        <f t="shared" si="247"/>
        <v>0</v>
      </c>
      <c r="Q448" s="26"/>
      <c r="R448" s="3"/>
      <c r="AG448" s="72"/>
      <c r="AW448" s="72"/>
      <c r="BM448" s="72"/>
      <c r="CC448" s="72"/>
      <c r="CS448" s="72"/>
      <c r="DI448" s="72"/>
      <c r="DY448" s="72"/>
      <c r="EO448" s="72"/>
      <c r="FE448" s="72"/>
      <c r="FU448" s="72"/>
      <c r="GK448" s="72"/>
      <c r="HA448" s="72"/>
      <c r="HQ448" s="72"/>
      <c r="IG448" s="72"/>
    </row>
    <row r="449" spans="1:241" ht="21.75" customHeight="1">
      <c r="A449" s="134"/>
      <c r="B449" s="125"/>
      <c r="C449" s="126"/>
      <c r="D449" s="127"/>
      <c r="E449" s="23"/>
      <c r="F449" s="27">
        <v>2024</v>
      </c>
      <c r="G449" s="32">
        <f t="shared" si="246"/>
        <v>191809.1</v>
      </c>
      <c r="H449" s="32">
        <f t="shared" si="244"/>
        <v>0</v>
      </c>
      <c r="I449" s="28">
        <f t="shared" si="247"/>
        <v>191809.1</v>
      </c>
      <c r="J449" s="28">
        <f t="shared" si="247"/>
        <v>0</v>
      </c>
      <c r="K449" s="28">
        <f t="shared" si="247"/>
        <v>0</v>
      </c>
      <c r="L449" s="28">
        <f t="shared" si="247"/>
        <v>0</v>
      </c>
      <c r="M449" s="28">
        <f t="shared" si="247"/>
        <v>0</v>
      </c>
      <c r="N449" s="28">
        <f t="shared" si="247"/>
        <v>0</v>
      </c>
      <c r="O449" s="28">
        <f t="shared" si="247"/>
        <v>0</v>
      </c>
      <c r="P449" s="28">
        <f t="shared" si="247"/>
        <v>0</v>
      </c>
      <c r="Q449" s="26"/>
      <c r="R449" s="3"/>
      <c r="AG449" s="72"/>
      <c r="AW449" s="72"/>
      <c r="BM449" s="72"/>
      <c r="CC449" s="72"/>
      <c r="CS449" s="72"/>
      <c r="DI449" s="72"/>
      <c r="DY449" s="72"/>
      <c r="EO449" s="72"/>
      <c r="FE449" s="72"/>
      <c r="FU449" s="72"/>
      <c r="GK449" s="72"/>
      <c r="HA449" s="72"/>
      <c r="HQ449" s="72"/>
      <c r="IG449" s="72"/>
    </row>
    <row r="450" spans="1:241" ht="21.75" customHeight="1">
      <c r="A450" s="135"/>
      <c r="B450" s="136"/>
      <c r="C450" s="137"/>
      <c r="D450" s="138"/>
      <c r="E450" s="23"/>
      <c r="F450" s="27">
        <v>2025</v>
      </c>
      <c r="G450" s="32">
        <f t="shared" si="246"/>
        <v>136647.80000000002</v>
      </c>
      <c r="H450" s="32">
        <f t="shared" si="244"/>
        <v>0</v>
      </c>
      <c r="I450" s="28">
        <f t="shared" si="247"/>
        <v>136647.80000000002</v>
      </c>
      <c r="J450" s="28">
        <f t="shared" si="247"/>
        <v>0</v>
      </c>
      <c r="K450" s="28">
        <f t="shared" si="247"/>
        <v>0</v>
      </c>
      <c r="L450" s="28">
        <f t="shared" si="247"/>
        <v>0</v>
      </c>
      <c r="M450" s="28">
        <f t="shared" si="247"/>
        <v>0</v>
      </c>
      <c r="N450" s="28">
        <f t="shared" si="247"/>
        <v>0</v>
      </c>
      <c r="O450" s="28">
        <f t="shared" si="247"/>
        <v>0</v>
      </c>
      <c r="P450" s="28">
        <f t="shared" si="247"/>
        <v>0</v>
      </c>
      <c r="Q450" s="26"/>
      <c r="R450" s="3"/>
      <c r="AG450" s="72"/>
      <c r="AW450" s="72"/>
      <c r="BM450" s="72"/>
      <c r="CC450" s="72"/>
      <c r="CS450" s="72"/>
      <c r="DI450" s="72"/>
      <c r="DY450" s="72"/>
      <c r="EO450" s="72"/>
      <c r="FE450" s="72"/>
      <c r="FU450" s="72"/>
      <c r="GK450" s="72"/>
      <c r="HA450" s="72"/>
      <c r="HQ450" s="72"/>
      <c r="IG450" s="72"/>
    </row>
    <row r="451" spans="1:255" ht="18" customHeight="1">
      <c r="A451" s="133"/>
      <c r="B451" s="122" t="s">
        <v>45</v>
      </c>
      <c r="C451" s="123"/>
      <c r="D451" s="124"/>
      <c r="E451" s="23"/>
      <c r="F451" s="24" t="s">
        <v>30</v>
      </c>
      <c r="G451" s="25">
        <f t="shared" si="246"/>
        <v>1715376.28</v>
      </c>
      <c r="H451" s="25">
        <f t="shared" si="244"/>
        <v>177454.5</v>
      </c>
      <c r="I451" s="25">
        <f>SUM(I452:I462)</f>
        <v>1500329.08</v>
      </c>
      <c r="J451" s="25">
        <f aca="true" t="shared" si="248" ref="J451:P451">SUM(J452:J462)</f>
        <v>177454.5</v>
      </c>
      <c r="K451" s="25">
        <f t="shared" si="248"/>
        <v>0</v>
      </c>
      <c r="L451" s="25">
        <f t="shared" si="248"/>
        <v>0</v>
      </c>
      <c r="M451" s="25">
        <f t="shared" si="248"/>
        <v>215047.2</v>
      </c>
      <c r="N451" s="25">
        <f t="shared" si="248"/>
        <v>0</v>
      </c>
      <c r="O451" s="25">
        <f t="shared" si="248"/>
        <v>0</v>
      </c>
      <c r="P451" s="25">
        <f t="shared" si="248"/>
        <v>0</v>
      </c>
      <c r="Q451" s="26"/>
      <c r="R451" s="121"/>
      <c r="S451" s="126"/>
      <c r="T451" s="126"/>
      <c r="U451" s="71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5"/>
      <c r="AH451" s="132"/>
      <c r="AI451" s="126"/>
      <c r="AJ451" s="126"/>
      <c r="AK451" s="126"/>
      <c r="AL451" s="71"/>
      <c r="AM451" s="53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5"/>
      <c r="AY451" s="132"/>
      <c r="AZ451" s="126"/>
      <c r="BA451" s="126"/>
      <c r="BB451" s="126"/>
      <c r="BC451" s="71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5"/>
      <c r="BP451" s="132"/>
      <c r="BQ451" s="126"/>
      <c r="BR451" s="126"/>
      <c r="BS451" s="126"/>
      <c r="BT451" s="71"/>
      <c r="BU451" s="53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5"/>
      <c r="CG451" s="132"/>
      <c r="CH451" s="126"/>
      <c r="CI451" s="126"/>
      <c r="CJ451" s="126"/>
      <c r="CK451" s="71"/>
      <c r="CL451" s="53"/>
      <c r="CM451" s="54"/>
      <c r="CN451" s="54"/>
      <c r="CO451" s="54"/>
      <c r="CP451" s="54"/>
      <c r="CQ451" s="54"/>
      <c r="CR451" s="54"/>
      <c r="CS451" s="54"/>
      <c r="CT451" s="54"/>
      <c r="CU451" s="54"/>
      <c r="CV451" s="54"/>
      <c r="CW451" s="55"/>
      <c r="CX451" s="132"/>
      <c r="CY451" s="126"/>
      <c r="CZ451" s="126"/>
      <c r="DA451" s="126"/>
      <c r="DB451" s="71"/>
      <c r="DC451" s="53"/>
      <c r="DD451" s="54"/>
      <c r="DE451" s="56"/>
      <c r="DF451" s="25"/>
      <c r="DG451" s="25"/>
      <c r="DH451" s="25"/>
      <c r="DI451" s="25"/>
      <c r="DJ451" s="25"/>
      <c r="DK451" s="25"/>
      <c r="DL451" s="25"/>
      <c r="DM451" s="25"/>
      <c r="DN451" s="26"/>
      <c r="DO451" s="121"/>
      <c r="DP451" s="122"/>
      <c r="DQ451" s="123"/>
      <c r="DR451" s="124"/>
      <c r="DS451" s="23"/>
      <c r="DT451" s="24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6"/>
      <c r="EF451" s="121"/>
      <c r="EG451" s="122"/>
      <c r="EH451" s="123"/>
      <c r="EI451" s="124"/>
      <c r="EJ451" s="23"/>
      <c r="EK451" s="24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6"/>
      <c r="EW451" s="121"/>
      <c r="EX451" s="122"/>
      <c r="EY451" s="123"/>
      <c r="EZ451" s="124"/>
      <c r="FA451" s="23"/>
      <c r="FB451" s="24"/>
      <c r="FC451" s="25"/>
      <c r="FD451" s="25"/>
      <c r="FE451" s="25"/>
      <c r="FF451" s="25"/>
      <c r="FG451" s="25"/>
      <c r="FH451" s="25"/>
      <c r="FI451" s="25"/>
      <c r="FJ451" s="25"/>
      <c r="FK451" s="25"/>
      <c r="FL451" s="25"/>
      <c r="FM451" s="26"/>
      <c r="FN451" s="121"/>
      <c r="FO451" s="122"/>
      <c r="FP451" s="123"/>
      <c r="FQ451" s="124"/>
      <c r="FR451" s="23"/>
      <c r="FS451" s="24"/>
      <c r="FT451" s="25"/>
      <c r="FU451" s="25"/>
      <c r="FV451" s="25"/>
      <c r="FW451" s="25"/>
      <c r="FX451" s="25"/>
      <c r="FY451" s="25"/>
      <c r="FZ451" s="25"/>
      <c r="GA451" s="25"/>
      <c r="GB451" s="25"/>
      <c r="GC451" s="25"/>
      <c r="GD451" s="26"/>
      <c r="GE451" s="121"/>
      <c r="GF451" s="122"/>
      <c r="GG451" s="123"/>
      <c r="GH451" s="124"/>
      <c r="GI451" s="23"/>
      <c r="GJ451" s="24"/>
      <c r="GK451" s="25"/>
      <c r="GL451" s="25"/>
      <c r="GM451" s="25"/>
      <c r="GN451" s="25"/>
      <c r="GO451" s="25"/>
      <c r="GP451" s="25"/>
      <c r="GQ451" s="25"/>
      <c r="GR451" s="25"/>
      <c r="GS451" s="25"/>
      <c r="GT451" s="25"/>
      <c r="GU451" s="26"/>
      <c r="GV451" s="121"/>
      <c r="GW451" s="122"/>
      <c r="GX451" s="123"/>
      <c r="GY451" s="124"/>
      <c r="GZ451" s="23"/>
      <c r="HA451" s="24"/>
      <c r="HB451" s="25"/>
      <c r="HC451" s="25"/>
      <c r="HD451" s="25"/>
      <c r="HE451" s="25"/>
      <c r="HF451" s="25"/>
      <c r="HG451" s="25"/>
      <c r="HH451" s="25"/>
      <c r="HI451" s="25"/>
      <c r="HJ451" s="25"/>
      <c r="HK451" s="25"/>
      <c r="HL451" s="26"/>
      <c r="HM451" s="121"/>
      <c r="HN451" s="122"/>
      <c r="HO451" s="123"/>
      <c r="HP451" s="124"/>
      <c r="HQ451" s="23"/>
      <c r="HR451" s="24"/>
      <c r="HS451" s="25"/>
      <c r="HT451" s="25"/>
      <c r="HU451" s="25"/>
      <c r="HV451" s="25"/>
      <c r="HW451" s="25"/>
      <c r="HX451" s="25"/>
      <c r="HY451" s="25"/>
      <c r="HZ451" s="25"/>
      <c r="IA451" s="25"/>
      <c r="IB451" s="25"/>
      <c r="IC451" s="26"/>
      <c r="ID451" s="121"/>
      <c r="IE451" s="122"/>
      <c r="IF451" s="123"/>
      <c r="IG451" s="124"/>
      <c r="IH451" s="23"/>
      <c r="II451" s="24"/>
      <c r="IJ451" s="25"/>
      <c r="IK451" s="25"/>
      <c r="IL451" s="25"/>
      <c r="IM451" s="25"/>
      <c r="IN451" s="25"/>
      <c r="IO451" s="25"/>
      <c r="IP451" s="25"/>
      <c r="IQ451" s="25"/>
      <c r="IR451" s="25"/>
      <c r="IS451" s="25"/>
      <c r="IT451" s="26"/>
      <c r="IU451" s="121"/>
    </row>
    <row r="452" spans="1:255" ht="21.75" customHeight="1">
      <c r="A452" s="134"/>
      <c r="B452" s="125"/>
      <c r="C452" s="126"/>
      <c r="D452" s="127"/>
      <c r="E452" s="23"/>
      <c r="F452" s="27">
        <v>2015</v>
      </c>
      <c r="G452" s="28">
        <f t="shared" si="246"/>
        <v>49518.9</v>
      </c>
      <c r="H452" s="28">
        <f t="shared" si="244"/>
        <v>49518.9</v>
      </c>
      <c r="I452" s="28">
        <f aca="true" t="shared" si="249" ref="I452:P462">I338+I249</f>
        <v>49518.9</v>
      </c>
      <c r="J452" s="28">
        <f t="shared" si="249"/>
        <v>49518.9</v>
      </c>
      <c r="K452" s="28">
        <f t="shared" si="249"/>
        <v>0</v>
      </c>
      <c r="L452" s="28">
        <f t="shared" si="249"/>
        <v>0</v>
      </c>
      <c r="M452" s="28">
        <f t="shared" si="249"/>
        <v>0</v>
      </c>
      <c r="N452" s="28">
        <f t="shared" si="249"/>
        <v>0</v>
      </c>
      <c r="O452" s="28">
        <f t="shared" si="249"/>
        <v>0</v>
      </c>
      <c r="P452" s="28">
        <f t="shared" si="249"/>
        <v>0</v>
      </c>
      <c r="Q452" s="26"/>
      <c r="R452" s="121"/>
      <c r="S452" s="126"/>
      <c r="T452" s="126"/>
      <c r="U452" s="71"/>
      <c r="V452" s="57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5"/>
      <c r="AH452" s="132"/>
      <c r="AI452" s="126"/>
      <c r="AJ452" s="126"/>
      <c r="AK452" s="126"/>
      <c r="AL452" s="71"/>
      <c r="AM452" s="57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5"/>
      <c r="AY452" s="132"/>
      <c r="AZ452" s="126"/>
      <c r="BA452" s="126"/>
      <c r="BB452" s="126"/>
      <c r="BC452" s="71"/>
      <c r="BD452" s="57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5"/>
      <c r="BP452" s="132"/>
      <c r="BQ452" s="126"/>
      <c r="BR452" s="126"/>
      <c r="BS452" s="126"/>
      <c r="BT452" s="71"/>
      <c r="BU452" s="57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5"/>
      <c r="CG452" s="132"/>
      <c r="CH452" s="126"/>
      <c r="CI452" s="126"/>
      <c r="CJ452" s="126"/>
      <c r="CK452" s="71"/>
      <c r="CL452" s="57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5"/>
      <c r="CX452" s="132"/>
      <c r="CY452" s="126"/>
      <c r="CZ452" s="126"/>
      <c r="DA452" s="126"/>
      <c r="DB452" s="71"/>
      <c r="DC452" s="57"/>
      <c r="DD452" s="58"/>
      <c r="DE452" s="59"/>
      <c r="DF452" s="28"/>
      <c r="DG452" s="28"/>
      <c r="DH452" s="28"/>
      <c r="DI452" s="28"/>
      <c r="DJ452" s="28"/>
      <c r="DK452" s="28"/>
      <c r="DL452" s="28"/>
      <c r="DM452" s="28"/>
      <c r="DN452" s="26"/>
      <c r="DO452" s="121"/>
      <c r="DP452" s="125"/>
      <c r="DQ452" s="126"/>
      <c r="DR452" s="127"/>
      <c r="DS452" s="23"/>
      <c r="DT452" s="27"/>
      <c r="DU452" s="28"/>
      <c r="DV452" s="28"/>
      <c r="DW452" s="28"/>
      <c r="DX452" s="28"/>
      <c r="DY452" s="28"/>
      <c r="DZ452" s="28"/>
      <c r="EA452" s="28"/>
      <c r="EB452" s="28"/>
      <c r="EC452" s="28"/>
      <c r="ED452" s="28"/>
      <c r="EE452" s="26"/>
      <c r="EF452" s="121"/>
      <c r="EG452" s="125"/>
      <c r="EH452" s="126"/>
      <c r="EI452" s="127"/>
      <c r="EJ452" s="23"/>
      <c r="EK452" s="27"/>
      <c r="EL452" s="28"/>
      <c r="EM452" s="28"/>
      <c r="EN452" s="28"/>
      <c r="EO452" s="28"/>
      <c r="EP452" s="28"/>
      <c r="EQ452" s="28"/>
      <c r="ER452" s="28"/>
      <c r="ES452" s="28"/>
      <c r="ET452" s="28"/>
      <c r="EU452" s="28"/>
      <c r="EV452" s="26"/>
      <c r="EW452" s="121"/>
      <c r="EX452" s="125"/>
      <c r="EY452" s="126"/>
      <c r="EZ452" s="127"/>
      <c r="FA452" s="23"/>
      <c r="FB452" s="27"/>
      <c r="FC452" s="28"/>
      <c r="FD452" s="28"/>
      <c r="FE452" s="28"/>
      <c r="FF452" s="28"/>
      <c r="FG452" s="28"/>
      <c r="FH452" s="28"/>
      <c r="FI452" s="28"/>
      <c r="FJ452" s="28"/>
      <c r="FK452" s="28"/>
      <c r="FL452" s="28"/>
      <c r="FM452" s="26"/>
      <c r="FN452" s="121"/>
      <c r="FO452" s="125"/>
      <c r="FP452" s="126"/>
      <c r="FQ452" s="127"/>
      <c r="FR452" s="23"/>
      <c r="FS452" s="27"/>
      <c r="FT452" s="28"/>
      <c r="FU452" s="28"/>
      <c r="FV452" s="28"/>
      <c r="FW452" s="28"/>
      <c r="FX452" s="28"/>
      <c r="FY452" s="28"/>
      <c r="FZ452" s="28"/>
      <c r="GA452" s="28"/>
      <c r="GB452" s="28"/>
      <c r="GC452" s="28"/>
      <c r="GD452" s="26"/>
      <c r="GE452" s="121"/>
      <c r="GF452" s="125"/>
      <c r="GG452" s="126"/>
      <c r="GH452" s="127"/>
      <c r="GI452" s="23"/>
      <c r="GJ452" s="27"/>
      <c r="GK452" s="28"/>
      <c r="GL452" s="28"/>
      <c r="GM452" s="28"/>
      <c r="GN452" s="28"/>
      <c r="GO452" s="28"/>
      <c r="GP452" s="28"/>
      <c r="GQ452" s="28"/>
      <c r="GR452" s="28"/>
      <c r="GS452" s="28"/>
      <c r="GT452" s="28"/>
      <c r="GU452" s="26"/>
      <c r="GV452" s="121"/>
      <c r="GW452" s="125"/>
      <c r="GX452" s="126"/>
      <c r="GY452" s="127"/>
      <c r="GZ452" s="23"/>
      <c r="HA452" s="27"/>
      <c r="HB452" s="28"/>
      <c r="HC452" s="28"/>
      <c r="HD452" s="28"/>
      <c r="HE452" s="28"/>
      <c r="HF452" s="28"/>
      <c r="HG452" s="28"/>
      <c r="HH452" s="28"/>
      <c r="HI452" s="28"/>
      <c r="HJ452" s="28"/>
      <c r="HK452" s="28"/>
      <c r="HL452" s="26"/>
      <c r="HM452" s="121"/>
      <c r="HN452" s="125"/>
      <c r="HO452" s="126"/>
      <c r="HP452" s="127"/>
      <c r="HQ452" s="23"/>
      <c r="HR452" s="27"/>
      <c r="HS452" s="28"/>
      <c r="HT452" s="28"/>
      <c r="HU452" s="28"/>
      <c r="HV452" s="28"/>
      <c r="HW452" s="28"/>
      <c r="HX452" s="28"/>
      <c r="HY452" s="28"/>
      <c r="HZ452" s="28"/>
      <c r="IA452" s="28"/>
      <c r="IB452" s="28"/>
      <c r="IC452" s="26"/>
      <c r="ID452" s="121"/>
      <c r="IE452" s="125"/>
      <c r="IF452" s="126"/>
      <c r="IG452" s="127"/>
      <c r="IH452" s="23"/>
      <c r="II452" s="27"/>
      <c r="IJ452" s="28"/>
      <c r="IK452" s="28"/>
      <c r="IL452" s="28"/>
      <c r="IM452" s="28"/>
      <c r="IN452" s="28"/>
      <c r="IO452" s="28"/>
      <c r="IP452" s="28"/>
      <c r="IQ452" s="28"/>
      <c r="IR452" s="28"/>
      <c r="IS452" s="28"/>
      <c r="IT452" s="26"/>
      <c r="IU452" s="121"/>
    </row>
    <row r="453" spans="1:255" ht="19.5" customHeight="1">
      <c r="A453" s="134"/>
      <c r="B453" s="125"/>
      <c r="C453" s="126"/>
      <c r="D453" s="127"/>
      <c r="E453" s="27"/>
      <c r="F453" s="27">
        <v>2016</v>
      </c>
      <c r="G453" s="28">
        <f t="shared" si="246"/>
        <v>3810</v>
      </c>
      <c r="H453" s="28">
        <f t="shared" si="244"/>
        <v>3810</v>
      </c>
      <c r="I453" s="28">
        <f t="shared" si="249"/>
        <v>3810</v>
      </c>
      <c r="J453" s="28">
        <f t="shared" si="249"/>
        <v>3810</v>
      </c>
      <c r="K453" s="28">
        <f t="shared" si="249"/>
        <v>0</v>
      </c>
      <c r="L453" s="28">
        <f t="shared" si="249"/>
        <v>0</v>
      </c>
      <c r="M453" s="28">
        <f t="shared" si="249"/>
        <v>0</v>
      </c>
      <c r="N453" s="28">
        <f t="shared" si="249"/>
        <v>0</v>
      </c>
      <c r="O453" s="28">
        <f t="shared" si="249"/>
        <v>0</v>
      </c>
      <c r="P453" s="28">
        <f t="shared" si="249"/>
        <v>0</v>
      </c>
      <c r="Q453" s="26"/>
      <c r="R453" s="121"/>
      <c r="S453" s="126"/>
      <c r="T453" s="126"/>
      <c r="U453" s="57"/>
      <c r="V453" s="57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5"/>
      <c r="AH453" s="132"/>
      <c r="AI453" s="126"/>
      <c r="AJ453" s="126"/>
      <c r="AK453" s="126"/>
      <c r="AL453" s="57"/>
      <c r="AM453" s="57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5"/>
      <c r="AY453" s="132"/>
      <c r="AZ453" s="126"/>
      <c r="BA453" s="126"/>
      <c r="BB453" s="126"/>
      <c r="BC453" s="57"/>
      <c r="BD453" s="57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5"/>
      <c r="BP453" s="132"/>
      <c r="BQ453" s="126"/>
      <c r="BR453" s="126"/>
      <c r="BS453" s="126"/>
      <c r="BT453" s="57"/>
      <c r="BU453" s="57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5"/>
      <c r="CG453" s="132"/>
      <c r="CH453" s="126"/>
      <c r="CI453" s="126"/>
      <c r="CJ453" s="126"/>
      <c r="CK453" s="57"/>
      <c r="CL453" s="57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5"/>
      <c r="CX453" s="132"/>
      <c r="CY453" s="126"/>
      <c r="CZ453" s="126"/>
      <c r="DA453" s="126"/>
      <c r="DB453" s="57"/>
      <c r="DC453" s="57"/>
      <c r="DD453" s="58"/>
      <c r="DE453" s="59"/>
      <c r="DF453" s="28"/>
      <c r="DG453" s="28"/>
      <c r="DH453" s="28"/>
      <c r="DI453" s="28"/>
      <c r="DJ453" s="28"/>
      <c r="DK453" s="28"/>
      <c r="DL453" s="28"/>
      <c r="DM453" s="28"/>
      <c r="DN453" s="26"/>
      <c r="DO453" s="121"/>
      <c r="DP453" s="125"/>
      <c r="DQ453" s="126"/>
      <c r="DR453" s="127"/>
      <c r="DS453" s="27"/>
      <c r="DT453" s="27"/>
      <c r="DU453" s="28"/>
      <c r="DV453" s="28"/>
      <c r="DW453" s="28"/>
      <c r="DX453" s="28"/>
      <c r="DY453" s="28"/>
      <c r="DZ453" s="28"/>
      <c r="EA453" s="28"/>
      <c r="EB453" s="28"/>
      <c r="EC453" s="28"/>
      <c r="ED453" s="28"/>
      <c r="EE453" s="26"/>
      <c r="EF453" s="121"/>
      <c r="EG453" s="125"/>
      <c r="EH453" s="126"/>
      <c r="EI453" s="127"/>
      <c r="EJ453" s="27"/>
      <c r="EK453" s="27"/>
      <c r="EL453" s="28"/>
      <c r="EM453" s="28"/>
      <c r="EN453" s="28"/>
      <c r="EO453" s="28"/>
      <c r="EP453" s="28"/>
      <c r="EQ453" s="28"/>
      <c r="ER453" s="28"/>
      <c r="ES453" s="28"/>
      <c r="ET453" s="28"/>
      <c r="EU453" s="28"/>
      <c r="EV453" s="26"/>
      <c r="EW453" s="121"/>
      <c r="EX453" s="125"/>
      <c r="EY453" s="126"/>
      <c r="EZ453" s="127"/>
      <c r="FA453" s="27"/>
      <c r="FB453" s="27"/>
      <c r="FC453" s="28"/>
      <c r="FD453" s="28"/>
      <c r="FE453" s="28"/>
      <c r="FF453" s="28"/>
      <c r="FG453" s="28"/>
      <c r="FH453" s="28"/>
      <c r="FI453" s="28"/>
      <c r="FJ453" s="28"/>
      <c r="FK453" s="28"/>
      <c r="FL453" s="28"/>
      <c r="FM453" s="26"/>
      <c r="FN453" s="121"/>
      <c r="FO453" s="125"/>
      <c r="FP453" s="126"/>
      <c r="FQ453" s="127"/>
      <c r="FR453" s="27"/>
      <c r="FS453" s="27"/>
      <c r="FT453" s="28"/>
      <c r="FU453" s="28"/>
      <c r="FV453" s="28"/>
      <c r="FW453" s="28"/>
      <c r="FX453" s="28"/>
      <c r="FY453" s="28"/>
      <c r="FZ453" s="28"/>
      <c r="GA453" s="28"/>
      <c r="GB453" s="28"/>
      <c r="GC453" s="28"/>
      <c r="GD453" s="26"/>
      <c r="GE453" s="121"/>
      <c r="GF453" s="125"/>
      <c r="GG453" s="126"/>
      <c r="GH453" s="127"/>
      <c r="GI453" s="27"/>
      <c r="GJ453" s="27"/>
      <c r="GK453" s="28"/>
      <c r="GL453" s="28"/>
      <c r="GM453" s="28"/>
      <c r="GN453" s="28"/>
      <c r="GO453" s="28"/>
      <c r="GP453" s="28"/>
      <c r="GQ453" s="28"/>
      <c r="GR453" s="28"/>
      <c r="GS453" s="28"/>
      <c r="GT453" s="28"/>
      <c r="GU453" s="26"/>
      <c r="GV453" s="121"/>
      <c r="GW453" s="125"/>
      <c r="GX453" s="126"/>
      <c r="GY453" s="127"/>
      <c r="GZ453" s="27"/>
      <c r="HA453" s="27"/>
      <c r="HB453" s="28"/>
      <c r="HC453" s="28"/>
      <c r="HD453" s="28"/>
      <c r="HE453" s="28"/>
      <c r="HF453" s="28"/>
      <c r="HG453" s="28"/>
      <c r="HH453" s="28"/>
      <c r="HI453" s="28"/>
      <c r="HJ453" s="28"/>
      <c r="HK453" s="28"/>
      <c r="HL453" s="26"/>
      <c r="HM453" s="121"/>
      <c r="HN453" s="125"/>
      <c r="HO453" s="126"/>
      <c r="HP453" s="127"/>
      <c r="HQ453" s="27"/>
      <c r="HR453" s="27"/>
      <c r="HS453" s="28"/>
      <c r="HT453" s="28"/>
      <c r="HU453" s="28"/>
      <c r="HV453" s="28"/>
      <c r="HW453" s="28"/>
      <c r="HX453" s="28"/>
      <c r="HY453" s="28"/>
      <c r="HZ453" s="28"/>
      <c r="IA453" s="28"/>
      <c r="IB453" s="28"/>
      <c r="IC453" s="26"/>
      <c r="ID453" s="121"/>
      <c r="IE453" s="125"/>
      <c r="IF453" s="126"/>
      <c r="IG453" s="127"/>
      <c r="IH453" s="27"/>
      <c r="II453" s="27"/>
      <c r="IJ453" s="28"/>
      <c r="IK453" s="28"/>
      <c r="IL453" s="28"/>
      <c r="IM453" s="28"/>
      <c r="IN453" s="28"/>
      <c r="IO453" s="28"/>
      <c r="IP453" s="28"/>
      <c r="IQ453" s="28"/>
      <c r="IR453" s="28"/>
      <c r="IS453" s="28"/>
      <c r="IT453" s="26"/>
      <c r="IU453" s="121"/>
    </row>
    <row r="454" spans="1:255" ht="18.75" customHeight="1">
      <c r="A454" s="134"/>
      <c r="B454" s="125"/>
      <c r="C454" s="126"/>
      <c r="D454" s="127"/>
      <c r="E454" s="27"/>
      <c r="F454" s="27">
        <v>2017</v>
      </c>
      <c r="G454" s="28">
        <f>I454+K454+M454+O454</f>
        <v>123204.4</v>
      </c>
      <c r="H454" s="28">
        <f t="shared" si="244"/>
        <v>123204.4</v>
      </c>
      <c r="I454" s="28">
        <f t="shared" si="249"/>
        <v>123204.4</v>
      </c>
      <c r="J454" s="28">
        <f t="shared" si="249"/>
        <v>123204.4</v>
      </c>
      <c r="K454" s="28">
        <f t="shared" si="249"/>
        <v>0</v>
      </c>
      <c r="L454" s="28">
        <f t="shared" si="249"/>
        <v>0</v>
      </c>
      <c r="M454" s="28">
        <f t="shared" si="249"/>
        <v>0</v>
      </c>
      <c r="N454" s="28">
        <f t="shared" si="249"/>
        <v>0</v>
      </c>
      <c r="O454" s="28">
        <f t="shared" si="249"/>
        <v>0</v>
      </c>
      <c r="P454" s="28">
        <f t="shared" si="249"/>
        <v>0</v>
      </c>
      <c r="Q454" s="26"/>
      <c r="R454" s="121"/>
      <c r="S454" s="126"/>
      <c r="T454" s="126"/>
      <c r="U454" s="57"/>
      <c r="V454" s="57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5"/>
      <c r="AH454" s="132"/>
      <c r="AI454" s="126"/>
      <c r="AJ454" s="126"/>
      <c r="AK454" s="126"/>
      <c r="AL454" s="57"/>
      <c r="AM454" s="57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5"/>
      <c r="AY454" s="132"/>
      <c r="AZ454" s="126"/>
      <c r="BA454" s="126"/>
      <c r="BB454" s="126"/>
      <c r="BC454" s="57"/>
      <c r="BD454" s="57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5"/>
      <c r="BP454" s="132"/>
      <c r="BQ454" s="126"/>
      <c r="BR454" s="126"/>
      <c r="BS454" s="126"/>
      <c r="BT454" s="57"/>
      <c r="BU454" s="57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5"/>
      <c r="CG454" s="132"/>
      <c r="CH454" s="126"/>
      <c r="CI454" s="126"/>
      <c r="CJ454" s="126"/>
      <c r="CK454" s="57"/>
      <c r="CL454" s="57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5"/>
      <c r="CX454" s="132"/>
      <c r="CY454" s="126"/>
      <c r="CZ454" s="126"/>
      <c r="DA454" s="126"/>
      <c r="DB454" s="57"/>
      <c r="DC454" s="57"/>
      <c r="DD454" s="58"/>
      <c r="DE454" s="59"/>
      <c r="DF454" s="28"/>
      <c r="DG454" s="28"/>
      <c r="DH454" s="28"/>
      <c r="DI454" s="28"/>
      <c r="DJ454" s="28"/>
      <c r="DK454" s="28"/>
      <c r="DL454" s="28"/>
      <c r="DM454" s="28"/>
      <c r="DN454" s="26"/>
      <c r="DO454" s="121"/>
      <c r="DP454" s="125"/>
      <c r="DQ454" s="126"/>
      <c r="DR454" s="127"/>
      <c r="DS454" s="27"/>
      <c r="DT454" s="27"/>
      <c r="DU454" s="28"/>
      <c r="DV454" s="28"/>
      <c r="DW454" s="28"/>
      <c r="DX454" s="28"/>
      <c r="DY454" s="28"/>
      <c r="DZ454" s="28"/>
      <c r="EA454" s="28"/>
      <c r="EB454" s="28"/>
      <c r="EC454" s="28"/>
      <c r="ED454" s="28"/>
      <c r="EE454" s="26"/>
      <c r="EF454" s="121"/>
      <c r="EG454" s="125"/>
      <c r="EH454" s="126"/>
      <c r="EI454" s="127"/>
      <c r="EJ454" s="27"/>
      <c r="EK454" s="27"/>
      <c r="EL454" s="28"/>
      <c r="EM454" s="28"/>
      <c r="EN454" s="28"/>
      <c r="EO454" s="28"/>
      <c r="EP454" s="28"/>
      <c r="EQ454" s="28"/>
      <c r="ER454" s="28"/>
      <c r="ES454" s="28"/>
      <c r="ET454" s="28"/>
      <c r="EU454" s="28"/>
      <c r="EV454" s="26"/>
      <c r="EW454" s="121"/>
      <c r="EX454" s="125"/>
      <c r="EY454" s="126"/>
      <c r="EZ454" s="127"/>
      <c r="FA454" s="27"/>
      <c r="FB454" s="27"/>
      <c r="FC454" s="28"/>
      <c r="FD454" s="28"/>
      <c r="FE454" s="28"/>
      <c r="FF454" s="28"/>
      <c r="FG454" s="28"/>
      <c r="FH454" s="28"/>
      <c r="FI454" s="28"/>
      <c r="FJ454" s="28"/>
      <c r="FK454" s="28"/>
      <c r="FL454" s="28"/>
      <c r="FM454" s="26"/>
      <c r="FN454" s="121"/>
      <c r="FO454" s="125"/>
      <c r="FP454" s="126"/>
      <c r="FQ454" s="127"/>
      <c r="FR454" s="27"/>
      <c r="FS454" s="27"/>
      <c r="FT454" s="28"/>
      <c r="FU454" s="28"/>
      <c r="FV454" s="28"/>
      <c r="FW454" s="28"/>
      <c r="FX454" s="28"/>
      <c r="FY454" s="28"/>
      <c r="FZ454" s="28"/>
      <c r="GA454" s="28"/>
      <c r="GB454" s="28"/>
      <c r="GC454" s="28"/>
      <c r="GD454" s="26"/>
      <c r="GE454" s="121"/>
      <c r="GF454" s="125"/>
      <c r="GG454" s="126"/>
      <c r="GH454" s="127"/>
      <c r="GI454" s="27"/>
      <c r="GJ454" s="27"/>
      <c r="GK454" s="28"/>
      <c r="GL454" s="28"/>
      <c r="GM454" s="28"/>
      <c r="GN454" s="28"/>
      <c r="GO454" s="28"/>
      <c r="GP454" s="28"/>
      <c r="GQ454" s="28"/>
      <c r="GR454" s="28"/>
      <c r="GS454" s="28"/>
      <c r="GT454" s="28"/>
      <c r="GU454" s="26"/>
      <c r="GV454" s="121"/>
      <c r="GW454" s="125"/>
      <c r="GX454" s="126"/>
      <c r="GY454" s="127"/>
      <c r="GZ454" s="27"/>
      <c r="HA454" s="27"/>
      <c r="HB454" s="28"/>
      <c r="HC454" s="28"/>
      <c r="HD454" s="28"/>
      <c r="HE454" s="28"/>
      <c r="HF454" s="28"/>
      <c r="HG454" s="28"/>
      <c r="HH454" s="28"/>
      <c r="HI454" s="28"/>
      <c r="HJ454" s="28"/>
      <c r="HK454" s="28"/>
      <c r="HL454" s="26"/>
      <c r="HM454" s="121"/>
      <c r="HN454" s="125"/>
      <c r="HO454" s="126"/>
      <c r="HP454" s="127"/>
      <c r="HQ454" s="27"/>
      <c r="HR454" s="27"/>
      <c r="HS454" s="28"/>
      <c r="HT454" s="28"/>
      <c r="HU454" s="28"/>
      <c r="HV454" s="28"/>
      <c r="HW454" s="28"/>
      <c r="HX454" s="28"/>
      <c r="HY454" s="28"/>
      <c r="HZ454" s="28"/>
      <c r="IA454" s="28"/>
      <c r="IB454" s="28"/>
      <c r="IC454" s="26"/>
      <c r="ID454" s="121"/>
      <c r="IE454" s="125"/>
      <c r="IF454" s="126"/>
      <c r="IG454" s="127"/>
      <c r="IH454" s="27"/>
      <c r="II454" s="27"/>
      <c r="IJ454" s="28"/>
      <c r="IK454" s="28"/>
      <c r="IL454" s="28"/>
      <c r="IM454" s="28"/>
      <c r="IN454" s="28"/>
      <c r="IO454" s="28"/>
      <c r="IP454" s="28"/>
      <c r="IQ454" s="28"/>
      <c r="IR454" s="28"/>
      <c r="IS454" s="28"/>
      <c r="IT454" s="26"/>
      <c r="IU454" s="121"/>
    </row>
    <row r="455" spans="1:255" ht="17.25" customHeight="1">
      <c r="A455" s="134"/>
      <c r="B455" s="125"/>
      <c r="C455" s="126"/>
      <c r="D455" s="127"/>
      <c r="E455" s="27"/>
      <c r="F455" s="27">
        <v>2018</v>
      </c>
      <c r="G455" s="28">
        <f t="shared" si="246"/>
        <v>826.6</v>
      </c>
      <c r="H455" s="28">
        <f t="shared" si="244"/>
        <v>826.6</v>
      </c>
      <c r="I455" s="28">
        <f t="shared" si="249"/>
        <v>826.6</v>
      </c>
      <c r="J455" s="28">
        <f t="shared" si="249"/>
        <v>826.6</v>
      </c>
      <c r="K455" s="28">
        <f t="shared" si="249"/>
        <v>0</v>
      </c>
      <c r="L455" s="28">
        <f t="shared" si="249"/>
        <v>0</v>
      </c>
      <c r="M455" s="28">
        <f t="shared" si="249"/>
        <v>0</v>
      </c>
      <c r="N455" s="28">
        <f t="shared" si="249"/>
        <v>0</v>
      </c>
      <c r="O455" s="28">
        <f t="shared" si="249"/>
        <v>0</v>
      </c>
      <c r="P455" s="28">
        <f t="shared" si="249"/>
        <v>0</v>
      </c>
      <c r="Q455" s="26"/>
      <c r="R455" s="121"/>
      <c r="S455" s="126"/>
      <c r="T455" s="126"/>
      <c r="U455" s="57"/>
      <c r="V455" s="57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5"/>
      <c r="AH455" s="132"/>
      <c r="AI455" s="126"/>
      <c r="AJ455" s="126"/>
      <c r="AK455" s="126"/>
      <c r="AL455" s="57"/>
      <c r="AM455" s="57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5"/>
      <c r="AY455" s="132"/>
      <c r="AZ455" s="126"/>
      <c r="BA455" s="126"/>
      <c r="BB455" s="126"/>
      <c r="BC455" s="57"/>
      <c r="BD455" s="57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5"/>
      <c r="BP455" s="132"/>
      <c r="BQ455" s="126"/>
      <c r="BR455" s="126"/>
      <c r="BS455" s="126"/>
      <c r="BT455" s="57"/>
      <c r="BU455" s="57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5"/>
      <c r="CG455" s="132"/>
      <c r="CH455" s="126"/>
      <c r="CI455" s="126"/>
      <c r="CJ455" s="126"/>
      <c r="CK455" s="57"/>
      <c r="CL455" s="57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5"/>
      <c r="CX455" s="132"/>
      <c r="CY455" s="126"/>
      <c r="CZ455" s="126"/>
      <c r="DA455" s="126"/>
      <c r="DB455" s="57"/>
      <c r="DC455" s="57"/>
      <c r="DD455" s="58"/>
      <c r="DE455" s="59"/>
      <c r="DF455" s="28"/>
      <c r="DG455" s="28"/>
      <c r="DH455" s="28"/>
      <c r="DI455" s="28"/>
      <c r="DJ455" s="28"/>
      <c r="DK455" s="28"/>
      <c r="DL455" s="28"/>
      <c r="DM455" s="28"/>
      <c r="DN455" s="26"/>
      <c r="DO455" s="121"/>
      <c r="DP455" s="125"/>
      <c r="DQ455" s="126"/>
      <c r="DR455" s="127"/>
      <c r="DS455" s="27"/>
      <c r="DT455" s="27"/>
      <c r="DU455" s="28"/>
      <c r="DV455" s="28"/>
      <c r="DW455" s="28"/>
      <c r="DX455" s="28"/>
      <c r="DY455" s="28"/>
      <c r="DZ455" s="28"/>
      <c r="EA455" s="28"/>
      <c r="EB455" s="28"/>
      <c r="EC455" s="28"/>
      <c r="ED455" s="28"/>
      <c r="EE455" s="26"/>
      <c r="EF455" s="121"/>
      <c r="EG455" s="125"/>
      <c r="EH455" s="126"/>
      <c r="EI455" s="127"/>
      <c r="EJ455" s="27"/>
      <c r="EK455" s="27"/>
      <c r="EL455" s="28"/>
      <c r="EM455" s="28"/>
      <c r="EN455" s="28"/>
      <c r="EO455" s="28"/>
      <c r="EP455" s="28"/>
      <c r="EQ455" s="28"/>
      <c r="ER455" s="28"/>
      <c r="ES455" s="28"/>
      <c r="ET455" s="28"/>
      <c r="EU455" s="28"/>
      <c r="EV455" s="26"/>
      <c r="EW455" s="121"/>
      <c r="EX455" s="125"/>
      <c r="EY455" s="126"/>
      <c r="EZ455" s="127"/>
      <c r="FA455" s="27"/>
      <c r="FB455" s="27"/>
      <c r="FC455" s="28"/>
      <c r="FD455" s="28"/>
      <c r="FE455" s="28"/>
      <c r="FF455" s="28"/>
      <c r="FG455" s="28"/>
      <c r="FH455" s="28"/>
      <c r="FI455" s="28"/>
      <c r="FJ455" s="28"/>
      <c r="FK455" s="28"/>
      <c r="FL455" s="28"/>
      <c r="FM455" s="26"/>
      <c r="FN455" s="121"/>
      <c r="FO455" s="125"/>
      <c r="FP455" s="126"/>
      <c r="FQ455" s="127"/>
      <c r="FR455" s="27"/>
      <c r="FS455" s="27"/>
      <c r="FT455" s="28"/>
      <c r="FU455" s="28"/>
      <c r="FV455" s="28"/>
      <c r="FW455" s="28"/>
      <c r="FX455" s="28"/>
      <c r="FY455" s="28"/>
      <c r="FZ455" s="28"/>
      <c r="GA455" s="28"/>
      <c r="GB455" s="28"/>
      <c r="GC455" s="28"/>
      <c r="GD455" s="26"/>
      <c r="GE455" s="121"/>
      <c r="GF455" s="125"/>
      <c r="GG455" s="126"/>
      <c r="GH455" s="127"/>
      <c r="GI455" s="27"/>
      <c r="GJ455" s="27"/>
      <c r="GK455" s="28"/>
      <c r="GL455" s="28"/>
      <c r="GM455" s="28"/>
      <c r="GN455" s="28"/>
      <c r="GO455" s="28"/>
      <c r="GP455" s="28"/>
      <c r="GQ455" s="28"/>
      <c r="GR455" s="28"/>
      <c r="GS455" s="28"/>
      <c r="GT455" s="28"/>
      <c r="GU455" s="26"/>
      <c r="GV455" s="121"/>
      <c r="GW455" s="125"/>
      <c r="GX455" s="126"/>
      <c r="GY455" s="127"/>
      <c r="GZ455" s="27"/>
      <c r="HA455" s="27"/>
      <c r="HB455" s="28"/>
      <c r="HC455" s="28"/>
      <c r="HD455" s="28"/>
      <c r="HE455" s="28"/>
      <c r="HF455" s="28"/>
      <c r="HG455" s="28"/>
      <c r="HH455" s="28"/>
      <c r="HI455" s="28"/>
      <c r="HJ455" s="28"/>
      <c r="HK455" s="28"/>
      <c r="HL455" s="26"/>
      <c r="HM455" s="121"/>
      <c r="HN455" s="125"/>
      <c r="HO455" s="126"/>
      <c r="HP455" s="127"/>
      <c r="HQ455" s="27"/>
      <c r="HR455" s="27"/>
      <c r="HS455" s="28"/>
      <c r="HT455" s="28"/>
      <c r="HU455" s="28"/>
      <c r="HV455" s="28"/>
      <c r="HW455" s="28"/>
      <c r="HX455" s="28"/>
      <c r="HY455" s="28"/>
      <c r="HZ455" s="28"/>
      <c r="IA455" s="28"/>
      <c r="IB455" s="28"/>
      <c r="IC455" s="26"/>
      <c r="ID455" s="121"/>
      <c r="IE455" s="125"/>
      <c r="IF455" s="126"/>
      <c r="IG455" s="127"/>
      <c r="IH455" s="27"/>
      <c r="II455" s="27"/>
      <c r="IJ455" s="28"/>
      <c r="IK455" s="28"/>
      <c r="IL455" s="28"/>
      <c r="IM455" s="28"/>
      <c r="IN455" s="28"/>
      <c r="IO455" s="28"/>
      <c r="IP455" s="28"/>
      <c r="IQ455" s="28"/>
      <c r="IR455" s="28"/>
      <c r="IS455" s="28"/>
      <c r="IT455" s="26"/>
      <c r="IU455" s="121"/>
    </row>
    <row r="456" spans="1:255" ht="19.5" customHeight="1">
      <c r="A456" s="134"/>
      <c r="B456" s="125"/>
      <c r="C456" s="126"/>
      <c r="D456" s="127"/>
      <c r="E456" s="27"/>
      <c r="F456" s="27">
        <v>2019</v>
      </c>
      <c r="G456" s="28">
        <f t="shared" si="246"/>
        <v>94.6</v>
      </c>
      <c r="H456" s="28">
        <f t="shared" si="244"/>
        <v>94.6</v>
      </c>
      <c r="I456" s="28">
        <f t="shared" si="249"/>
        <v>94.6</v>
      </c>
      <c r="J456" s="28">
        <f t="shared" si="249"/>
        <v>94.6</v>
      </c>
      <c r="K456" s="28">
        <f t="shared" si="249"/>
        <v>0</v>
      </c>
      <c r="L456" s="28">
        <f t="shared" si="249"/>
        <v>0</v>
      </c>
      <c r="M456" s="28">
        <f t="shared" si="249"/>
        <v>0</v>
      </c>
      <c r="N456" s="28">
        <f t="shared" si="249"/>
        <v>0</v>
      </c>
      <c r="O456" s="28">
        <f t="shared" si="249"/>
        <v>0</v>
      </c>
      <c r="P456" s="28">
        <f t="shared" si="249"/>
        <v>0</v>
      </c>
      <c r="Q456" s="26"/>
      <c r="R456" s="121"/>
      <c r="S456" s="126"/>
      <c r="T456" s="126"/>
      <c r="U456" s="57"/>
      <c r="V456" s="57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5"/>
      <c r="AH456" s="132"/>
      <c r="AI456" s="126"/>
      <c r="AJ456" s="126"/>
      <c r="AK456" s="126"/>
      <c r="AL456" s="57"/>
      <c r="AM456" s="57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5"/>
      <c r="AY456" s="132"/>
      <c r="AZ456" s="126"/>
      <c r="BA456" s="126"/>
      <c r="BB456" s="126"/>
      <c r="BC456" s="57"/>
      <c r="BD456" s="57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5"/>
      <c r="BP456" s="132"/>
      <c r="BQ456" s="126"/>
      <c r="BR456" s="126"/>
      <c r="BS456" s="126"/>
      <c r="BT456" s="57"/>
      <c r="BU456" s="57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5"/>
      <c r="CG456" s="132"/>
      <c r="CH456" s="126"/>
      <c r="CI456" s="126"/>
      <c r="CJ456" s="126"/>
      <c r="CK456" s="57"/>
      <c r="CL456" s="57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5"/>
      <c r="CX456" s="132"/>
      <c r="CY456" s="126"/>
      <c r="CZ456" s="126"/>
      <c r="DA456" s="126"/>
      <c r="DB456" s="57"/>
      <c r="DC456" s="57"/>
      <c r="DD456" s="58"/>
      <c r="DE456" s="59"/>
      <c r="DF456" s="28"/>
      <c r="DG456" s="28"/>
      <c r="DH456" s="28"/>
      <c r="DI456" s="28"/>
      <c r="DJ456" s="28"/>
      <c r="DK456" s="28"/>
      <c r="DL456" s="28"/>
      <c r="DM456" s="28"/>
      <c r="DN456" s="26"/>
      <c r="DO456" s="121"/>
      <c r="DP456" s="125"/>
      <c r="DQ456" s="126"/>
      <c r="DR456" s="127"/>
      <c r="DS456" s="27"/>
      <c r="DT456" s="27"/>
      <c r="DU456" s="28"/>
      <c r="DV456" s="28"/>
      <c r="DW456" s="28"/>
      <c r="DX456" s="28"/>
      <c r="DY456" s="28"/>
      <c r="DZ456" s="28"/>
      <c r="EA456" s="28"/>
      <c r="EB456" s="28"/>
      <c r="EC456" s="28"/>
      <c r="ED456" s="28"/>
      <c r="EE456" s="26"/>
      <c r="EF456" s="121"/>
      <c r="EG456" s="125"/>
      <c r="EH456" s="126"/>
      <c r="EI456" s="127"/>
      <c r="EJ456" s="27"/>
      <c r="EK456" s="27"/>
      <c r="EL456" s="28"/>
      <c r="EM456" s="28"/>
      <c r="EN456" s="28"/>
      <c r="EO456" s="28"/>
      <c r="EP456" s="28"/>
      <c r="EQ456" s="28"/>
      <c r="ER456" s="28"/>
      <c r="ES456" s="28"/>
      <c r="ET456" s="28"/>
      <c r="EU456" s="28"/>
      <c r="EV456" s="26"/>
      <c r="EW456" s="121"/>
      <c r="EX456" s="125"/>
      <c r="EY456" s="126"/>
      <c r="EZ456" s="127"/>
      <c r="FA456" s="27"/>
      <c r="FB456" s="27"/>
      <c r="FC456" s="28"/>
      <c r="FD456" s="28"/>
      <c r="FE456" s="28"/>
      <c r="FF456" s="28"/>
      <c r="FG456" s="28"/>
      <c r="FH456" s="28"/>
      <c r="FI456" s="28"/>
      <c r="FJ456" s="28"/>
      <c r="FK456" s="28"/>
      <c r="FL456" s="28"/>
      <c r="FM456" s="26"/>
      <c r="FN456" s="121"/>
      <c r="FO456" s="125"/>
      <c r="FP456" s="126"/>
      <c r="FQ456" s="127"/>
      <c r="FR456" s="27"/>
      <c r="FS456" s="27"/>
      <c r="FT456" s="28"/>
      <c r="FU456" s="28"/>
      <c r="FV456" s="28"/>
      <c r="FW456" s="28"/>
      <c r="FX456" s="28"/>
      <c r="FY456" s="28"/>
      <c r="FZ456" s="28"/>
      <c r="GA456" s="28"/>
      <c r="GB456" s="28"/>
      <c r="GC456" s="28"/>
      <c r="GD456" s="26"/>
      <c r="GE456" s="121"/>
      <c r="GF456" s="125"/>
      <c r="GG456" s="126"/>
      <c r="GH456" s="127"/>
      <c r="GI456" s="27"/>
      <c r="GJ456" s="27"/>
      <c r="GK456" s="28"/>
      <c r="GL456" s="28"/>
      <c r="GM456" s="28"/>
      <c r="GN456" s="28"/>
      <c r="GO456" s="28"/>
      <c r="GP456" s="28"/>
      <c r="GQ456" s="28"/>
      <c r="GR456" s="28"/>
      <c r="GS456" s="28"/>
      <c r="GT456" s="28"/>
      <c r="GU456" s="26"/>
      <c r="GV456" s="121"/>
      <c r="GW456" s="125"/>
      <c r="GX456" s="126"/>
      <c r="GY456" s="127"/>
      <c r="GZ456" s="27"/>
      <c r="HA456" s="27"/>
      <c r="HB456" s="28"/>
      <c r="HC456" s="28"/>
      <c r="HD456" s="28"/>
      <c r="HE456" s="28"/>
      <c r="HF456" s="28"/>
      <c r="HG456" s="28"/>
      <c r="HH456" s="28"/>
      <c r="HI456" s="28"/>
      <c r="HJ456" s="28"/>
      <c r="HK456" s="28"/>
      <c r="HL456" s="26"/>
      <c r="HM456" s="121"/>
      <c r="HN456" s="125"/>
      <c r="HO456" s="126"/>
      <c r="HP456" s="127"/>
      <c r="HQ456" s="27"/>
      <c r="HR456" s="27"/>
      <c r="HS456" s="28"/>
      <c r="HT456" s="28"/>
      <c r="HU456" s="28"/>
      <c r="HV456" s="28"/>
      <c r="HW456" s="28"/>
      <c r="HX456" s="28"/>
      <c r="HY456" s="28"/>
      <c r="HZ456" s="28"/>
      <c r="IA456" s="28"/>
      <c r="IB456" s="28"/>
      <c r="IC456" s="26"/>
      <c r="ID456" s="121"/>
      <c r="IE456" s="125"/>
      <c r="IF456" s="126"/>
      <c r="IG456" s="127"/>
      <c r="IH456" s="27"/>
      <c r="II456" s="27"/>
      <c r="IJ456" s="28"/>
      <c r="IK456" s="28"/>
      <c r="IL456" s="28"/>
      <c r="IM456" s="28"/>
      <c r="IN456" s="28"/>
      <c r="IO456" s="28"/>
      <c r="IP456" s="28"/>
      <c r="IQ456" s="28"/>
      <c r="IR456" s="28"/>
      <c r="IS456" s="28"/>
      <c r="IT456" s="26"/>
      <c r="IU456" s="121"/>
    </row>
    <row r="457" spans="1:255" ht="18" customHeight="1">
      <c r="A457" s="134"/>
      <c r="B457" s="125"/>
      <c r="C457" s="126"/>
      <c r="D457" s="127"/>
      <c r="E457" s="23"/>
      <c r="F457" s="27">
        <v>2020</v>
      </c>
      <c r="G457" s="28">
        <f t="shared" si="246"/>
        <v>97215</v>
      </c>
      <c r="H457" s="28">
        <f t="shared" si="244"/>
        <v>0</v>
      </c>
      <c r="I457" s="28">
        <f t="shared" si="249"/>
        <v>97215</v>
      </c>
      <c r="J457" s="28">
        <f t="shared" si="249"/>
        <v>0</v>
      </c>
      <c r="K457" s="28">
        <f t="shared" si="249"/>
        <v>0</v>
      </c>
      <c r="L457" s="28">
        <f t="shared" si="249"/>
        <v>0</v>
      </c>
      <c r="M457" s="28">
        <f t="shared" si="249"/>
        <v>0</v>
      </c>
      <c r="N457" s="28">
        <f t="shared" si="249"/>
        <v>0</v>
      </c>
      <c r="O457" s="28">
        <f t="shared" si="249"/>
        <v>0</v>
      </c>
      <c r="P457" s="28">
        <f t="shared" si="249"/>
        <v>0</v>
      </c>
      <c r="Q457" s="26"/>
      <c r="R457" s="121"/>
      <c r="S457" s="126"/>
      <c r="T457" s="126"/>
      <c r="U457" s="71"/>
      <c r="V457" s="57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5"/>
      <c r="AH457" s="132"/>
      <c r="AI457" s="126"/>
      <c r="AJ457" s="126"/>
      <c r="AK457" s="126"/>
      <c r="AL457" s="71"/>
      <c r="AM457" s="57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5"/>
      <c r="AY457" s="132"/>
      <c r="AZ457" s="126"/>
      <c r="BA457" s="126"/>
      <c r="BB457" s="126"/>
      <c r="BC457" s="71"/>
      <c r="BD457" s="57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5"/>
      <c r="BP457" s="132"/>
      <c r="BQ457" s="126"/>
      <c r="BR457" s="126"/>
      <c r="BS457" s="126"/>
      <c r="BT457" s="71"/>
      <c r="BU457" s="57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5"/>
      <c r="CG457" s="132"/>
      <c r="CH457" s="126"/>
      <c r="CI457" s="126"/>
      <c r="CJ457" s="126"/>
      <c r="CK457" s="71"/>
      <c r="CL457" s="57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5"/>
      <c r="CX457" s="132"/>
      <c r="CY457" s="126"/>
      <c r="CZ457" s="126"/>
      <c r="DA457" s="126"/>
      <c r="DB457" s="71"/>
      <c r="DC457" s="57"/>
      <c r="DD457" s="58"/>
      <c r="DE457" s="59"/>
      <c r="DF457" s="28"/>
      <c r="DG457" s="28"/>
      <c r="DH457" s="28"/>
      <c r="DI457" s="28"/>
      <c r="DJ457" s="28"/>
      <c r="DK457" s="28"/>
      <c r="DL457" s="28"/>
      <c r="DM457" s="28"/>
      <c r="DN457" s="26"/>
      <c r="DO457" s="121"/>
      <c r="DP457" s="125"/>
      <c r="DQ457" s="126"/>
      <c r="DR457" s="127"/>
      <c r="DS457" s="23"/>
      <c r="DT457" s="27"/>
      <c r="DU457" s="28"/>
      <c r="DV457" s="28"/>
      <c r="DW457" s="28"/>
      <c r="DX457" s="28"/>
      <c r="DY457" s="28"/>
      <c r="DZ457" s="28"/>
      <c r="EA457" s="28"/>
      <c r="EB457" s="28"/>
      <c r="EC457" s="28"/>
      <c r="ED457" s="28"/>
      <c r="EE457" s="26"/>
      <c r="EF457" s="121"/>
      <c r="EG457" s="125"/>
      <c r="EH457" s="126"/>
      <c r="EI457" s="127"/>
      <c r="EJ457" s="23"/>
      <c r="EK457" s="27"/>
      <c r="EL457" s="28"/>
      <c r="EM457" s="28"/>
      <c r="EN457" s="28"/>
      <c r="EO457" s="28"/>
      <c r="EP457" s="28"/>
      <c r="EQ457" s="28"/>
      <c r="ER457" s="28"/>
      <c r="ES457" s="28"/>
      <c r="ET457" s="28"/>
      <c r="EU457" s="28"/>
      <c r="EV457" s="26"/>
      <c r="EW457" s="121"/>
      <c r="EX457" s="125"/>
      <c r="EY457" s="126"/>
      <c r="EZ457" s="127"/>
      <c r="FA457" s="23"/>
      <c r="FB457" s="27"/>
      <c r="FC457" s="28"/>
      <c r="FD457" s="28"/>
      <c r="FE457" s="28"/>
      <c r="FF457" s="28"/>
      <c r="FG457" s="28"/>
      <c r="FH457" s="28"/>
      <c r="FI457" s="28"/>
      <c r="FJ457" s="28"/>
      <c r="FK457" s="28"/>
      <c r="FL457" s="28"/>
      <c r="FM457" s="26"/>
      <c r="FN457" s="121"/>
      <c r="FO457" s="125"/>
      <c r="FP457" s="126"/>
      <c r="FQ457" s="127"/>
      <c r="FR457" s="23"/>
      <c r="FS457" s="27"/>
      <c r="FT457" s="28"/>
      <c r="FU457" s="28"/>
      <c r="FV457" s="28"/>
      <c r="FW457" s="28"/>
      <c r="FX457" s="28"/>
      <c r="FY457" s="28"/>
      <c r="FZ457" s="28"/>
      <c r="GA457" s="28"/>
      <c r="GB457" s="28"/>
      <c r="GC457" s="28"/>
      <c r="GD457" s="26"/>
      <c r="GE457" s="121"/>
      <c r="GF457" s="125"/>
      <c r="GG457" s="126"/>
      <c r="GH457" s="127"/>
      <c r="GI457" s="23"/>
      <c r="GJ457" s="27"/>
      <c r="GK457" s="28"/>
      <c r="GL457" s="28"/>
      <c r="GM457" s="28"/>
      <c r="GN457" s="28"/>
      <c r="GO457" s="28"/>
      <c r="GP457" s="28"/>
      <c r="GQ457" s="28"/>
      <c r="GR457" s="28"/>
      <c r="GS457" s="28"/>
      <c r="GT457" s="28"/>
      <c r="GU457" s="26"/>
      <c r="GV457" s="121"/>
      <c r="GW457" s="125"/>
      <c r="GX457" s="126"/>
      <c r="GY457" s="127"/>
      <c r="GZ457" s="23"/>
      <c r="HA457" s="27"/>
      <c r="HB457" s="28"/>
      <c r="HC457" s="28"/>
      <c r="HD457" s="28"/>
      <c r="HE457" s="28"/>
      <c r="HF457" s="28"/>
      <c r="HG457" s="28"/>
      <c r="HH457" s="28"/>
      <c r="HI457" s="28"/>
      <c r="HJ457" s="28"/>
      <c r="HK457" s="28"/>
      <c r="HL457" s="26"/>
      <c r="HM457" s="121"/>
      <c r="HN457" s="125"/>
      <c r="HO457" s="126"/>
      <c r="HP457" s="127"/>
      <c r="HQ457" s="23"/>
      <c r="HR457" s="27"/>
      <c r="HS457" s="28"/>
      <c r="HT457" s="28"/>
      <c r="HU457" s="28"/>
      <c r="HV457" s="28"/>
      <c r="HW457" s="28"/>
      <c r="HX457" s="28"/>
      <c r="HY457" s="28"/>
      <c r="HZ457" s="28"/>
      <c r="IA457" s="28"/>
      <c r="IB457" s="28"/>
      <c r="IC457" s="26"/>
      <c r="ID457" s="121"/>
      <c r="IE457" s="125"/>
      <c r="IF457" s="126"/>
      <c r="IG457" s="127"/>
      <c r="IH457" s="23"/>
      <c r="II457" s="27"/>
      <c r="IJ457" s="28"/>
      <c r="IK457" s="28"/>
      <c r="IL457" s="28"/>
      <c r="IM457" s="28"/>
      <c r="IN457" s="28"/>
      <c r="IO457" s="28"/>
      <c r="IP457" s="28"/>
      <c r="IQ457" s="28"/>
      <c r="IR457" s="28"/>
      <c r="IS457" s="28"/>
      <c r="IT457" s="26"/>
      <c r="IU457" s="121"/>
    </row>
    <row r="458" spans="1:241" ht="21.75" customHeight="1">
      <c r="A458" s="134"/>
      <c r="B458" s="125"/>
      <c r="C458" s="126"/>
      <c r="D458" s="127"/>
      <c r="E458" s="23"/>
      <c r="F458" s="27">
        <v>2021</v>
      </c>
      <c r="G458" s="32">
        <f aca="true" t="shared" si="250" ref="G458:H462">I458+K458+M458+O458</f>
        <v>362676.4</v>
      </c>
      <c r="H458" s="32">
        <f t="shared" si="250"/>
        <v>0</v>
      </c>
      <c r="I458" s="28">
        <f t="shared" si="249"/>
        <v>147629.2</v>
      </c>
      <c r="J458" s="28">
        <f t="shared" si="249"/>
        <v>0</v>
      </c>
      <c r="K458" s="28">
        <f t="shared" si="249"/>
        <v>0</v>
      </c>
      <c r="L458" s="28">
        <f t="shared" si="249"/>
        <v>0</v>
      </c>
      <c r="M458" s="28">
        <f t="shared" si="249"/>
        <v>215047.2</v>
      </c>
      <c r="N458" s="28">
        <f t="shared" si="249"/>
        <v>0</v>
      </c>
      <c r="O458" s="28">
        <f t="shared" si="249"/>
        <v>0</v>
      </c>
      <c r="P458" s="28">
        <f t="shared" si="249"/>
        <v>0</v>
      </c>
      <c r="Q458" s="26"/>
      <c r="R458" s="3"/>
      <c r="AG458" s="72"/>
      <c r="AW458" s="72"/>
      <c r="BM458" s="72"/>
      <c r="CC458" s="72"/>
      <c r="CS458" s="72"/>
      <c r="DI458" s="72"/>
      <c r="DY458" s="72"/>
      <c r="EO458" s="72"/>
      <c r="FE458" s="72"/>
      <c r="FU458" s="72"/>
      <c r="GK458" s="72"/>
      <c r="HA458" s="72"/>
      <c r="HQ458" s="72"/>
      <c r="IG458" s="72"/>
    </row>
    <row r="459" spans="1:241" ht="21.75" customHeight="1">
      <c r="A459" s="134"/>
      <c r="B459" s="125"/>
      <c r="C459" s="126"/>
      <c r="D459" s="127"/>
      <c r="E459" s="23"/>
      <c r="F459" s="27">
        <v>2022</v>
      </c>
      <c r="G459" s="32">
        <f t="shared" si="250"/>
        <v>368018.38</v>
      </c>
      <c r="H459" s="32">
        <f t="shared" si="250"/>
        <v>0</v>
      </c>
      <c r="I459" s="28">
        <f t="shared" si="249"/>
        <v>368018.38</v>
      </c>
      <c r="J459" s="28">
        <f t="shared" si="249"/>
        <v>0</v>
      </c>
      <c r="K459" s="28">
        <f t="shared" si="249"/>
        <v>0</v>
      </c>
      <c r="L459" s="28">
        <f t="shared" si="249"/>
        <v>0</v>
      </c>
      <c r="M459" s="28">
        <f t="shared" si="249"/>
        <v>0</v>
      </c>
      <c r="N459" s="28">
        <f t="shared" si="249"/>
        <v>0</v>
      </c>
      <c r="O459" s="28">
        <f t="shared" si="249"/>
        <v>0</v>
      </c>
      <c r="P459" s="28">
        <f t="shared" si="249"/>
        <v>0</v>
      </c>
      <c r="Q459" s="26"/>
      <c r="R459" s="3"/>
      <c r="AG459" s="72"/>
      <c r="AW459" s="72"/>
      <c r="BM459" s="72"/>
      <c r="CC459" s="72"/>
      <c r="CS459" s="72"/>
      <c r="DI459" s="72"/>
      <c r="DY459" s="72"/>
      <c r="EO459" s="72"/>
      <c r="FE459" s="72"/>
      <c r="FU459" s="72"/>
      <c r="GK459" s="72"/>
      <c r="HA459" s="72"/>
      <c r="HQ459" s="72"/>
      <c r="IG459" s="72"/>
    </row>
    <row r="460" spans="1:241" ht="21.75" customHeight="1">
      <c r="A460" s="134"/>
      <c r="B460" s="125"/>
      <c r="C460" s="126"/>
      <c r="D460" s="127"/>
      <c r="E460" s="23"/>
      <c r="F460" s="27">
        <v>2023</v>
      </c>
      <c r="G460" s="32">
        <f t="shared" si="250"/>
        <v>179602.5</v>
      </c>
      <c r="H460" s="32">
        <f t="shared" si="250"/>
        <v>0</v>
      </c>
      <c r="I460" s="28">
        <f t="shared" si="249"/>
        <v>179602.5</v>
      </c>
      <c r="J460" s="28">
        <f t="shared" si="249"/>
        <v>0</v>
      </c>
      <c r="K460" s="28">
        <f t="shared" si="249"/>
        <v>0</v>
      </c>
      <c r="L460" s="28">
        <f t="shared" si="249"/>
        <v>0</v>
      </c>
      <c r="M460" s="28">
        <f t="shared" si="249"/>
        <v>0</v>
      </c>
      <c r="N460" s="28">
        <f t="shared" si="249"/>
        <v>0</v>
      </c>
      <c r="O460" s="28">
        <f t="shared" si="249"/>
        <v>0</v>
      </c>
      <c r="P460" s="28">
        <f t="shared" si="249"/>
        <v>0</v>
      </c>
      <c r="Q460" s="26"/>
      <c r="R460" s="3"/>
      <c r="AG460" s="72"/>
      <c r="AW460" s="72"/>
      <c r="BM460" s="72"/>
      <c r="CC460" s="72"/>
      <c r="CS460" s="72"/>
      <c r="DI460" s="72"/>
      <c r="DY460" s="72"/>
      <c r="EO460" s="72"/>
      <c r="FE460" s="72"/>
      <c r="FU460" s="72"/>
      <c r="GK460" s="72"/>
      <c r="HA460" s="72"/>
      <c r="HQ460" s="72"/>
      <c r="IG460" s="72"/>
    </row>
    <row r="461" spans="1:241" ht="21.75" customHeight="1">
      <c r="A461" s="134"/>
      <c r="B461" s="125"/>
      <c r="C461" s="126"/>
      <c r="D461" s="127"/>
      <c r="E461" s="23"/>
      <c r="F461" s="27">
        <v>2024</v>
      </c>
      <c r="G461" s="32">
        <f t="shared" si="250"/>
        <v>347898.8</v>
      </c>
      <c r="H461" s="32">
        <f t="shared" si="250"/>
        <v>0</v>
      </c>
      <c r="I461" s="28">
        <f t="shared" si="249"/>
        <v>347898.8</v>
      </c>
      <c r="J461" s="28">
        <f t="shared" si="249"/>
        <v>0</v>
      </c>
      <c r="K461" s="28">
        <f t="shared" si="249"/>
        <v>0</v>
      </c>
      <c r="L461" s="28">
        <f t="shared" si="249"/>
        <v>0</v>
      </c>
      <c r="M461" s="28">
        <f t="shared" si="249"/>
        <v>0</v>
      </c>
      <c r="N461" s="28">
        <f t="shared" si="249"/>
        <v>0</v>
      </c>
      <c r="O461" s="28">
        <f t="shared" si="249"/>
        <v>0</v>
      </c>
      <c r="P461" s="28">
        <f t="shared" si="249"/>
        <v>0</v>
      </c>
      <c r="Q461" s="26"/>
      <c r="R461" s="3"/>
      <c r="AG461" s="72"/>
      <c r="AW461" s="72"/>
      <c r="BM461" s="72"/>
      <c r="CC461" s="72"/>
      <c r="CS461" s="72"/>
      <c r="DI461" s="72"/>
      <c r="DY461" s="72"/>
      <c r="EO461" s="72"/>
      <c r="FE461" s="72"/>
      <c r="FU461" s="72"/>
      <c r="GK461" s="72"/>
      <c r="HA461" s="72"/>
      <c r="HQ461" s="72"/>
      <c r="IG461" s="72"/>
    </row>
    <row r="462" spans="1:241" ht="21.75" customHeight="1">
      <c r="A462" s="135"/>
      <c r="B462" s="136"/>
      <c r="C462" s="137"/>
      <c r="D462" s="138"/>
      <c r="E462" s="23"/>
      <c r="F462" s="27">
        <v>2025</v>
      </c>
      <c r="G462" s="32">
        <f t="shared" si="250"/>
        <v>182510.7</v>
      </c>
      <c r="H462" s="32">
        <f t="shared" si="250"/>
        <v>0</v>
      </c>
      <c r="I462" s="28">
        <f t="shared" si="249"/>
        <v>182510.7</v>
      </c>
      <c r="J462" s="28">
        <f t="shared" si="249"/>
        <v>0</v>
      </c>
      <c r="K462" s="28">
        <f t="shared" si="249"/>
        <v>0</v>
      </c>
      <c r="L462" s="28">
        <f t="shared" si="249"/>
        <v>0</v>
      </c>
      <c r="M462" s="28">
        <f t="shared" si="249"/>
        <v>0</v>
      </c>
      <c r="N462" s="28">
        <f t="shared" si="249"/>
        <v>0</v>
      </c>
      <c r="O462" s="28">
        <f t="shared" si="249"/>
        <v>0</v>
      </c>
      <c r="P462" s="28">
        <f t="shared" si="249"/>
        <v>0</v>
      </c>
      <c r="Q462" s="26"/>
      <c r="R462" s="3"/>
      <c r="AG462" s="72"/>
      <c r="AW462" s="72"/>
      <c r="BM462" s="72"/>
      <c r="CC462" s="72"/>
      <c r="CS462" s="72"/>
      <c r="DI462" s="72"/>
      <c r="DY462" s="72"/>
      <c r="EO462" s="72"/>
      <c r="FE462" s="72"/>
      <c r="FU462" s="72"/>
      <c r="GK462" s="72"/>
      <c r="HA462" s="72"/>
      <c r="HQ462" s="72"/>
      <c r="IG462" s="72"/>
    </row>
    <row r="463" spans="1:255" ht="18" customHeight="1">
      <c r="A463" s="133"/>
      <c r="B463" s="122" t="s">
        <v>303</v>
      </c>
      <c r="C463" s="123"/>
      <c r="D463" s="124"/>
      <c r="E463" s="23"/>
      <c r="F463" s="24" t="s">
        <v>30</v>
      </c>
      <c r="G463" s="25">
        <f>I463+K463+M463+O463</f>
        <v>0</v>
      </c>
      <c r="H463" s="25">
        <f aca="true" t="shared" si="251" ref="H463:H469">J463+L463+N463+P463</f>
        <v>0</v>
      </c>
      <c r="I463" s="25">
        <f>SUM(I464:I474)</f>
        <v>0</v>
      </c>
      <c r="J463" s="25">
        <f aca="true" t="shared" si="252" ref="J463:P463">SUM(J464:J474)</f>
        <v>0</v>
      </c>
      <c r="K463" s="25">
        <f t="shared" si="252"/>
        <v>0</v>
      </c>
      <c r="L463" s="25">
        <f t="shared" si="252"/>
        <v>0</v>
      </c>
      <c r="M463" s="25">
        <f t="shared" si="252"/>
        <v>0</v>
      </c>
      <c r="N463" s="25">
        <f t="shared" si="252"/>
        <v>0</v>
      </c>
      <c r="O463" s="25">
        <f t="shared" si="252"/>
        <v>0</v>
      </c>
      <c r="P463" s="25">
        <f t="shared" si="252"/>
        <v>0</v>
      </c>
      <c r="Q463" s="26"/>
      <c r="R463" s="121"/>
      <c r="S463" s="126"/>
      <c r="T463" s="126"/>
      <c r="U463" s="71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5"/>
      <c r="AH463" s="132"/>
      <c r="AI463" s="126"/>
      <c r="AJ463" s="126"/>
      <c r="AK463" s="126"/>
      <c r="AL463" s="71"/>
      <c r="AM463" s="53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5"/>
      <c r="AY463" s="132"/>
      <c r="AZ463" s="126"/>
      <c r="BA463" s="126"/>
      <c r="BB463" s="126"/>
      <c r="BC463" s="71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5"/>
      <c r="BP463" s="132"/>
      <c r="BQ463" s="126"/>
      <c r="BR463" s="126"/>
      <c r="BS463" s="126"/>
      <c r="BT463" s="71"/>
      <c r="BU463" s="53"/>
      <c r="BV463" s="54"/>
      <c r="BW463" s="54"/>
      <c r="BX463" s="54"/>
      <c r="BY463" s="54"/>
      <c r="BZ463" s="54"/>
      <c r="CA463" s="54"/>
      <c r="CB463" s="54"/>
      <c r="CC463" s="54"/>
      <c r="CD463" s="54"/>
      <c r="CE463" s="54"/>
      <c r="CF463" s="55"/>
      <c r="CG463" s="132"/>
      <c r="CH463" s="126"/>
      <c r="CI463" s="126"/>
      <c r="CJ463" s="126"/>
      <c r="CK463" s="71"/>
      <c r="CL463" s="53"/>
      <c r="CM463" s="54"/>
      <c r="CN463" s="54"/>
      <c r="CO463" s="54"/>
      <c r="CP463" s="54"/>
      <c r="CQ463" s="54"/>
      <c r="CR463" s="54"/>
      <c r="CS463" s="54"/>
      <c r="CT463" s="54"/>
      <c r="CU463" s="54"/>
      <c r="CV463" s="54"/>
      <c r="CW463" s="55"/>
      <c r="CX463" s="132"/>
      <c r="CY463" s="126"/>
      <c r="CZ463" s="126"/>
      <c r="DA463" s="126"/>
      <c r="DB463" s="71"/>
      <c r="DC463" s="53"/>
      <c r="DD463" s="54"/>
      <c r="DE463" s="56"/>
      <c r="DF463" s="25"/>
      <c r="DG463" s="25"/>
      <c r="DH463" s="25"/>
      <c r="DI463" s="25"/>
      <c r="DJ463" s="25"/>
      <c r="DK463" s="25"/>
      <c r="DL463" s="25"/>
      <c r="DM463" s="25"/>
      <c r="DN463" s="26"/>
      <c r="DO463" s="121"/>
      <c r="DP463" s="122"/>
      <c r="DQ463" s="123"/>
      <c r="DR463" s="124"/>
      <c r="DS463" s="23"/>
      <c r="DT463" s="24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6"/>
      <c r="EF463" s="121"/>
      <c r="EG463" s="122"/>
      <c r="EH463" s="123"/>
      <c r="EI463" s="124"/>
      <c r="EJ463" s="23"/>
      <c r="EK463" s="24"/>
      <c r="EL463" s="25"/>
      <c r="EM463" s="25"/>
      <c r="EN463" s="25"/>
      <c r="EO463" s="25"/>
      <c r="EP463" s="25"/>
      <c r="EQ463" s="25"/>
      <c r="ER463" s="25"/>
      <c r="ES463" s="25"/>
      <c r="ET463" s="25"/>
      <c r="EU463" s="25"/>
      <c r="EV463" s="26"/>
      <c r="EW463" s="121"/>
      <c r="EX463" s="122"/>
      <c r="EY463" s="123"/>
      <c r="EZ463" s="124"/>
      <c r="FA463" s="23"/>
      <c r="FB463" s="24"/>
      <c r="FC463" s="25"/>
      <c r="FD463" s="25"/>
      <c r="FE463" s="25"/>
      <c r="FF463" s="25"/>
      <c r="FG463" s="25"/>
      <c r="FH463" s="25"/>
      <c r="FI463" s="25"/>
      <c r="FJ463" s="25"/>
      <c r="FK463" s="25"/>
      <c r="FL463" s="25"/>
      <c r="FM463" s="26"/>
      <c r="FN463" s="121"/>
      <c r="FO463" s="122"/>
      <c r="FP463" s="123"/>
      <c r="FQ463" s="124"/>
      <c r="FR463" s="23"/>
      <c r="FS463" s="24"/>
      <c r="FT463" s="25"/>
      <c r="FU463" s="25"/>
      <c r="FV463" s="25"/>
      <c r="FW463" s="25"/>
      <c r="FX463" s="25"/>
      <c r="FY463" s="25"/>
      <c r="FZ463" s="25"/>
      <c r="GA463" s="25"/>
      <c r="GB463" s="25"/>
      <c r="GC463" s="25"/>
      <c r="GD463" s="26"/>
      <c r="GE463" s="121"/>
      <c r="GF463" s="122"/>
      <c r="GG463" s="123"/>
      <c r="GH463" s="124"/>
      <c r="GI463" s="23"/>
      <c r="GJ463" s="24"/>
      <c r="GK463" s="25"/>
      <c r="GL463" s="25"/>
      <c r="GM463" s="25"/>
      <c r="GN463" s="25"/>
      <c r="GO463" s="25"/>
      <c r="GP463" s="25"/>
      <c r="GQ463" s="25"/>
      <c r="GR463" s="25"/>
      <c r="GS463" s="25"/>
      <c r="GT463" s="25"/>
      <c r="GU463" s="26"/>
      <c r="GV463" s="121"/>
      <c r="GW463" s="122"/>
      <c r="GX463" s="123"/>
      <c r="GY463" s="124"/>
      <c r="GZ463" s="23"/>
      <c r="HA463" s="24"/>
      <c r="HB463" s="25"/>
      <c r="HC463" s="25"/>
      <c r="HD463" s="25"/>
      <c r="HE463" s="25"/>
      <c r="HF463" s="25"/>
      <c r="HG463" s="25"/>
      <c r="HH463" s="25"/>
      <c r="HI463" s="25"/>
      <c r="HJ463" s="25"/>
      <c r="HK463" s="25"/>
      <c r="HL463" s="26"/>
      <c r="HM463" s="121"/>
      <c r="HN463" s="122"/>
      <c r="HO463" s="123"/>
      <c r="HP463" s="124"/>
      <c r="HQ463" s="23"/>
      <c r="HR463" s="24"/>
      <c r="HS463" s="25"/>
      <c r="HT463" s="25"/>
      <c r="HU463" s="25"/>
      <c r="HV463" s="25"/>
      <c r="HW463" s="25"/>
      <c r="HX463" s="25"/>
      <c r="HY463" s="25"/>
      <c r="HZ463" s="25"/>
      <c r="IA463" s="25"/>
      <c r="IB463" s="25"/>
      <c r="IC463" s="26"/>
      <c r="ID463" s="121"/>
      <c r="IE463" s="122"/>
      <c r="IF463" s="123"/>
      <c r="IG463" s="124"/>
      <c r="IH463" s="23"/>
      <c r="II463" s="24"/>
      <c r="IJ463" s="25"/>
      <c r="IK463" s="25"/>
      <c r="IL463" s="25"/>
      <c r="IM463" s="25"/>
      <c r="IN463" s="25"/>
      <c r="IO463" s="25"/>
      <c r="IP463" s="25"/>
      <c r="IQ463" s="25"/>
      <c r="IR463" s="25"/>
      <c r="IS463" s="25"/>
      <c r="IT463" s="26"/>
      <c r="IU463" s="121"/>
    </row>
    <row r="464" spans="1:255" ht="21.75" customHeight="1">
      <c r="A464" s="134"/>
      <c r="B464" s="125"/>
      <c r="C464" s="126"/>
      <c r="D464" s="127"/>
      <c r="E464" s="23"/>
      <c r="F464" s="27">
        <v>2015</v>
      </c>
      <c r="G464" s="28">
        <f>I464+K464+M464+O464</f>
        <v>0</v>
      </c>
      <c r="H464" s="28">
        <f t="shared" si="251"/>
        <v>0</v>
      </c>
      <c r="I464" s="28">
        <f>I398</f>
        <v>0</v>
      </c>
      <c r="J464" s="28">
        <f aca="true" t="shared" si="253" ref="J464:P464">J398</f>
        <v>0</v>
      </c>
      <c r="K464" s="28">
        <f t="shared" si="253"/>
        <v>0</v>
      </c>
      <c r="L464" s="28">
        <f t="shared" si="253"/>
        <v>0</v>
      </c>
      <c r="M464" s="28">
        <f t="shared" si="253"/>
        <v>0</v>
      </c>
      <c r="N464" s="28">
        <f t="shared" si="253"/>
        <v>0</v>
      </c>
      <c r="O464" s="28">
        <f t="shared" si="253"/>
        <v>0</v>
      </c>
      <c r="P464" s="28">
        <f t="shared" si="253"/>
        <v>0</v>
      </c>
      <c r="Q464" s="26"/>
      <c r="R464" s="121"/>
      <c r="S464" s="126"/>
      <c r="T464" s="126"/>
      <c r="U464" s="71"/>
      <c r="V464" s="57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5"/>
      <c r="AH464" s="132"/>
      <c r="AI464" s="126"/>
      <c r="AJ464" s="126"/>
      <c r="AK464" s="126"/>
      <c r="AL464" s="71"/>
      <c r="AM464" s="57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5"/>
      <c r="AY464" s="132"/>
      <c r="AZ464" s="126"/>
      <c r="BA464" s="126"/>
      <c r="BB464" s="126"/>
      <c r="BC464" s="71"/>
      <c r="BD464" s="57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5"/>
      <c r="BP464" s="132"/>
      <c r="BQ464" s="126"/>
      <c r="BR464" s="126"/>
      <c r="BS464" s="126"/>
      <c r="BT464" s="71"/>
      <c r="BU464" s="57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5"/>
      <c r="CG464" s="132"/>
      <c r="CH464" s="126"/>
      <c r="CI464" s="126"/>
      <c r="CJ464" s="126"/>
      <c r="CK464" s="71"/>
      <c r="CL464" s="57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5"/>
      <c r="CX464" s="132"/>
      <c r="CY464" s="126"/>
      <c r="CZ464" s="126"/>
      <c r="DA464" s="126"/>
      <c r="DB464" s="71"/>
      <c r="DC464" s="57"/>
      <c r="DD464" s="58"/>
      <c r="DE464" s="59"/>
      <c r="DF464" s="28"/>
      <c r="DG464" s="28"/>
      <c r="DH464" s="28"/>
      <c r="DI464" s="28"/>
      <c r="DJ464" s="28"/>
      <c r="DK464" s="28"/>
      <c r="DL464" s="28"/>
      <c r="DM464" s="28"/>
      <c r="DN464" s="26"/>
      <c r="DO464" s="121"/>
      <c r="DP464" s="125"/>
      <c r="DQ464" s="126"/>
      <c r="DR464" s="127"/>
      <c r="DS464" s="23"/>
      <c r="DT464" s="27"/>
      <c r="DU464" s="28"/>
      <c r="DV464" s="28"/>
      <c r="DW464" s="28"/>
      <c r="DX464" s="28"/>
      <c r="DY464" s="28"/>
      <c r="DZ464" s="28"/>
      <c r="EA464" s="28"/>
      <c r="EB464" s="28"/>
      <c r="EC464" s="28"/>
      <c r="ED464" s="28"/>
      <c r="EE464" s="26"/>
      <c r="EF464" s="121"/>
      <c r="EG464" s="125"/>
      <c r="EH464" s="126"/>
      <c r="EI464" s="127"/>
      <c r="EJ464" s="23"/>
      <c r="EK464" s="27"/>
      <c r="EL464" s="28"/>
      <c r="EM464" s="28"/>
      <c r="EN464" s="28"/>
      <c r="EO464" s="28"/>
      <c r="EP464" s="28"/>
      <c r="EQ464" s="28"/>
      <c r="ER464" s="28"/>
      <c r="ES464" s="28"/>
      <c r="ET464" s="28"/>
      <c r="EU464" s="28"/>
      <c r="EV464" s="26"/>
      <c r="EW464" s="121"/>
      <c r="EX464" s="125"/>
      <c r="EY464" s="126"/>
      <c r="EZ464" s="127"/>
      <c r="FA464" s="23"/>
      <c r="FB464" s="27"/>
      <c r="FC464" s="28"/>
      <c r="FD464" s="28"/>
      <c r="FE464" s="28"/>
      <c r="FF464" s="28"/>
      <c r="FG464" s="28"/>
      <c r="FH464" s="28"/>
      <c r="FI464" s="28"/>
      <c r="FJ464" s="28"/>
      <c r="FK464" s="28"/>
      <c r="FL464" s="28"/>
      <c r="FM464" s="26"/>
      <c r="FN464" s="121"/>
      <c r="FO464" s="125"/>
      <c r="FP464" s="126"/>
      <c r="FQ464" s="127"/>
      <c r="FR464" s="23"/>
      <c r="FS464" s="27"/>
      <c r="FT464" s="28"/>
      <c r="FU464" s="28"/>
      <c r="FV464" s="28"/>
      <c r="FW464" s="28"/>
      <c r="FX464" s="28"/>
      <c r="FY464" s="28"/>
      <c r="FZ464" s="28"/>
      <c r="GA464" s="28"/>
      <c r="GB464" s="28"/>
      <c r="GC464" s="28"/>
      <c r="GD464" s="26"/>
      <c r="GE464" s="121"/>
      <c r="GF464" s="125"/>
      <c r="GG464" s="126"/>
      <c r="GH464" s="127"/>
      <c r="GI464" s="23"/>
      <c r="GJ464" s="27"/>
      <c r="GK464" s="28"/>
      <c r="GL464" s="28"/>
      <c r="GM464" s="28"/>
      <c r="GN464" s="28"/>
      <c r="GO464" s="28"/>
      <c r="GP464" s="28"/>
      <c r="GQ464" s="28"/>
      <c r="GR464" s="28"/>
      <c r="GS464" s="28"/>
      <c r="GT464" s="28"/>
      <c r="GU464" s="26"/>
      <c r="GV464" s="121"/>
      <c r="GW464" s="125"/>
      <c r="GX464" s="126"/>
      <c r="GY464" s="127"/>
      <c r="GZ464" s="23"/>
      <c r="HA464" s="27"/>
      <c r="HB464" s="28"/>
      <c r="HC464" s="28"/>
      <c r="HD464" s="28"/>
      <c r="HE464" s="28"/>
      <c r="HF464" s="28"/>
      <c r="HG464" s="28"/>
      <c r="HH464" s="28"/>
      <c r="HI464" s="28"/>
      <c r="HJ464" s="28"/>
      <c r="HK464" s="28"/>
      <c r="HL464" s="26"/>
      <c r="HM464" s="121"/>
      <c r="HN464" s="125"/>
      <c r="HO464" s="126"/>
      <c r="HP464" s="127"/>
      <c r="HQ464" s="23"/>
      <c r="HR464" s="27"/>
      <c r="HS464" s="28"/>
      <c r="HT464" s="28"/>
      <c r="HU464" s="28"/>
      <c r="HV464" s="28"/>
      <c r="HW464" s="28"/>
      <c r="HX464" s="28"/>
      <c r="HY464" s="28"/>
      <c r="HZ464" s="28"/>
      <c r="IA464" s="28"/>
      <c r="IB464" s="28"/>
      <c r="IC464" s="26"/>
      <c r="ID464" s="121"/>
      <c r="IE464" s="125"/>
      <c r="IF464" s="126"/>
      <c r="IG464" s="127"/>
      <c r="IH464" s="23"/>
      <c r="II464" s="27"/>
      <c r="IJ464" s="28"/>
      <c r="IK464" s="28"/>
      <c r="IL464" s="28"/>
      <c r="IM464" s="28"/>
      <c r="IN464" s="28"/>
      <c r="IO464" s="28"/>
      <c r="IP464" s="28"/>
      <c r="IQ464" s="28"/>
      <c r="IR464" s="28"/>
      <c r="IS464" s="28"/>
      <c r="IT464" s="26"/>
      <c r="IU464" s="121"/>
    </row>
    <row r="465" spans="1:255" ht="19.5" customHeight="1">
      <c r="A465" s="134"/>
      <c r="B465" s="125"/>
      <c r="C465" s="126"/>
      <c r="D465" s="127"/>
      <c r="E465" s="27"/>
      <c r="F465" s="27">
        <v>2016</v>
      </c>
      <c r="G465" s="28">
        <f>I465+K465+M465+O465</f>
        <v>0</v>
      </c>
      <c r="H465" s="28">
        <f t="shared" si="251"/>
        <v>0</v>
      </c>
      <c r="I465" s="28">
        <f aca="true" t="shared" si="254" ref="I465:P474">I399</f>
        <v>0</v>
      </c>
      <c r="J465" s="28">
        <f t="shared" si="254"/>
        <v>0</v>
      </c>
      <c r="K465" s="28">
        <f t="shared" si="254"/>
        <v>0</v>
      </c>
      <c r="L465" s="28">
        <f t="shared" si="254"/>
        <v>0</v>
      </c>
      <c r="M465" s="28">
        <f t="shared" si="254"/>
        <v>0</v>
      </c>
      <c r="N465" s="28">
        <f t="shared" si="254"/>
        <v>0</v>
      </c>
      <c r="O465" s="28">
        <f t="shared" si="254"/>
        <v>0</v>
      </c>
      <c r="P465" s="28">
        <f t="shared" si="254"/>
        <v>0</v>
      </c>
      <c r="Q465" s="26"/>
      <c r="R465" s="121"/>
      <c r="S465" s="126"/>
      <c r="T465" s="126"/>
      <c r="U465" s="57"/>
      <c r="V465" s="57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5"/>
      <c r="AH465" s="132"/>
      <c r="AI465" s="126"/>
      <c r="AJ465" s="126"/>
      <c r="AK465" s="126"/>
      <c r="AL465" s="57"/>
      <c r="AM465" s="57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5"/>
      <c r="AY465" s="132"/>
      <c r="AZ465" s="126"/>
      <c r="BA465" s="126"/>
      <c r="BB465" s="126"/>
      <c r="BC465" s="57"/>
      <c r="BD465" s="57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5"/>
      <c r="BP465" s="132"/>
      <c r="BQ465" s="126"/>
      <c r="BR465" s="126"/>
      <c r="BS465" s="126"/>
      <c r="BT465" s="57"/>
      <c r="BU465" s="57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5"/>
      <c r="CG465" s="132"/>
      <c r="CH465" s="126"/>
      <c r="CI465" s="126"/>
      <c r="CJ465" s="126"/>
      <c r="CK465" s="57"/>
      <c r="CL465" s="57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5"/>
      <c r="CX465" s="132"/>
      <c r="CY465" s="126"/>
      <c r="CZ465" s="126"/>
      <c r="DA465" s="126"/>
      <c r="DB465" s="57"/>
      <c r="DC465" s="57"/>
      <c r="DD465" s="58"/>
      <c r="DE465" s="59"/>
      <c r="DF465" s="28"/>
      <c r="DG465" s="28"/>
      <c r="DH465" s="28"/>
      <c r="DI465" s="28"/>
      <c r="DJ465" s="28"/>
      <c r="DK465" s="28"/>
      <c r="DL465" s="28"/>
      <c r="DM465" s="28"/>
      <c r="DN465" s="26"/>
      <c r="DO465" s="121"/>
      <c r="DP465" s="125"/>
      <c r="DQ465" s="126"/>
      <c r="DR465" s="127"/>
      <c r="DS465" s="27"/>
      <c r="DT465" s="27"/>
      <c r="DU465" s="28"/>
      <c r="DV465" s="28"/>
      <c r="DW465" s="28"/>
      <c r="DX465" s="28"/>
      <c r="DY465" s="28"/>
      <c r="DZ465" s="28"/>
      <c r="EA465" s="28"/>
      <c r="EB465" s="28"/>
      <c r="EC465" s="28"/>
      <c r="ED465" s="28"/>
      <c r="EE465" s="26"/>
      <c r="EF465" s="121"/>
      <c r="EG465" s="125"/>
      <c r="EH465" s="126"/>
      <c r="EI465" s="127"/>
      <c r="EJ465" s="27"/>
      <c r="EK465" s="27"/>
      <c r="EL465" s="28"/>
      <c r="EM465" s="28"/>
      <c r="EN465" s="28"/>
      <c r="EO465" s="28"/>
      <c r="EP465" s="28"/>
      <c r="EQ465" s="28"/>
      <c r="ER465" s="28"/>
      <c r="ES465" s="28"/>
      <c r="ET465" s="28"/>
      <c r="EU465" s="28"/>
      <c r="EV465" s="26"/>
      <c r="EW465" s="121"/>
      <c r="EX465" s="125"/>
      <c r="EY465" s="126"/>
      <c r="EZ465" s="127"/>
      <c r="FA465" s="27"/>
      <c r="FB465" s="27"/>
      <c r="FC465" s="28"/>
      <c r="FD465" s="28"/>
      <c r="FE465" s="28"/>
      <c r="FF465" s="28"/>
      <c r="FG465" s="28"/>
      <c r="FH465" s="28"/>
      <c r="FI465" s="28"/>
      <c r="FJ465" s="28"/>
      <c r="FK465" s="28"/>
      <c r="FL465" s="28"/>
      <c r="FM465" s="26"/>
      <c r="FN465" s="121"/>
      <c r="FO465" s="125"/>
      <c r="FP465" s="126"/>
      <c r="FQ465" s="127"/>
      <c r="FR465" s="27"/>
      <c r="FS465" s="27"/>
      <c r="FT465" s="28"/>
      <c r="FU465" s="28"/>
      <c r="FV465" s="28"/>
      <c r="FW465" s="28"/>
      <c r="FX465" s="28"/>
      <c r="FY465" s="28"/>
      <c r="FZ465" s="28"/>
      <c r="GA465" s="28"/>
      <c r="GB465" s="28"/>
      <c r="GC465" s="28"/>
      <c r="GD465" s="26"/>
      <c r="GE465" s="121"/>
      <c r="GF465" s="125"/>
      <c r="GG465" s="126"/>
      <c r="GH465" s="127"/>
      <c r="GI465" s="27"/>
      <c r="GJ465" s="27"/>
      <c r="GK465" s="28"/>
      <c r="GL465" s="28"/>
      <c r="GM465" s="28"/>
      <c r="GN465" s="28"/>
      <c r="GO465" s="28"/>
      <c r="GP465" s="28"/>
      <c r="GQ465" s="28"/>
      <c r="GR465" s="28"/>
      <c r="GS465" s="28"/>
      <c r="GT465" s="28"/>
      <c r="GU465" s="26"/>
      <c r="GV465" s="121"/>
      <c r="GW465" s="125"/>
      <c r="GX465" s="126"/>
      <c r="GY465" s="127"/>
      <c r="GZ465" s="27"/>
      <c r="HA465" s="27"/>
      <c r="HB465" s="28"/>
      <c r="HC465" s="28"/>
      <c r="HD465" s="28"/>
      <c r="HE465" s="28"/>
      <c r="HF465" s="28"/>
      <c r="HG465" s="28"/>
      <c r="HH465" s="28"/>
      <c r="HI465" s="28"/>
      <c r="HJ465" s="28"/>
      <c r="HK465" s="28"/>
      <c r="HL465" s="26"/>
      <c r="HM465" s="121"/>
      <c r="HN465" s="125"/>
      <c r="HO465" s="126"/>
      <c r="HP465" s="127"/>
      <c r="HQ465" s="27"/>
      <c r="HR465" s="27"/>
      <c r="HS465" s="28"/>
      <c r="HT465" s="28"/>
      <c r="HU465" s="28"/>
      <c r="HV465" s="28"/>
      <c r="HW465" s="28"/>
      <c r="HX465" s="28"/>
      <c r="HY465" s="28"/>
      <c r="HZ465" s="28"/>
      <c r="IA465" s="28"/>
      <c r="IB465" s="28"/>
      <c r="IC465" s="26"/>
      <c r="ID465" s="121"/>
      <c r="IE465" s="125"/>
      <c r="IF465" s="126"/>
      <c r="IG465" s="127"/>
      <c r="IH465" s="27"/>
      <c r="II465" s="27"/>
      <c r="IJ465" s="28"/>
      <c r="IK465" s="28"/>
      <c r="IL465" s="28"/>
      <c r="IM465" s="28"/>
      <c r="IN465" s="28"/>
      <c r="IO465" s="28"/>
      <c r="IP465" s="28"/>
      <c r="IQ465" s="28"/>
      <c r="IR465" s="28"/>
      <c r="IS465" s="28"/>
      <c r="IT465" s="26"/>
      <c r="IU465" s="121"/>
    </row>
    <row r="466" spans="1:255" ht="18.75" customHeight="1">
      <c r="A466" s="134"/>
      <c r="B466" s="125"/>
      <c r="C466" s="126"/>
      <c r="D466" s="127"/>
      <c r="E466" s="27"/>
      <c r="F466" s="27">
        <v>2017</v>
      </c>
      <c r="G466" s="28">
        <f>I466+K466+M466+O466</f>
        <v>0</v>
      </c>
      <c r="H466" s="28">
        <f t="shared" si="251"/>
        <v>0</v>
      </c>
      <c r="I466" s="28">
        <f t="shared" si="254"/>
        <v>0</v>
      </c>
      <c r="J466" s="28">
        <f t="shared" si="254"/>
        <v>0</v>
      </c>
      <c r="K466" s="28">
        <f t="shared" si="254"/>
        <v>0</v>
      </c>
      <c r="L466" s="28">
        <f t="shared" si="254"/>
        <v>0</v>
      </c>
      <c r="M466" s="28">
        <f t="shared" si="254"/>
        <v>0</v>
      </c>
      <c r="N466" s="28">
        <f t="shared" si="254"/>
        <v>0</v>
      </c>
      <c r="O466" s="28">
        <f t="shared" si="254"/>
        <v>0</v>
      </c>
      <c r="P466" s="28">
        <f t="shared" si="254"/>
        <v>0</v>
      </c>
      <c r="Q466" s="26"/>
      <c r="R466" s="121"/>
      <c r="S466" s="126"/>
      <c r="T466" s="126"/>
      <c r="U466" s="57"/>
      <c r="V466" s="57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5"/>
      <c r="AH466" s="132"/>
      <c r="AI466" s="126"/>
      <c r="AJ466" s="126"/>
      <c r="AK466" s="126"/>
      <c r="AL466" s="57"/>
      <c r="AM466" s="57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5"/>
      <c r="AY466" s="132"/>
      <c r="AZ466" s="126"/>
      <c r="BA466" s="126"/>
      <c r="BB466" s="126"/>
      <c r="BC466" s="57"/>
      <c r="BD466" s="57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5"/>
      <c r="BP466" s="132"/>
      <c r="BQ466" s="126"/>
      <c r="BR466" s="126"/>
      <c r="BS466" s="126"/>
      <c r="BT466" s="57"/>
      <c r="BU466" s="57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5"/>
      <c r="CG466" s="132"/>
      <c r="CH466" s="126"/>
      <c r="CI466" s="126"/>
      <c r="CJ466" s="126"/>
      <c r="CK466" s="57"/>
      <c r="CL466" s="57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5"/>
      <c r="CX466" s="132"/>
      <c r="CY466" s="126"/>
      <c r="CZ466" s="126"/>
      <c r="DA466" s="126"/>
      <c r="DB466" s="57"/>
      <c r="DC466" s="57"/>
      <c r="DD466" s="58"/>
      <c r="DE466" s="59"/>
      <c r="DF466" s="28"/>
      <c r="DG466" s="28"/>
      <c r="DH466" s="28"/>
      <c r="DI466" s="28"/>
      <c r="DJ466" s="28"/>
      <c r="DK466" s="28"/>
      <c r="DL466" s="28"/>
      <c r="DM466" s="28"/>
      <c r="DN466" s="26"/>
      <c r="DO466" s="121"/>
      <c r="DP466" s="125"/>
      <c r="DQ466" s="126"/>
      <c r="DR466" s="127"/>
      <c r="DS466" s="27"/>
      <c r="DT466" s="27"/>
      <c r="DU466" s="28"/>
      <c r="DV466" s="28"/>
      <c r="DW466" s="28"/>
      <c r="DX466" s="28"/>
      <c r="DY466" s="28"/>
      <c r="DZ466" s="28"/>
      <c r="EA466" s="28"/>
      <c r="EB466" s="28"/>
      <c r="EC466" s="28"/>
      <c r="ED466" s="28"/>
      <c r="EE466" s="26"/>
      <c r="EF466" s="121"/>
      <c r="EG466" s="125"/>
      <c r="EH466" s="126"/>
      <c r="EI466" s="127"/>
      <c r="EJ466" s="27"/>
      <c r="EK466" s="27"/>
      <c r="EL466" s="28"/>
      <c r="EM466" s="28"/>
      <c r="EN466" s="28"/>
      <c r="EO466" s="28"/>
      <c r="EP466" s="28"/>
      <c r="EQ466" s="28"/>
      <c r="ER466" s="28"/>
      <c r="ES466" s="28"/>
      <c r="ET466" s="28"/>
      <c r="EU466" s="28"/>
      <c r="EV466" s="26"/>
      <c r="EW466" s="121"/>
      <c r="EX466" s="125"/>
      <c r="EY466" s="126"/>
      <c r="EZ466" s="127"/>
      <c r="FA466" s="27"/>
      <c r="FB466" s="27"/>
      <c r="FC466" s="28"/>
      <c r="FD466" s="28"/>
      <c r="FE466" s="28"/>
      <c r="FF466" s="28"/>
      <c r="FG466" s="28"/>
      <c r="FH466" s="28"/>
      <c r="FI466" s="28"/>
      <c r="FJ466" s="28"/>
      <c r="FK466" s="28"/>
      <c r="FL466" s="28"/>
      <c r="FM466" s="26"/>
      <c r="FN466" s="121"/>
      <c r="FO466" s="125"/>
      <c r="FP466" s="126"/>
      <c r="FQ466" s="127"/>
      <c r="FR466" s="27"/>
      <c r="FS466" s="27"/>
      <c r="FT466" s="28"/>
      <c r="FU466" s="28"/>
      <c r="FV466" s="28"/>
      <c r="FW466" s="28"/>
      <c r="FX466" s="28"/>
      <c r="FY466" s="28"/>
      <c r="FZ466" s="28"/>
      <c r="GA466" s="28"/>
      <c r="GB466" s="28"/>
      <c r="GC466" s="28"/>
      <c r="GD466" s="26"/>
      <c r="GE466" s="121"/>
      <c r="GF466" s="125"/>
      <c r="GG466" s="126"/>
      <c r="GH466" s="127"/>
      <c r="GI466" s="27"/>
      <c r="GJ466" s="27"/>
      <c r="GK466" s="28"/>
      <c r="GL466" s="28"/>
      <c r="GM466" s="28"/>
      <c r="GN466" s="28"/>
      <c r="GO466" s="28"/>
      <c r="GP466" s="28"/>
      <c r="GQ466" s="28"/>
      <c r="GR466" s="28"/>
      <c r="GS466" s="28"/>
      <c r="GT466" s="28"/>
      <c r="GU466" s="26"/>
      <c r="GV466" s="121"/>
      <c r="GW466" s="125"/>
      <c r="GX466" s="126"/>
      <c r="GY466" s="127"/>
      <c r="GZ466" s="27"/>
      <c r="HA466" s="27"/>
      <c r="HB466" s="28"/>
      <c r="HC466" s="28"/>
      <c r="HD466" s="28"/>
      <c r="HE466" s="28"/>
      <c r="HF466" s="28"/>
      <c r="HG466" s="28"/>
      <c r="HH466" s="28"/>
      <c r="HI466" s="28"/>
      <c r="HJ466" s="28"/>
      <c r="HK466" s="28"/>
      <c r="HL466" s="26"/>
      <c r="HM466" s="121"/>
      <c r="HN466" s="125"/>
      <c r="HO466" s="126"/>
      <c r="HP466" s="127"/>
      <c r="HQ466" s="27"/>
      <c r="HR466" s="27"/>
      <c r="HS466" s="28"/>
      <c r="HT466" s="28"/>
      <c r="HU466" s="28"/>
      <c r="HV466" s="28"/>
      <c r="HW466" s="28"/>
      <c r="HX466" s="28"/>
      <c r="HY466" s="28"/>
      <c r="HZ466" s="28"/>
      <c r="IA466" s="28"/>
      <c r="IB466" s="28"/>
      <c r="IC466" s="26"/>
      <c r="ID466" s="121"/>
      <c r="IE466" s="125"/>
      <c r="IF466" s="126"/>
      <c r="IG466" s="127"/>
      <c r="IH466" s="27"/>
      <c r="II466" s="27"/>
      <c r="IJ466" s="28"/>
      <c r="IK466" s="28"/>
      <c r="IL466" s="28"/>
      <c r="IM466" s="28"/>
      <c r="IN466" s="28"/>
      <c r="IO466" s="28"/>
      <c r="IP466" s="28"/>
      <c r="IQ466" s="28"/>
      <c r="IR466" s="28"/>
      <c r="IS466" s="28"/>
      <c r="IT466" s="26"/>
      <c r="IU466" s="121"/>
    </row>
    <row r="467" spans="1:255" ht="17.25" customHeight="1">
      <c r="A467" s="134"/>
      <c r="B467" s="125"/>
      <c r="C467" s="126"/>
      <c r="D467" s="127"/>
      <c r="E467" s="27"/>
      <c r="F467" s="27">
        <v>2018</v>
      </c>
      <c r="G467" s="28">
        <f aca="true" t="shared" si="255" ref="G467:G474">I467+K467+M467+O467</f>
        <v>0</v>
      </c>
      <c r="H467" s="28">
        <f t="shared" si="251"/>
        <v>0</v>
      </c>
      <c r="I467" s="28">
        <f t="shared" si="254"/>
        <v>0</v>
      </c>
      <c r="J467" s="28">
        <f t="shared" si="254"/>
        <v>0</v>
      </c>
      <c r="K467" s="28">
        <f t="shared" si="254"/>
        <v>0</v>
      </c>
      <c r="L467" s="28">
        <f t="shared" si="254"/>
        <v>0</v>
      </c>
      <c r="M467" s="28">
        <f t="shared" si="254"/>
        <v>0</v>
      </c>
      <c r="N467" s="28">
        <f t="shared" si="254"/>
        <v>0</v>
      </c>
      <c r="O467" s="28">
        <f t="shared" si="254"/>
        <v>0</v>
      </c>
      <c r="P467" s="28">
        <f t="shared" si="254"/>
        <v>0</v>
      </c>
      <c r="Q467" s="26"/>
      <c r="R467" s="121"/>
      <c r="S467" s="126"/>
      <c r="T467" s="126"/>
      <c r="U467" s="57"/>
      <c r="V467" s="57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5"/>
      <c r="AH467" s="132"/>
      <c r="AI467" s="126"/>
      <c r="AJ467" s="126"/>
      <c r="AK467" s="126"/>
      <c r="AL467" s="57"/>
      <c r="AM467" s="57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5"/>
      <c r="AY467" s="132"/>
      <c r="AZ467" s="126"/>
      <c r="BA467" s="126"/>
      <c r="BB467" s="126"/>
      <c r="BC467" s="57"/>
      <c r="BD467" s="57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5"/>
      <c r="BP467" s="132"/>
      <c r="BQ467" s="126"/>
      <c r="BR467" s="126"/>
      <c r="BS467" s="126"/>
      <c r="BT467" s="57"/>
      <c r="BU467" s="57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5"/>
      <c r="CG467" s="132"/>
      <c r="CH467" s="126"/>
      <c r="CI467" s="126"/>
      <c r="CJ467" s="126"/>
      <c r="CK467" s="57"/>
      <c r="CL467" s="57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5"/>
      <c r="CX467" s="132"/>
      <c r="CY467" s="126"/>
      <c r="CZ467" s="126"/>
      <c r="DA467" s="126"/>
      <c r="DB467" s="57"/>
      <c r="DC467" s="57"/>
      <c r="DD467" s="58"/>
      <c r="DE467" s="59"/>
      <c r="DF467" s="28"/>
      <c r="DG467" s="28"/>
      <c r="DH467" s="28"/>
      <c r="DI467" s="28"/>
      <c r="DJ467" s="28"/>
      <c r="DK467" s="28"/>
      <c r="DL467" s="28"/>
      <c r="DM467" s="28"/>
      <c r="DN467" s="26"/>
      <c r="DO467" s="121"/>
      <c r="DP467" s="125"/>
      <c r="DQ467" s="126"/>
      <c r="DR467" s="127"/>
      <c r="DS467" s="27"/>
      <c r="DT467" s="27"/>
      <c r="DU467" s="28"/>
      <c r="DV467" s="28"/>
      <c r="DW467" s="28"/>
      <c r="DX467" s="28"/>
      <c r="DY467" s="28"/>
      <c r="DZ467" s="28"/>
      <c r="EA467" s="28"/>
      <c r="EB467" s="28"/>
      <c r="EC467" s="28"/>
      <c r="ED467" s="28"/>
      <c r="EE467" s="26"/>
      <c r="EF467" s="121"/>
      <c r="EG467" s="125"/>
      <c r="EH467" s="126"/>
      <c r="EI467" s="127"/>
      <c r="EJ467" s="27"/>
      <c r="EK467" s="27"/>
      <c r="EL467" s="28"/>
      <c r="EM467" s="28"/>
      <c r="EN467" s="28"/>
      <c r="EO467" s="28"/>
      <c r="EP467" s="28"/>
      <c r="EQ467" s="28"/>
      <c r="ER467" s="28"/>
      <c r="ES467" s="28"/>
      <c r="ET467" s="28"/>
      <c r="EU467" s="28"/>
      <c r="EV467" s="26"/>
      <c r="EW467" s="121"/>
      <c r="EX467" s="125"/>
      <c r="EY467" s="126"/>
      <c r="EZ467" s="127"/>
      <c r="FA467" s="27"/>
      <c r="FB467" s="27"/>
      <c r="FC467" s="28"/>
      <c r="FD467" s="28"/>
      <c r="FE467" s="28"/>
      <c r="FF467" s="28"/>
      <c r="FG467" s="28"/>
      <c r="FH467" s="28"/>
      <c r="FI467" s="28"/>
      <c r="FJ467" s="28"/>
      <c r="FK467" s="28"/>
      <c r="FL467" s="28"/>
      <c r="FM467" s="26"/>
      <c r="FN467" s="121"/>
      <c r="FO467" s="125"/>
      <c r="FP467" s="126"/>
      <c r="FQ467" s="127"/>
      <c r="FR467" s="27"/>
      <c r="FS467" s="27"/>
      <c r="FT467" s="28"/>
      <c r="FU467" s="28"/>
      <c r="FV467" s="28"/>
      <c r="FW467" s="28"/>
      <c r="FX467" s="28"/>
      <c r="FY467" s="28"/>
      <c r="FZ467" s="28"/>
      <c r="GA467" s="28"/>
      <c r="GB467" s="28"/>
      <c r="GC467" s="28"/>
      <c r="GD467" s="26"/>
      <c r="GE467" s="121"/>
      <c r="GF467" s="125"/>
      <c r="GG467" s="126"/>
      <c r="GH467" s="127"/>
      <c r="GI467" s="27"/>
      <c r="GJ467" s="27"/>
      <c r="GK467" s="28"/>
      <c r="GL467" s="28"/>
      <c r="GM467" s="28"/>
      <c r="GN467" s="28"/>
      <c r="GO467" s="28"/>
      <c r="GP467" s="28"/>
      <c r="GQ467" s="28"/>
      <c r="GR467" s="28"/>
      <c r="GS467" s="28"/>
      <c r="GT467" s="28"/>
      <c r="GU467" s="26"/>
      <c r="GV467" s="121"/>
      <c r="GW467" s="125"/>
      <c r="GX467" s="126"/>
      <c r="GY467" s="127"/>
      <c r="GZ467" s="27"/>
      <c r="HA467" s="27"/>
      <c r="HB467" s="28"/>
      <c r="HC467" s="28"/>
      <c r="HD467" s="28"/>
      <c r="HE467" s="28"/>
      <c r="HF467" s="28"/>
      <c r="HG467" s="28"/>
      <c r="HH467" s="28"/>
      <c r="HI467" s="28"/>
      <c r="HJ467" s="28"/>
      <c r="HK467" s="28"/>
      <c r="HL467" s="26"/>
      <c r="HM467" s="121"/>
      <c r="HN467" s="125"/>
      <c r="HO467" s="126"/>
      <c r="HP467" s="127"/>
      <c r="HQ467" s="27"/>
      <c r="HR467" s="27"/>
      <c r="HS467" s="28"/>
      <c r="HT467" s="28"/>
      <c r="HU467" s="28"/>
      <c r="HV467" s="28"/>
      <c r="HW467" s="28"/>
      <c r="HX467" s="28"/>
      <c r="HY467" s="28"/>
      <c r="HZ467" s="28"/>
      <c r="IA467" s="28"/>
      <c r="IB467" s="28"/>
      <c r="IC467" s="26"/>
      <c r="ID467" s="121"/>
      <c r="IE467" s="125"/>
      <c r="IF467" s="126"/>
      <c r="IG467" s="127"/>
      <c r="IH467" s="27"/>
      <c r="II467" s="27"/>
      <c r="IJ467" s="28"/>
      <c r="IK467" s="28"/>
      <c r="IL467" s="28"/>
      <c r="IM467" s="28"/>
      <c r="IN467" s="28"/>
      <c r="IO467" s="28"/>
      <c r="IP467" s="28"/>
      <c r="IQ467" s="28"/>
      <c r="IR467" s="28"/>
      <c r="IS467" s="28"/>
      <c r="IT467" s="26"/>
      <c r="IU467" s="121"/>
    </row>
    <row r="468" spans="1:255" ht="19.5" customHeight="1">
      <c r="A468" s="134"/>
      <c r="B468" s="125"/>
      <c r="C468" s="126"/>
      <c r="D468" s="127"/>
      <c r="E468" s="27"/>
      <c r="F468" s="27">
        <v>2019</v>
      </c>
      <c r="G468" s="28">
        <f t="shared" si="255"/>
        <v>0</v>
      </c>
      <c r="H468" s="28">
        <f t="shared" si="251"/>
        <v>0</v>
      </c>
      <c r="I468" s="28">
        <f t="shared" si="254"/>
        <v>0</v>
      </c>
      <c r="J468" s="28">
        <f t="shared" si="254"/>
        <v>0</v>
      </c>
      <c r="K468" s="28">
        <f t="shared" si="254"/>
        <v>0</v>
      </c>
      <c r="L468" s="28">
        <f t="shared" si="254"/>
        <v>0</v>
      </c>
      <c r="M468" s="28">
        <f t="shared" si="254"/>
        <v>0</v>
      </c>
      <c r="N468" s="28">
        <f t="shared" si="254"/>
        <v>0</v>
      </c>
      <c r="O468" s="28">
        <f t="shared" si="254"/>
        <v>0</v>
      </c>
      <c r="P468" s="28">
        <f t="shared" si="254"/>
        <v>0</v>
      </c>
      <c r="Q468" s="26"/>
      <c r="R468" s="121"/>
      <c r="S468" s="126"/>
      <c r="T468" s="126"/>
      <c r="U468" s="57"/>
      <c r="V468" s="57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5"/>
      <c r="AH468" s="132"/>
      <c r="AI468" s="126"/>
      <c r="AJ468" s="126"/>
      <c r="AK468" s="126"/>
      <c r="AL468" s="57"/>
      <c r="AM468" s="57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5"/>
      <c r="AY468" s="132"/>
      <c r="AZ468" s="126"/>
      <c r="BA468" s="126"/>
      <c r="BB468" s="126"/>
      <c r="BC468" s="57"/>
      <c r="BD468" s="57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5"/>
      <c r="BP468" s="132"/>
      <c r="BQ468" s="126"/>
      <c r="BR468" s="126"/>
      <c r="BS468" s="126"/>
      <c r="BT468" s="57"/>
      <c r="BU468" s="57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5"/>
      <c r="CG468" s="132"/>
      <c r="CH468" s="126"/>
      <c r="CI468" s="126"/>
      <c r="CJ468" s="126"/>
      <c r="CK468" s="57"/>
      <c r="CL468" s="57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5"/>
      <c r="CX468" s="132"/>
      <c r="CY468" s="126"/>
      <c r="CZ468" s="126"/>
      <c r="DA468" s="126"/>
      <c r="DB468" s="57"/>
      <c r="DC468" s="57"/>
      <c r="DD468" s="58"/>
      <c r="DE468" s="59"/>
      <c r="DF468" s="28"/>
      <c r="DG468" s="28"/>
      <c r="DH468" s="28"/>
      <c r="DI468" s="28"/>
      <c r="DJ468" s="28"/>
      <c r="DK468" s="28"/>
      <c r="DL468" s="28"/>
      <c r="DM468" s="28"/>
      <c r="DN468" s="26"/>
      <c r="DO468" s="121"/>
      <c r="DP468" s="125"/>
      <c r="DQ468" s="126"/>
      <c r="DR468" s="127"/>
      <c r="DS468" s="27"/>
      <c r="DT468" s="27"/>
      <c r="DU468" s="28"/>
      <c r="DV468" s="28"/>
      <c r="DW468" s="28"/>
      <c r="DX468" s="28"/>
      <c r="DY468" s="28"/>
      <c r="DZ468" s="28"/>
      <c r="EA468" s="28"/>
      <c r="EB468" s="28"/>
      <c r="EC468" s="28"/>
      <c r="ED468" s="28"/>
      <c r="EE468" s="26"/>
      <c r="EF468" s="121"/>
      <c r="EG468" s="125"/>
      <c r="EH468" s="126"/>
      <c r="EI468" s="127"/>
      <c r="EJ468" s="27"/>
      <c r="EK468" s="27"/>
      <c r="EL468" s="28"/>
      <c r="EM468" s="28"/>
      <c r="EN468" s="28"/>
      <c r="EO468" s="28"/>
      <c r="EP468" s="28"/>
      <c r="EQ468" s="28"/>
      <c r="ER468" s="28"/>
      <c r="ES468" s="28"/>
      <c r="ET468" s="28"/>
      <c r="EU468" s="28"/>
      <c r="EV468" s="26"/>
      <c r="EW468" s="121"/>
      <c r="EX468" s="125"/>
      <c r="EY468" s="126"/>
      <c r="EZ468" s="127"/>
      <c r="FA468" s="27"/>
      <c r="FB468" s="27"/>
      <c r="FC468" s="28"/>
      <c r="FD468" s="28"/>
      <c r="FE468" s="28"/>
      <c r="FF468" s="28"/>
      <c r="FG468" s="28"/>
      <c r="FH468" s="28"/>
      <c r="FI468" s="28"/>
      <c r="FJ468" s="28"/>
      <c r="FK468" s="28"/>
      <c r="FL468" s="28"/>
      <c r="FM468" s="26"/>
      <c r="FN468" s="121"/>
      <c r="FO468" s="125"/>
      <c r="FP468" s="126"/>
      <c r="FQ468" s="127"/>
      <c r="FR468" s="27"/>
      <c r="FS468" s="27"/>
      <c r="FT468" s="28"/>
      <c r="FU468" s="28"/>
      <c r="FV468" s="28"/>
      <c r="FW468" s="28"/>
      <c r="FX468" s="28"/>
      <c r="FY468" s="28"/>
      <c r="FZ468" s="28"/>
      <c r="GA468" s="28"/>
      <c r="GB468" s="28"/>
      <c r="GC468" s="28"/>
      <c r="GD468" s="26"/>
      <c r="GE468" s="121"/>
      <c r="GF468" s="125"/>
      <c r="GG468" s="126"/>
      <c r="GH468" s="127"/>
      <c r="GI468" s="27"/>
      <c r="GJ468" s="27"/>
      <c r="GK468" s="28"/>
      <c r="GL468" s="28"/>
      <c r="GM468" s="28"/>
      <c r="GN468" s="28"/>
      <c r="GO468" s="28"/>
      <c r="GP468" s="28"/>
      <c r="GQ468" s="28"/>
      <c r="GR468" s="28"/>
      <c r="GS468" s="28"/>
      <c r="GT468" s="28"/>
      <c r="GU468" s="26"/>
      <c r="GV468" s="121"/>
      <c r="GW468" s="125"/>
      <c r="GX468" s="126"/>
      <c r="GY468" s="127"/>
      <c r="GZ468" s="27"/>
      <c r="HA468" s="27"/>
      <c r="HB468" s="28"/>
      <c r="HC468" s="28"/>
      <c r="HD468" s="28"/>
      <c r="HE468" s="28"/>
      <c r="HF468" s="28"/>
      <c r="HG468" s="28"/>
      <c r="HH468" s="28"/>
      <c r="HI468" s="28"/>
      <c r="HJ468" s="28"/>
      <c r="HK468" s="28"/>
      <c r="HL468" s="26"/>
      <c r="HM468" s="121"/>
      <c r="HN468" s="125"/>
      <c r="HO468" s="126"/>
      <c r="HP468" s="127"/>
      <c r="HQ468" s="27"/>
      <c r="HR468" s="27"/>
      <c r="HS468" s="28"/>
      <c r="HT468" s="28"/>
      <c r="HU468" s="28"/>
      <c r="HV468" s="28"/>
      <c r="HW468" s="28"/>
      <c r="HX468" s="28"/>
      <c r="HY468" s="28"/>
      <c r="HZ468" s="28"/>
      <c r="IA468" s="28"/>
      <c r="IB468" s="28"/>
      <c r="IC468" s="26"/>
      <c r="ID468" s="121"/>
      <c r="IE468" s="125"/>
      <c r="IF468" s="126"/>
      <c r="IG468" s="127"/>
      <c r="IH468" s="27"/>
      <c r="II468" s="27"/>
      <c r="IJ468" s="28"/>
      <c r="IK468" s="28"/>
      <c r="IL468" s="28"/>
      <c r="IM468" s="28"/>
      <c r="IN468" s="28"/>
      <c r="IO468" s="28"/>
      <c r="IP468" s="28"/>
      <c r="IQ468" s="28"/>
      <c r="IR468" s="28"/>
      <c r="IS468" s="28"/>
      <c r="IT468" s="26"/>
      <c r="IU468" s="121"/>
    </row>
    <row r="469" spans="1:255" ht="18" customHeight="1">
      <c r="A469" s="134"/>
      <c r="B469" s="125"/>
      <c r="C469" s="126"/>
      <c r="D469" s="127"/>
      <c r="E469" s="23"/>
      <c r="F469" s="27">
        <v>2020</v>
      </c>
      <c r="G469" s="28">
        <f t="shared" si="255"/>
        <v>0</v>
      </c>
      <c r="H469" s="28">
        <f t="shared" si="251"/>
        <v>0</v>
      </c>
      <c r="I469" s="28">
        <f>I403</f>
        <v>0</v>
      </c>
      <c r="J469" s="28">
        <f t="shared" si="254"/>
        <v>0</v>
      </c>
      <c r="K469" s="28">
        <f t="shared" si="254"/>
        <v>0</v>
      </c>
      <c r="L469" s="28">
        <f t="shared" si="254"/>
        <v>0</v>
      </c>
      <c r="M469" s="28">
        <f t="shared" si="254"/>
        <v>0</v>
      </c>
      <c r="N469" s="28">
        <f t="shared" si="254"/>
        <v>0</v>
      </c>
      <c r="O469" s="28">
        <f t="shared" si="254"/>
        <v>0</v>
      </c>
      <c r="P469" s="28">
        <f t="shared" si="254"/>
        <v>0</v>
      </c>
      <c r="Q469" s="26"/>
      <c r="R469" s="121"/>
      <c r="S469" s="126"/>
      <c r="T469" s="126"/>
      <c r="U469" s="71"/>
      <c r="V469" s="57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5"/>
      <c r="AH469" s="132"/>
      <c r="AI469" s="126"/>
      <c r="AJ469" s="126"/>
      <c r="AK469" s="126"/>
      <c r="AL469" s="71"/>
      <c r="AM469" s="57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5"/>
      <c r="AY469" s="132"/>
      <c r="AZ469" s="126"/>
      <c r="BA469" s="126"/>
      <c r="BB469" s="126"/>
      <c r="BC469" s="71"/>
      <c r="BD469" s="57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5"/>
      <c r="BP469" s="132"/>
      <c r="BQ469" s="126"/>
      <c r="BR469" s="126"/>
      <c r="BS469" s="126"/>
      <c r="BT469" s="71"/>
      <c r="BU469" s="57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5"/>
      <c r="CG469" s="132"/>
      <c r="CH469" s="126"/>
      <c r="CI469" s="126"/>
      <c r="CJ469" s="126"/>
      <c r="CK469" s="71"/>
      <c r="CL469" s="57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5"/>
      <c r="CX469" s="132"/>
      <c r="CY469" s="126"/>
      <c r="CZ469" s="126"/>
      <c r="DA469" s="126"/>
      <c r="DB469" s="71"/>
      <c r="DC469" s="57"/>
      <c r="DD469" s="58"/>
      <c r="DE469" s="59"/>
      <c r="DF469" s="28"/>
      <c r="DG469" s="28"/>
      <c r="DH469" s="28"/>
      <c r="DI469" s="28"/>
      <c r="DJ469" s="28"/>
      <c r="DK469" s="28"/>
      <c r="DL469" s="28"/>
      <c r="DM469" s="28"/>
      <c r="DN469" s="26"/>
      <c r="DO469" s="121"/>
      <c r="DP469" s="125"/>
      <c r="DQ469" s="126"/>
      <c r="DR469" s="127"/>
      <c r="DS469" s="23"/>
      <c r="DT469" s="27"/>
      <c r="DU469" s="28"/>
      <c r="DV469" s="28"/>
      <c r="DW469" s="28"/>
      <c r="DX469" s="28"/>
      <c r="DY469" s="28"/>
      <c r="DZ469" s="28"/>
      <c r="EA469" s="28"/>
      <c r="EB469" s="28"/>
      <c r="EC469" s="28"/>
      <c r="ED469" s="28"/>
      <c r="EE469" s="26"/>
      <c r="EF469" s="121"/>
      <c r="EG469" s="125"/>
      <c r="EH469" s="126"/>
      <c r="EI469" s="127"/>
      <c r="EJ469" s="23"/>
      <c r="EK469" s="27"/>
      <c r="EL469" s="28"/>
      <c r="EM469" s="28"/>
      <c r="EN469" s="28"/>
      <c r="EO469" s="28"/>
      <c r="EP469" s="28"/>
      <c r="EQ469" s="28"/>
      <c r="ER469" s="28"/>
      <c r="ES469" s="28"/>
      <c r="ET469" s="28"/>
      <c r="EU469" s="28"/>
      <c r="EV469" s="26"/>
      <c r="EW469" s="121"/>
      <c r="EX469" s="125"/>
      <c r="EY469" s="126"/>
      <c r="EZ469" s="127"/>
      <c r="FA469" s="23"/>
      <c r="FB469" s="27"/>
      <c r="FC469" s="28"/>
      <c r="FD469" s="28"/>
      <c r="FE469" s="28"/>
      <c r="FF469" s="28"/>
      <c r="FG469" s="28"/>
      <c r="FH469" s="28"/>
      <c r="FI469" s="28"/>
      <c r="FJ469" s="28"/>
      <c r="FK469" s="28"/>
      <c r="FL469" s="28"/>
      <c r="FM469" s="26"/>
      <c r="FN469" s="121"/>
      <c r="FO469" s="125"/>
      <c r="FP469" s="126"/>
      <c r="FQ469" s="127"/>
      <c r="FR469" s="23"/>
      <c r="FS469" s="27"/>
      <c r="FT469" s="28"/>
      <c r="FU469" s="28"/>
      <c r="FV469" s="28"/>
      <c r="FW469" s="28"/>
      <c r="FX469" s="28"/>
      <c r="FY469" s="28"/>
      <c r="FZ469" s="28"/>
      <c r="GA469" s="28"/>
      <c r="GB469" s="28"/>
      <c r="GC469" s="28"/>
      <c r="GD469" s="26"/>
      <c r="GE469" s="121"/>
      <c r="GF469" s="125"/>
      <c r="GG469" s="126"/>
      <c r="GH469" s="127"/>
      <c r="GI469" s="23"/>
      <c r="GJ469" s="27"/>
      <c r="GK469" s="28"/>
      <c r="GL469" s="28"/>
      <c r="GM469" s="28"/>
      <c r="GN469" s="28"/>
      <c r="GO469" s="28"/>
      <c r="GP469" s="28"/>
      <c r="GQ469" s="28"/>
      <c r="GR469" s="28"/>
      <c r="GS469" s="28"/>
      <c r="GT469" s="28"/>
      <c r="GU469" s="26"/>
      <c r="GV469" s="121"/>
      <c r="GW469" s="125"/>
      <c r="GX469" s="126"/>
      <c r="GY469" s="127"/>
      <c r="GZ469" s="23"/>
      <c r="HA469" s="27"/>
      <c r="HB469" s="28"/>
      <c r="HC469" s="28"/>
      <c r="HD469" s="28"/>
      <c r="HE469" s="28"/>
      <c r="HF469" s="28"/>
      <c r="HG469" s="28"/>
      <c r="HH469" s="28"/>
      <c r="HI469" s="28"/>
      <c r="HJ469" s="28"/>
      <c r="HK469" s="28"/>
      <c r="HL469" s="26"/>
      <c r="HM469" s="121"/>
      <c r="HN469" s="125"/>
      <c r="HO469" s="126"/>
      <c r="HP469" s="127"/>
      <c r="HQ469" s="23"/>
      <c r="HR469" s="27"/>
      <c r="HS469" s="28"/>
      <c r="HT469" s="28"/>
      <c r="HU469" s="28"/>
      <c r="HV469" s="28"/>
      <c r="HW469" s="28"/>
      <c r="HX469" s="28"/>
      <c r="HY469" s="28"/>
      <c r="HZ469" s="28"/>
      <c r="IA469" s="28"/>
      <c r="IB469" s="28"/>
      <c r="IC469" s="26"/>
      <c r="ID469" s="121"/>
      <c r="IE469" s="125"/>
      <c r="IF469" s="126"/>
      <c r="IG469" s="127"/>
      <c r="IH469" s="23"/>
      <c r="II469" s="27"/>
      <c r="IJ469" s="28"/>
      <c r="IK469" s="28"/>
      <c r="IL469" s="28"/>
      <c r="IM469" s="28"/>
      <c r="IN469" s="28"/>
      <c r="IO469" s="28"/>
      <c r="IP469" s="28"/>
      <c r="IQ469" s="28"/>
      <c r="IR469" s="28"/>
      <c r="IS469" s="28"/>
      <c r="IT469" s="26"/>
      <c r="IU469" s="121"/>
    </row>
    <row r="470" spans="1:241" ht="21.75" customHeight="1">
      <c r="A470" s="134"/>
      <c r="B470" s="125"/>
      <c r="C470" s="126"/>
      <c r="D470" s="127"/>
      <c r="E470" s="23"/>
      <c r="F470" s="27">
        <v>2021</v>
      </c>
      <c r="G470" s="32">
        <f t="shared" si="255"/>
        <v>0</v>
      </c>
      <c r="H470" s="32">
        <f aca="true" t="shared" si="256" ref="H470:H486">J470+L470+N470+P470</f>
        <v>0</v>
      </c>
      <c r="I470" s="28">
        <f t="shared" si="254"/>
        <v>0</v>
      </c>
      <c r="J470" s="28">
        <f t="shared" si="254"/>
        <v>0</v>
      </c>
      <c r="K470" s="28">
        <f t="shared" si="254"/>
        <v>0</v>
      </c>
      <c r="L470" s="28">
        <f t="shared" si="254"/>
        <v>0</v>
      </c>
      <c r="M470" s="28">
        <f t="shared" si="254"/>
        <v>0</v>
      </c>
      <c r="N470" s="28">
        <f t="shared" si="254"/>
        <v>0</v>
      </c>
      <c r="O470" s="28">
        <f t="shared" si="254"/>
        <v>0</v>
      </c>
      <c r="P470" s="28">
        <f t="shared" si="254"/>
        <v>0</v>
      </c>
      <c r="Q470" s="26"/>
      <c r="R470" s="3"/>
      <c r="AG470" s="72"/>
      <c r="AW470" s="72"/>
      <c r="BM470" s="72"/>
      <c r="CC470" s="72"/>
      <c r="CS470" s="72"/>
      <c r="DI470" s="72"/>
      <c r="DY470" s="72"/>
      <c r="EO470" s="72"/>
      <c r="FE470" s="72"/>
      <c r="FU470" s="72"/>
      <c r="GK470" s="72"/>
      <c r="HA470" s="72"/>
      <c r="HQ470" s="72"/>
      <c r="IG470" s="72"/>
    </row>
    <row r="471" spans="1:241" ht="21.75" customHeight="1">
      <c r="A471" s="134"/>
      <c r="B471" s="125"/>
      <c r="C471" s="126"/>
      <c r="D471" s="127"/>
      <c r="E471" s="23"/>
      <c r="F471" s="27">
        <v>2022</v>
      </c>
      <c r="G471" s="32">
        <f t="shared" si="255"/>
        <v>0</v>
      </c>
      <c r="H471" s="32">
        <f t="shared" si="256"/>
        <v>0</v>
      </c>
      <c r="I471" s="28">
        <f t="shared" si="254"/>
        <v>0</v>
      </c>
      <c r="J471" s="28">
        <f t="shared" si="254"/>
        <v>0</v>
      </c>
      <c r="K471" s="28">
        <f t="shared" si="254"/>
        <v>0</v>
      </c>
      <c r="L471" s="28">
        <f t="shared" si="254"/>
        <v>0</v>
      </c>
      <c r="M471" s="28">
        <f t="shared" si="254"/>
        <v>0</v>
      </c>
      <c r="N471" s="28">
        <f t="shared" si="254"/>
        <v>0</v>
      </c>
      <c r="O471" s="28">
        <f t="shared" si="254"/>
        <v>0</v>
      </c>
      <c r="P471" s="28">
        <f t="shared" si="254"/>
        <v>0</v>
      </c>
      <c r="Q471" s="26"/>
      <c r="R471" s="3"/>
      <c r="AG471" s="72"/>
      <c r="AW471" s="72"/>
      <c r="BM471" s="72"/>
      <c r="CC471" s="72"/>
      <c r="CS471" s="72"/>
      <c r="DI471" s="72"/>
      <c r="DY471" s="72"/>
      <c r="EO471" s="72"/>
      <c r="FE471" s="72"/>
      <c r="FU471" s="72"/>
      <c r="GK471" s="72"/>
      <c r="HA471" s="72"/>
      <c r="HQ471" s="72"/>
      <c r="IG471" s="72"/>
    </row>
    <row r="472" spans="1:241" ht="21.75" customHeight="1">
      <c r="A472" s="134"/>
      <c r="B472" s="125"/>
      <c r="C472" s="126"/>
      <c r="D472" s="127"/>
      <c r="E472" s="23"/>
      <c r="F472" s="27">
        <v>2023</v>
      </c>
      <c r="G472" s="32">
        <f t="shared" si="255"/>
        <v>0</v>
      </c>
      <c r="H472" s="32">
        <f t="shared" si="256"/>
        <v>0</v>
      </c>
      <c r="I472" s="28">
        <f t="shared" si="254"/>
        <v>0</v>
      </c>
      <c r="J472" s="28">
        <f t="shared" si="254"/>
        <v>0</v>
      </c>
      <c r="K472" s="28">
        <f t="shared" si="254"/>
        <v>0</v>
      </c>
      <c r="L472" s="28">
        <f t="shared" si="254"/>
        <v>0</v>
      </c>
      <c r="M472" s="28">
        <f t="shared" si="254"/>
        <v>0</v>
      </c>
      <c r="N472" s="28">
        <f t="shared" si="254"/>
        <v>0</v>
      </c>
      <c r="O472" s="28">
        <f t="shared" si="254"/>
        <v>0</v>
      </c>
      <c r="P472" s="28">
        <f t="shared" si="254"/>
        <v>0</v>
      </c>
      <c r="Q472" s="26"/>
      <c r="R472" s="3"/>
      <c r="AG472" s="72"/>
      <c r="AW472" s="72"/>
      <c r="BM472" s="72"/>
      <c r="CC472" s="72"/>
      <c r="CS472" s="72"/>
      <c r="DI472" s="72"/>
      <c r="DY472" s="72"/>
      <c r="EO472" s="72"/>
      <c r="FE472" s="72"/>
      <c r="FU472" s="72"/>
      <c r="GK472" s="72"/>
      <c r="HA472" s="72"/>
      <c r="HQ472" s="72"/>
      <c r="IG472" s="72"/>
    </row>
    <row r="473" spans="1:241" ht="21.75" customHeight="1">
      <c r="A473" s="134"/>
      <c r="B473" s="125"/>
      <c r="C473" s="126"/>
      <c r="D473" s="127"/>
      <c r="E473" s="23"/>
      <c r="F473" s="27">
        <v>2024</v>
      </c>
      <c r="G473" s="32">
        <f t="shared" si="255"/>
        <v>0</v>
      </c>
      <c r="H473" s="32">
        <f t="shared" si="256"/>
        <v>0</v>
      </c>
      <c r="I473" s="28">
        <f t="shared" si="254"/>
        <v>0</v>
      </c>
      <c r="J473" s="28">
        <f t="shared" si="254"/>
        <v>0</v>
      </c>
      <c r="K473" s="28">
        <f t="shared" si="254"/>
        <v>0</v>
      </c>
      <c r="L473" s="28">
        <f t="shared" si="254"/>
        <v>0</v>
      </c>
      <c r="M473" s="28">
        <f t="shared" si="254"/>
        <v>0</v>
      </c>
      <c r="N473" s="28">
        <f t="shared" si="254"/>
        <v>0</v>
      </c>
      <c r="O473" s="28">
        <f t="shared" si="254"/>
        <v>0</v>
      </c>
      <c r="P473" s="28">
        <f t="shared" si="254"/>
        <v>0</v>
      </c>
      <c r="Q473" s="26"/>
      <c r="R473" s="3"/>
      <c r="AG473" s="72"/>
      <c r="AW473" s="72"/>
      <c r="BM473" s="72"/>
      <c r="CC473" s="72"/>
      <c r="CS473" s="72"/>
      <c r="DI473" s="72"/>
      <c r="DY473" s="72"/>
      <c r="EO473" s="72"/>
      <c r="FE473" s="72"/>
      <c r="FU473" s="72"/>
      <c r="GK473" s="72"/>
      <c r="HA473" s="72"/>
      <c r="HQ473" s="72"/>
      <c r="IG473" s="72"/>
    </row>
    <row r="474" spans="1:241" ht="21.75" customHeight="1">
      <c r="A474" s="135"/>
      <c r="B474" s="136"/>
      <c r="C474" s="137"/>
      <c r="D474" s="138"/>
      <c r="E474" s="23"/>
      <c r="F474" s="27">
        <v>2025</v>
      </c>
      <c r="G474" s="32">
        <f t="shared" si="255"/>
        <v>0</v>
      </c>
      <c r="H474" s="32">
        <f t="shared" si="256"/>
        <v>0</v>
      </c>
      <c r="I474" s="28">
        <f t="shared" si="254"/>
        <v>0</v>
      </c>
      <c r="J474" s="28">
        <f t="shared" si="254"/>
        <v>0</v>
      </c>
      <c r="K474" s="28">
        <f t="shared" si="254"/>
        <v>0</v>
      </c>
      <c r="L474" s="28">
        <f t="shared" si="254"/>
        <v>0</v>
      </c>
      <c r="M474" s="28">
        <f t="shared" si="254"/>
        <v>0</v>
      </c>
      <c r="N474" s="28">
        <f t="shared" si="254"/>
        <v>0</v>
      </c>
      <c r="O474" s="28">
        <f t="shared" si="254"/>
        <v>0</v>
      </c>
      <c r="P474" s="28">
        <f t="shared" si="254"/>
        <v>0</v>
      </c>
      <c r="Q474" s="26"/>
      <c r="R474" s="3"/>
      <c r="AG474" s="72"/>
      <c r="AW474" s="72"/>
      <c r="BM474" s="72"/>
      <c r="CC474" s="72"/>
      <c r="CS474" s="72"/>
      <c r="DI474" s="72"/>
      <c r="DY474" s="72"/>
      <c r="EO474" s="72"/>
      <c r="FE474" s="72"/>
      <c r="FU474" s="72"/>
      <c r="GK474" s="72"/>
      <c r="HA474" s="72"/>
      <c r="HQ474" s="72"/>
      <c r="IG474" s="72"/>
    </row>
    <row r="475" spans="1:255" ht="18" customHeight="1">
      <c r="A475" s="133"/>
      <c r="B475" s="122" t="s">
        <v>296</v>
      </c>
      <c r="C475" s="123"/>
      <c r="D475" s="124"/>
      <c r="E475" s="23"/>
      <c r="F475" s="24" t="s">
        <v>30</v>
      </c>
      <c r="G475" s="25">
        <f>I475+K475+M475+O475</f>
        <v>11592.9</v>
      </c>
      <c r="H475" s="25">
        <f t="shared" si="256"/>
        <v>1816.3</v>
      </c>
      <c r="I475" s="25">
        <f>SUM(I476:I486)</f>
        <v>11592.9</v>
      </c>
      <c r="J475" s="25">
        <f aca="true" t="shared" si="257" ref="J475:P475">SUM(J476:J486)</f>
        <v>1816.3</v>
      </c>
      <c r="K475" s="25">
        <f t="shared" si="257"/>
        <v>0</v>
      </c>
      <c r="L475" s="25">
        <f t="shared" si="257"/>
        <v>0</v>
      </c>
      <c r="M475" s="25">
        <f t="shared" si="257"/>
        <v>0</v>
      </c>
      <c r="N475" s="25">
        <f t="shared" si="257"/>
        <v>0</v>
      </c>
      <c r="O475" s="25">
        <f t="shared" si="257"/>
        <v>0</v>
      </c>
      <c r="P475" s="25">
        <f t="shared" si="257"/>
        <v>0</v>
      </c>
      <c r="Q475" s="26"/>
      <c r="R475" s="121"/>
      <c r="S475" s="126"/>
      <c r="T475" s="126"/>
      <c r="U475" s="71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5"/>
      <c r="AH475" s="132"/>
      <c r="AI475" s="126"/>
      <c r="AJ475" s="126"/>
      <c r="AK475" s="126"/>
      <c r="AL475" s="71"/>
      <c r="AM475" s="53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5"/>
      <c r="AY475" s="132"/>
      <c r="AZ475" s="126"/>
      <c r="BA475" s="126"/>
      <c r="BB475" s="126"/>
      <c r="BC475" s="71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5"/>
      <c r="BP475" s="132"/>
      <c r="BQ475" s="126"/>
      <c r="BR475" s="126"/>
      <c r="BS475" s="126"/>
      <c r="BT475" s="71"/>
      <c r="BU475" s="53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5"/>
      <c r="CG475" s="132"/>
      <c r="CH475" s="126"/>
      <c r="CI475" s="126"/>
      <c r="CJ475" s="126"/>
      <c r="CK475" s="71"/>
      <c r="CL475" s="53"/>
      <c r="CM475" s="54"/>
      <c r="CN475" s="54"/>
      <c r="CO475" s="54"/>
      <c r="CP475" s="54"/>
      <c r="CQ475" s="54"/>
      <c r="CR475" s="54"/>
      <c r="CS475" s="54"/>
      <c r="CT475" s="54"/>
      <c r="CU475" s="54"/>
      <c r="CV475" s="54"/>
      <c r="CW475" s="55"/>
      <c r="CX475" s="132"/>
      <c r="CY475" s="126"/>
      <c r="CZ475" s="126"/>
      <c r="DA475" s="126"/>
      <c r="DB475" s="71"/>
      <c r="DC475" s="53"/>
      <c r="DD475" s="54"/>
      <c r="DE475" s="56"/>
      <c r="DF475" s="25"/>
      <c r="DG475" s="25"/>
      <c r="DH475" s="25"/>
      <c r="DI475" s="25"/>
      <c r="DJ475" s="25"/>
      <c r="DK475" s="25"/>
      <c r="DL475" s="25"/>
      <c r="DM475" s="25"/>
      <c r="DN475" s="26"/>
      <c r="DO475" s="121"/>
      <c r="DP475" s="122"/>
      <c r="DQ475" s="123"/>
      <c r="DR475" s="124"/>
      <c r="DS475" s="23"/>
      <c r="DT475" s="24"/>
      <c r="DU475" s="25"/>
      <c r="DV475" s="25"/>
      <c r="DW475" s="25"/>
      <c r="DX475" s="25"/>
      <c r="DY475" s="25"/>
      <c r="DZ475" s="25"/>
      <c r="EA475" s="25"/>
      <c r="EB475" s="25"/>
      <c r="EC475" s="25"/>
      <c r="ED475" s="25"/>
      <c r="EE475" s="26"/>
      <c r="EF475" s="121"/>
      <c r="EG475" s="122"/>
      <c r="EH475" s="123"/>
      <c r="EI475" s="124"/>
      <c r="EJ475" s="23"/>
      <c r="EK475" s="24"/>
      <c r="EL475" s="25"/>
      <c r="EM475" s="25"/>
      <c r="EN475" s="25"/>
      <c r="EO475" s="25"/>
      <c r="EP475" s="25"/>
      <c r="EQ475" s="25"/>
      <c r="ER475" s="25"/>
      <c r="ES475" s="25"/>
      <c r="ET475" s="25"/>
      <c r="EU475" s="25"/>
      <c r="EV475" s="26"/>
      <c r="EW475" s="121"/>
      <c r="EX475" s="122"/>
      <c r="EY475" s="123"/>
      <c r="EZ475" s="124"/>
      <c r="FA475" s="23"/>
      <c r="FB475" s="24"/>
      <c r="FC475" s="25"/>
      <c r="FD475" s="25"/>
      <c r="FE475" s="25"/>
      <c r="FF475" s="25"/>
      <c r="FG475" s="25"/>
      <c r="FH475" s="25"/>
      <c r="FI475" s="25"/>
      <c r="FJ475" s="25"/>
      <c r="FK475" s="25"/>
      <c r="FL475" s="25"/>
      <c r="FM475" s="26"/>
      <c r="FN475" s="121"/>
      <c r="FO475" s="122"/>
      <c r="FP475" s="123"/>
      <c r="FQ475" s="124"/>
      <c r="FR475" s="23"/>
      <c r="FS475" s="24"/>
      <c r="FT475" s="25"/>
      <c r="FU475" s="25"/>
      <c r="FV475" s="25"/>
      <c r="FW475" s="25"/>
      <c r="FX475" s="25"/>
      <c r="FY475" s="25"/>
      <c r="FZ475" s="25"/>
      <c r="GA475" s="25"/>
      <c r="GB475" s="25"/>
      <c r="GC475" s="25"/>
      <c r="GD475" s="26"/>
      <c r="GE475" s="121"/>
      <c r="GF475" s="122"/>
      <c r="GG475" s="123"/>
      <c r="GH475" s="124"/>
      <c r="GI475" s="23"/>
      <c r="GJ475" s="24"/>
      <c r="GK475" s="25"/>
      <c r="GL475" s="25"/>
      <c r="GM475" s="25"/>
      <c r="GN475" s="25"/>
      <c r="GO475" s="25"/>
      <c r="GP475" s="25"/>
      <c r="GQ475" s="25"/>
      <c r="GR475" s="25"/>
      <c r="GS475" s="25"/>
      <c r="GT475" s="25"/>
      <c r="GU475" s="26"/>
      <c r="GV475" s="121"/>
      <c r="GW475" s="122"/>
      <c r="GX475" s="123"/>
      <c r="GY475" s="124"/>
      <c r="GZ475" s="23"/>
      <c r="HA475" s="24"/>
      <c r="HB475" s="25"/>
      <c r="HC475" s="25"/>
      <c r="HD475" s="25"/>
      <c r="HE475" s="25"/>
      <c r="HF475" s="25"/>
      <c r="HG475" s="25"/>
      <c r="HH475" s="25"/>
      <c r="HI475" s="25"/>
      <c r="HJ475" s="25"/>
      <c r="HK475" s="25"/>
      <c r="HL475" s="26"/>
      <c r="HM475" s="121"/>
      <c r="HN475" s="122"/>
      <c r="HO475" s="123"/>
      <c r="HP475" s="124"/>
      <c r="HQ475" s="23"/>
      <c r="HR475" s="24"/>
      <c r="HS475" s="25"/>
      <c r="HT475" s="25"/>
      <c r="HU475" s="25"/>
      <c r="HV475" s="25"/>
      <c r="HW475" s="25"/>
      <c r="HX475" s="25"/>
      <c r="HY475" s="25"/>
      <c r="HZ475" s="25"/>
      <c r="IA475" s="25"/>
      <c r="IB475" s="25"/>
      <c r="IC475" s="26"/>
      <c r="ID475" s="121"/>
      <c r="IE475" s="122"/>
      <c r="IF475" s="123"/>
      <c r="IG475" s="124"/>
      <c r="IH475" s="23"/>
      <c r="II475" s="24"/>
      <c r="IJ475" s="25"/>
      <c r="IK475" s="25"/>
      <c r="IL475" s="25"/>
      <c r="IM475" s="25"/>
      <c r="IN475" s="25"/>
      <c r="IO475" s="25"/>
      <c r="IP475" s="25"/>
      <c r="IQ475" s="25"/>
      <c r="IR475" s="25"/>
      <c r="IS475" s="25"/>
      <c r="IT475" s="26"/>
      <c r="IU475" s="121"/>
    </row>
    <row r="476" spans="1:255" ht="21.75" customHeight="1">
      <c r="A476" s="134"/>
      <c r="B476" s="125"/>
      <c r="C476" s="126"/>
      <c r="D476" s="127"/>
      <c r="E476" s="23"/>
      <c r="F476" s="27">
        <v>2015</v>
      </c>
      <c r="G476" s="28">
        <f>I476+K476+M476+O476</f>
        <v>0</v>
      </c>
      <c r="H476" s="28">
        <f t="shared" si="256"/>
        <v>0</v>
      </c>
      <c r="I476" s="28">
        <f>I411</f>
        <v>0</v>
      </c>
      <c r="J476" s="28">
        <f aca="true" t="shared" si="258" ref="J476:P476">J411</f>
        <v>0</v>
      </c>
      <c r="K476" s="28">
        <f t="shared" si="258"/>
        <v>0</v>
      </c>
      <c r="L476" s="28">
        <f t="shared" si="258"/>
        <v>0</v>
      </c>
      <c r="M476" s="28">
        <f t="shared" si="258"/>
        <v>0</v>
      </c>
      <c r="N476" s="28">
        <f t="shared" si="258"/>
        <v>0</v>
      </c>
      <c r="O476" s="28">
        <f t="shared" si="258"/>
        <v>0</v>
      </c>
      <c r="P476" s="28">
        <f t="shared" si="258"/>
        <v>0</v>
      </c>
      <c r="Q476" s="26"/>
      <c r="R476" s="121"/>
      <c r="S476" s="126"/>
      <c r="T476" s="126"/>
      <c r="U476" s="71"/>
      <c r="V476" s="57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5"/>
      <c r="AH476" s="132"/>
      <c r="AI476" s="126"/>
      <c r="AJ476" s="126"/>
      <c r="AK476" s="126"/>
      <c r="AL476" s="71"/>
      <c r="AM476" s="57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5"/>
      <c r="AY476" s="132"/>
      <c r="AZ476" s="126"/>
      <c r="BA476" s="126"/>
      <c r="BB476" s="126"/>
      <c r="BC476" s="71"/>
      <c r="BD476" s="57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5"/>
      <c r="BP476" s="132"/>
      <c r="BQ476" s="126"/>
      <c r="BR476" s="126"/>
      <c r="BS476" s="126"/>
      <c r="BT476" s="71"/>
      <c r="BU476" s="57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5"/>
      <c r="CG476" s="132"/>
      <c r="CH476" s="126"/>
      <c r="CI476" s="126"/>
      <c r="CJ476" s="126"/>
      <c r="CK476" s="71"/>
      <c r="CL476" s="57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5"/>
      <c r="CX476" s="132"/>
      <c r="CY476" s="126"/>
      <c r="CZ476" s="126"/>
      <c r="DA476" s="126"/>
      <c r="DB476" s="71"/>
      <c r="DC476" s="57"/>
      <c r="DD476" s="58"/>
      <c r="DE476" s="59"/>
      <c r="DF476" s="28"/>
      <c r="DG476" s="28"/>
      <c r="DH476" s="28"/>
      <c r="DI476" s="28"/>
      <c r="DJ476" s="28"/>
      <c r="DK476" s="28"/>
      <c r="DL476" s="28"/>
      <c r="DM476" s="28"/>
      <c r="DN476" s="26"/>
      <c r="DO476" s="121"/>
      <c r="DP476" s="125"/>
      <c r="DQ476" s="126"/>
      <c r="DR476" s="127"/>
      <c r="DS476" s="23"/>
      <c r="DT476" s="27"/>
      <c r="DU476" s="28"/>
      <c r="DV476" s="28"/>
      <c r="DW476" s="28"/>
      <c r="DX476" s="28"/>
      <c r="DY476" s="28"/>
      <c r="DZ476" s="28"/>
      <c r="EA476" s="28"/>
      <c r="EB476" s="28"/>
      <c r="EC476" s="28"/>
      <c r="ED476" s="28"/>
      <c r="EE476" s="26"/>
      <c r="EF476" s="121"/>
      <c r="EG476" s="125"/>
      <c r="EH476" s="126"/>
      <c r="EI476" s="127"/>
      <c r="EJ476" s="23"/>
      <c r="EK476" s="27"/>
      <c r="EL476" s="28"/>
      <c r="EM476" s="28"/>
      <c r="EN476" s="28"/>
      <c r="EO476" s="28"/>
      <c r="EP476" s="28"/>
      <c r="EQ476" s="28"/>
      <c r="ER476" s="28"/>
      <c r="ES476" s="28"/>
      <c r="ET476" s="28"/>
      <c r="EU476" s="28"/>
      <c r="EV476" s="26"/>
      <c r="EW476" s="121"/>
      <c r="EX476" s="125"/>
      <c r="EY476" s="126"/>
      <c r="EZ476" s="127"/>
      <c r="FA476" s="23"/>
      <c r="FB476" s="27"/>
      <c r="FC476" s="28"/>
      <c r="FD476" s="28"/>
      <c r="FE476" s="28"/>
      <c r="FF476" s="28"/>
      <c r="FG476" s="28"/>
      <c r="FH476" s="28"/>
      <c r="FI476" s="28"/>
      <c r="FJ476" s="28"/>
      <c r="FK476" s="28"/>
      <c r="FL476" s="28"/>
      <c r="FM476" s="26"/>
      <c r="FN476" s="121"/>
      <c r="FO476" s="125"/>
      <c r="FP476" s="126"/>
      <c r="FQ476" s="127"/>
      <c r="FR476" s="23"/>
      <c r="FS476" s="27"/>
      <c r="FT476" s="28"/>
      <c r="FU476" s="28"/>
      <c r="FV476" s="28"/>
      <c r="FW476" s="28"/>
      <c r="FX476" s="28"/>
      <c r="FY476" s="28"/>
      <c r="FZ476" s="28"/>
      <c r="GA476" s="28"/>
      <c r="GB476" s="28"/>
      <c r="GC476" s="28"/>
      <c r="GD476" s="26"/>
      <c r="GE476" s="121"/>
      <c r="GF476" s="125"/>
      <c r="GG476" s="126"/>
      <c r="GH476" s="127"/>
      <c r="GI476" s="23"/>
      <c r="GJ476" s="27"/>
      <c r="GK476" s="28"/>
      <c r="GL476" s="28"/>
      <c r="GM476" s="28"/>
      <c r="GN476" s="28"/>
      <c r="GO476" s="28"/>
      <c r="GP476" s="28"/>
      <c r="GQ476" s="28"/>
      <c r="GR476" s="28"/>
      <c r="GS476" s="28"/>
      <c r="GT476" s="28"/>
      <c r="GU476" s="26"/>
      <c r="GV476" s="121"/>
      <c r="GW476" s="125"/>
      <c r="GX476" s="126"/>
      <c r="GY476" s="127"/>
      <c r="GZ476" s="23"/>
      <c r="HA476" s="27"/>
      <c r="HB476" s="28"/>
      <c r="HC476" s="28"/>
      <c r="HD476" s="28"/>
      <c r="HE476" s="28"/>
      <c r="HF476" s="28"/>
      <c r="HG476" s="28"/>
      <c r="HH476" s="28"/>
      <c r="HI476" s="28"/>
      <c r="HJ476" s="28"/>
      <c r="HK476" s="28"/>
      <c r="HL476" s="26"/>
      <c r="HM476" s="121"/>
      <c r="HN476" s="125"/>
      <c r="HO476" s="126"/>
      <c r="HP476" s="127"/>
      <c r="HQ476" s="23"/>
      <c r="HR476" s="27"/>
      <c r="HS476" s="28"/>
      <c r="HT476" s="28"/>
      <c r="HU476" s="28"/>
      <c r="HV476" s="28"/>
      <c r="HW476" s="28"/>
      <c r="HX476" s="28"/>
      <c r="HY476" s="28"/>
      <c r="HZ476" s="28"/>
      <c r="IA476" s="28"/>
      <c r="IB476" s="28"/>
      <c r="IC476" s="26"/>
      <c r="ID476" s="121"/>
      <c r="IE476" s="125"/>
      <c r="IF476" s="126"/>
      <c r="IG476" s="127"/>
      <c r="IH476" s="23"/>
      <c r="II476" s="27"/>
      <c r="IJ476" s="28"/>
      <c r="IK476" s="28"/>
      <c r="IL476" s="28"/>
      <c r="IM476" s="28"/>
      <c r="IN476" s="28"/>
      <c r="IO476" s="28"/>
      <c r="IP476" s="28"/>
      <c r="IQ476" s="28"/>
      <c r="IR476" s="28"/>
      <c r="IS476" s="28"/>
      <c r="IT476" s="26"/>
      <c r="IU476" s="121"/>
    </row>
    <row r="477" spans="1:255" ht="19.5" customHeight="1">
      <c r="A477" s="134"/>
      <c r="B477" s="125"/>
      <c r="C477" s="126"/>
      <c r="D477" s="127"/>
      <c r="E477" s="27"/>
      <c r="F477" s="27">
        <v>2016</v>
      </c>
      <c r="G477" s="28">
        <f>I477+K477+M477+O477</f>
        <v>0</v>
      </c>
      <c r="H477" s="28">
        <f t="shared" si="256"/>
        <v>0</v>
      </c>
      <c r="I477" s="28">
        <f aca="true" t="shared" si="259" ref="I477:P486">I412</f>
        <v>0</v>
      </c>
      <c r="J477" s="28">
        <f t="shared" si="259"/>
        <v>0</v>
      </c>
      <c r="K477" s="28">
        <f t="shared" si="259"/>
        <v>0</v>
      </c>
      <c r="L477" s="28">
        <f t="shared" si="259"/>
        <v>0</v>
      </c>
      <c r="M477" s="28">
        <f t="shared" si="259"/>
        <v>0</v>
      </c>
      <c r="N477" s="28">
        <f t="shared" si="259"/>
        <v>0</v>
      </c>
      <c r="O477" s="28">
        <f t="shared" si="259"/>
        <v>0</v>
      </c>
      <c r="P477" s="28">
        <f t="shared" si="259"/>
        <v>0</v>
      </c>
      <c r="Q477" s="26"/>
      <c r="R477" s="121"/>
      <c r="S477" s="126"/>
      <c r="T477" s="126"/>
      <c r="U477" s="57"/>
      <c r="V477" s="57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5"/>
      <c r="AH477" s="132"/>
      <c r="AI477" s="126"/>
      <c r="AJ477" s="126"/>
      <c r="AK477" s="126"/>
      <c r="AL477" s="57"/>
      <c r="AM477" s="57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5"/>
      <c r="AY477" s="132"/>
      <c r="AZ477" s="126"/>
      <c r="BA477" s="126"/>
      <c r="BB477" s="126"/>
      <c r="BC477" s="57"/>
      <c r="BD477" s="57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5"/>
      <c r="BP477" s="132"/>
      <c r="BQ477" s="126"/>
      <c r="BR477" s="126"/>
      <c r="BS477" s="126"/>
      <c r="BT477" s="57"/>
      <c r="BU477" s="57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5"/>
      <c r="CG477" s="132"/>
      <c r="CH477" s="126"/>
      <c r="CI477" s="126"/>
      <c r="CJ477" s="126"/>
      <c r="CK477" s="57"/>
      <c r="CL477" s="57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5"/>
      <c r="CX477" s="132"/>
      <c r="CY477" s="126"/>
      <c r="CZ477" s="126"/>
      <c r="DA477" s="126"/>
      <c r="DB477" s="57"/>
      <c r="DC477" s="57"/>
      <c r="DD477" s="58"/>
      <c r="DE477" s="59"/>
      <c r="DF477" s="28"/>
      <c r="DG477" s="28"/>
      <c r="DH477" s="28"/>
      <c r="DI477" s="28"/>
      <c r="DJ477" s="28"/>
      <c r="DK477" s="28"/>
      <c r="DL477" s="28"/>
      <c r="DM477" s="28"/>
      <c r="DN477" s="26"/>
      <c r="DO477" s="121"/>
      <c r="DP477" s="125"/>
      <c r="DQ477" s="126"/>
      <c r="DR477" s="127"/>
      <c r="DS477" s="27"/>
      <c r="DT477" s="27"/>
      <c r="DU477" s="28"/>
      <c r="DV477" s="28"/>
      <c r="DW477" s="28"/>
      <c r="DX477" s="28"/>
      <c r="DY477" s="28"/>
      <c r="DZ477" s="28"/>
      <c r="EA477" s="28"/>
      <c r="EB477" s="28"/>
      <c r="EC477" s="28"/>
      <c r="ED477" s="28"/>
      <c r="EE477" s="26"/>
      <c r="EF477" s="121"/>
      <c r="EG477" s="125"/>
      <c r="EH477" s="126"/>
      <c r="EI477" s="127"/>
      <c r="EJ477" s="27"/>
      <c r="EK477" s="27"/>
      <c r="EL477" s="28"/>
      <c r="EM477" s="28"/>
      <c r="EN477" s="28"/>
      <c r="EO477" s="28"/>
      <c r="EP477" s="28"/>
      <c r="EQ477" s="28"/>
      <c r="ER477" s="28"/>
      <c r="ES477" s="28"/>
      <c r="ET477" s="28"/>
      <c r="EU477" s="28"/>
      <c r="EV477" s="26"/>
      <c r="EW477" s="121"/>
      <c r="EX477" s="125"/>
      <c r="EY477" s="126"/>
      <c r="EZ477" s="127"/>
      <c r="FA477" s="27"/>
      <c r="FB477" s="27"/>
      <c r="FC477" s="28"/>
      <c r="FD477" s="28"/>
      <c r="FE477" s="28"/>
      <c r="FF477" s="28"/>
      <c r="FG477" s="28"/>
      <c r="FH477" s="28"/>
      <c r="FI477" s="28"/>
      <c r="FJ477" s="28"/>
      <c r="FK477" s="28"/>
      <c r="FL477" s="28"/>
      <c r="FM477" s="26"/>
      <c r="FN477" s="121"/>
      <c r="FO477" s="125"/>
      <c r="FP477" s="126"/>
      <c r="FQ477" s="127"/>
      <c r="FR477" s="27"/>
      <c r="FS477" s="27"/>
      <c r="FT477" s="28"/>
      <c r="FU477" s="28"/>
      <c r="FV477" s="28"/>
      <c r="FW477" s="28"/>
      <c r="FX477" s="28"/>
      <c r="FY477" s="28"/>
      <c r="FZ477" s="28"/>
      <c r="GA477" s="28"/>
      <c r="GB477" s="28"/>
      <c r="GC477" s="28"/>
      <c r="GD477" s="26"/>
      <c r="GE477" s="121"/>
      <c r="GF477" s="125"/>
      <c r="GG477" s="126"/>
      <c r="GH477" s="127"/>
      <c r="GI477" s="27"/>
      <c r="GJ477" s="27"/>
      <c r="GK477" s="28"/>
      <c r="GL477" s="28"/>
      <c r="GM477" s="28"/>
      <c r="GN477" s="28"/>
      <c r="GO477" s="28"/>
      <c r="GP477" s="28"/>
      <c r="GQ477" s="28"/>
      <c r="GR477" s="28"/>
      <c r="GS477" s="28"/>
      <c r="GT477" s="28"/>
      <c r="GU477" s="26"/>
      <c r="GV477" s="121"/>
      <c r="GW477" s="125"/>
      <c r="GX477" s="126"/>
      <c r="GY477" s="127"/>
      <c r="GZ477" s="27"/>
      <c r="HA477" s="27"/>
      <c r="HB477" s="28"/>
      <c r="HC477" s="28"/>
      <c r="HD477" s="28"/>
      <c r="HE477" s="28"/>
      <c r="HF477" s="28"/>
      <c r="HG477" s="28"/>
      <c r="HH477" s="28"/>
      <c r="HI477" s="28"/>
      <c r="HJ477" s="28"/>
      <c r="HK477" s="28"/>
      <c r="HL477" s="26"/>
      <c r="HM477" s="121"/>
      <c r="HN477" s="125"/>
      <c r="HO477" s="126"/>
      <c r="HP477" s="127"/>
      <c r="HQ477" s="27"/>
      <c r="HR477" s="27"/>
      <c r="HS477" s="28"/>
      <c r="HT477" s="28"/>
      <c r="HU477" s="28"/>
      <c r="HV477" s="28"/>
      <c r="HW477" s="28"/>
      <c r="HX477" s="28"/>
      <c r="HY477" s="28"/>
      <c r="HZ477" s="28"/>
      <c r="IA477" s="28"/>
      <c r="IB477" s="28"/>
      <c r="IC477" s="26"/>
      <c r="ID477" s="121"/>
      <c r="IE477" s="125"/>
      <c r="IF477" s="126"/>
      <c r="IG477" s="127"/>
      <c r="IH477" s="27"/>
      <c r="II477" s="27"/>
      <c r="IJ477" s="28"/>
      <c r="IK477" s="28"/>
      <c r="IL477" s="28"/>
      <c r="IM477" s="28"/>
      <c r="IN477" s="28"/>
      <c r="IO477" s="28"/>
      <c r="IP477" s="28"/>
      <c r="IQ477" s="28"/>
      <c r="IR477" s="28"/>
      <c r="IS477" s="28"/>
      <c r="IT477" s="26"/>
      <c r="IU477" s="121"/>
    </row>
    <row r="478" spans="1:255" ht="18.75" customHeight="1">
      <c r="A478" s="134"/>
      <c r="B478" s="125"/>
      <c r="C478" s="126"/>
      <c r="D478" s="127"/>
      <c r="E478" s="27"/>
      <c r="F478" s="27">
        <v>2017</v>
      </c>
      <c r="G478" s="28">
        <f>I478+K478+M478+O478</f>
        <v>0</v>
      </c>
      <c r="H478" s="28">
        <f t="shared" si="256"/>
        <v>0</v>
      </c>
      <c r="I478" s="28">
        <f t="shared" si="259"/>
        <v>0</v>
      </c>
      <c r="J478" s="28">
        <f t="shared" si="259"/>
        <v>0</v>
      </c>
      <c r="K478" s="28">
        <f t="shared" si="259"/>
        <v>0</v>
      </c>
      <c r="L478" s="28">
        <f t="shared" si="259"/>
        <v>0</v>
      </c>
      <c r="M478" s="28">
        <f t="shared" si="259"/>
        <v>0</v>
      </c>
      <c r="N478" s="28">
        <f t="shared" si="259"/>
        <v>0</v>
      </c>
      <c r="O478" s="28">
        <f t="shared" si="259"/>
        <v>0</v>
      </c>
      <c r="P478" s="28">
        <f t="shared" si="259"/>
        <v>0</v>
      </c>
      <c r="Q478" s="26"/>
      <c r="R478" s="121"/>
      <c r="S478" s="126"/>
      <c r="T478" s="126"/>
      <c r="U478" s="57"/>
      <c r="V478" s="57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5"/>
      <c r="AH478" s="132"/>
      <c r="AI478" s="126"/>
      <c r="AJ478" s="126"/>
      <c r="AK478" s="126"/>
      <c r="AL478" s="57"/>
      <c r="AM478" s="57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5"/>
      <c r="AY478" s="132"/>
      <c r="AZ478" s="126"/>
      <c r="BA478" s="126"/>
      <c r="BB478" s="126"/>
      <c r="BC478" s="57"/>
      <c r="BD478" s="57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5"/>
      <c r="BP478" s="132"/>
      <c r="BQ478" s="126"/>
      <c r="BR478" s="126"/>
      <c r="BS478" s="126"/>
      <c r="BT478" s="57"/>
      <c r="BU478" s="57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5"/>
      <c r="CG478" s="132"/>
      <c r="CH478" s="126"/>
      <c r="CI478" s="126"/>
      <c r="CJ478" s="126"/>
      <c r="CK478" s="57"/>
      <c r="CL478" s="57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5"/>
      <c r="CX478" s="132"/>
      <c r="CY478" s="126"/>
      <c r="CZ478" s="126"/>
      <c r="DA478" s="126"/>
      <c r="DB478" s="57"/>
      <c r="DC478" s="57"/>
      <c r="DD478" s="58"/>
      <c r="DE478" s="59"/>
      <c r="DF478" s="28"/>
      <c r="DG478" s="28"/>
      <c r="DH478" s="28"/>
      <c r="DI478" s="28"/>
      <c r="DJ478" s="28"/>
      <c r="DK478" s="28"/>
      <c r="DL478" s="28"/>
      <c r="DM478" s="28"/>
      <c r="DN478" s="26"/>
      <c r="DO478" s="121"/>
      <c r="DP478" s="125"/>
      <c r="DQ478" s="126"/>
      <c r="DR478" s="127"/>
      <c r="DS478" s="27"/>
      <c r="DT478" s="27"/>
      <c r="DU478" s="28"/>
      <c r="DV478" s="28"/>
      <c r="DW478" s="28"/>
      <c r="DX478" s="28"/>
      <c r="DY478" s="28"/>
      <c r="DZ478" s="28"/>
      <c r="EA478" s="28"/>
      <c r="EB478" s="28"/>
      <c r="EC478" s="28"/>
      <c r="ED478" s="28"/>
      <c r="EE478" s="26"/>
      <c r="EF478" s="121"/>
      <c r="EG478" s="125"/>
      <c r="EH478" s="126"/>
      <c r="EI478" s="127"/>
      <c r="EJ478" s="27"/>
      <c r="EK478" s="27"/>
      <c r="EL478" s="28"/>
      <c r="EM478" s="28"/>
      <c r="EN478" s="28"/>
      <c r="EO478" s="28"/>
      <c r="EP478" s="28"/>
      <c r="EQ478" s="28"/>
      <c r="ER478" s="28"/>
      <c r="ES478" s="28"/>
      <c r="ET478" s="28"/>
      <c r="EU478" s="28"/>
      <c r="EV478" s="26"/>
      <c r="EW478" s="121"/>
      <c r="EX478" s="125"/>
      <c r="EY478" s="126"/>
      <c r="EZ478" s="127"/>
      <c r="FA478" s="27"/>
      <c r="FB478" s="27"/>
      <c r="FC478" s="28"/>
      <c r="FD478" s="28"/>
      <c r="FE478" s="28"/>
      <c r="FF478" s="28"/>
      <c r="FG478" s="28"/>
      <c r="FH478" s="28"/>
      <c r="FI478" s="28"/>
      <c r="FJ478" s="28"/>
      <c r="FK478" s="28"/>
      <c r="FL478" s="28"/>
      <c r="FM478" s="26"/>
      <c r="FN478" s="121"/>
      <c r="FO478" s="125"/>
      <c r="FP478" s="126"/>
      <c r="FQ478" s="127"/>
      <c r="FR478" s="27"/>
      <c r="FS478" s="27"/>
      <c r="FT478" s="28"/>
      <c r="FU478" s="28"/>
      <c r="FV478" s="28"/>
      <c r="FW478" s="28"/>
      <c r="FX478" s="28"/>
      <c r="FY478" s="28"/>
      <c r="FZ478" s="28"/>
      <c r="GA478" s="28"/>
      <c r="GB478" s="28"/>
      <c r="GC478" s="28"/>
      <c r="GD478" s="26"/>
      <c r="GE478" s="121"/>
      <c r="GF478" s="125"/>
      <c r="GG478" s="126"/>
      <c r="GH478" s="127"/>
      <c r="GI478" s="27"/>
      <c r="GJ478" s="27"/>
      <c r="GK478" s="28"/>
      <c r="GL478" s="28"/>
      <c r="GM478" s="28"/>
      <c r="GN478" s="28"/>
      <c r="GO478" s="28"/>
      <c r="GP478" s="28"/>
      <c r="GQ478" s="28"/>
      <c r="GR478" s="28"/>
      <c r="GS478" s="28"/>
      <c r="GT478" s="28"/>
      <c r="GU478" s="26"/>
      <c r="GV478" s="121"/>
      <c r="GW478" s="125"/>
      <c r="GX478" s="126"/>
      <c r="GY478" s="127"/>
      <c r="GZ478" s="27"/>
      <c r="HA478" s="27"/>
      <c r="HB478" s="28"/>
      <c r="HC478" s="28"/>
      <c r="HD478" s="28"/>
      <c r="HE478" s="28"/>
      <c r="HF478" s="28"/>
      <c r="HG478" s="28"/>
      <c r="HH478" s="28"/>
      <c r="HI478" s="28"/>
      <c r="HJ478" s="28"/>
      <c r="HK478" s="28"/>
      <c r="HL478" s="26"/>
      <c r="HM478" s="121"/>
      <c r="HN478" s="125"/>
      <c r="HO478" s="126"/>
      <c r="HP478" s="127"/>
      <c r="HQ478" s="27"/>
      <c r="HR478" s="27"/>
      <c r="HS478" s="28"/>
      <c r="HT478" s="28"/>
      <c r="HU478" s="28"/>
      <c r="HV478" s="28"/>
      <c r="HW478" s="28"/>
      <c r="HX478" s="28"/>
      <c r="HY478" s="28"/>
      <c r="HZ478" s="28"/>
      <c r="IA478" s="28"/>
      <c r="IB478" s="28"/>
      <c r="IC478" s="26"/>
      <c r="ID478" s="121"/>
      <c r="IE478" s="125"/>
      <c r="IF478" s="126"/>
      <c r="IG478" s="127"/>
      <c r="IH478" s="27"/>
      <c r="II478" s="27"/>
      <c r="IJ478" s="28"/>
      <c r="IK478" s="28"/>
      <c r="IL478" s="28"/>
      <c r="IM478" s="28"/>
      <c r="IN478" s="28"/>
      <c r="IO478" s="28"/>
      <c r="IP478" s="28"/>
      <c r="IQ478" s="28"/>
      <c r="IR478" s="28"/>
      <c r="IS478" s="28"/>
      <c r="IT478" s="26"/>
      <c r="IU478" s="121"/>
    </row>
    <row r="479" spans="1:255" ht="17.25" customHeight="1">
      <c r="A479" s="134"/>
      <c r="B479" s="125"/>
      <c r="C479" s="126"/>
      <c r="D479" s="127"/>
      <c r="E479" s="27"/>
      <c r="F479" s="27">
        <v>2018</v>
      </c>
      <c r="G479" s="28">
        <f aca="true" t="shared" si="260" ref="G479:G486">I479+K479+M479+O479</f>
        <v>0</v>
      </c>
      <c r="H479" s="28">
        <f t="shared" si="256"/>
        <v>0</v>
      </c>
      <c r="I479" s="28">
        <f t="shared" si="259"/>
        <v>0</v>
      </c>
      <c r="J479" s="28">
        <f t="shared" si="259"/>
        <v>0</v>
      </c>
      <c r="K479" s="28">
        <f t="shared" si="259"/>
        <v>0</v>
      </c>
      <c r="L479" s="28">
        <f t="shared" si="259"/>
        <v>0</v>
      </c>
      <c r="M479" s="28">
        <f t="shared" si="259"/>
        <v>0</v>
      </c>
      <c r="N479" s="28">
        <f t="shared" si="259"/>
        <v>0</v>
      </c>
      <c r="O479" s="28">
        <f t="shared" si="259"/>
        <v>0</v>
      </c>
      <c r="P479" s="28">
        <f t="shared" si="259"/>
        <v>0</v>
      </c>
      <c r="Q479" s="26"/>
      <c r="R479" s="121"/>
      <c r="S479" s="126"/>
      <c r="T479" s="126"/>
      <c r="U479" s="57"/>
      <c r="V479" s="57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5"/>
      <c r="AH479" s="132"/>
      <c r="AI479" s="126"/>
      <c r="AJ479" s="126"/>
      <c r="AK479" s="126"/>
      <c r="AL479" s="57"/>
      <c r="AM479" s="57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5"/>
      <c r="AY479" s="132"/>
      <c r="AZ479" s="126"/>
      <c r="BA479" s="126"/>
      <c r="BB479" s="126"/>
      <c r="BC479" s="57"/>
      <c r="BD479" s="57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5"/>
      <c r="BP479" s="132"/>
      <c r="BQ479" s="126"/>
      <c r="BR479" s="126"/>
      <c r="BS479" s="126"/>
      <c r="BT479" s="57"/>
      <c r="BU479" s="57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5"/>
      <c r="CG479" s="132"/>
      <c r="CH479" s="126"/>
      <c r="CI479" s="126"/>
      <c r="CJ479" s="126"/>
      <c r="CK479" s="57"/>
      <c r="CL479" s="57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5"/>
      <c r="CX479" s="132"/>
      <c r="CY479" s="126"/>
      <c r="CZ479" s="126"/>
      <c r="DA479" s="126"/>
      <c r="DB479" s="57"/>
      <c r="DC479" s="57"/>
      <c r="DD479" s="58"/>
      <c r="DE479" s="59"/>
      <c r="DF479" s="28"/>
      <c r="DG479" s="28"/>
      <c r="DH479" s="28"/>
      <c r="DI479" s="28"/>
      <c r="DJ479" s="28"/>
      <c r="DK479" s="28"/>
      <c r="DL479" s="28"/>
      <c r="DM479" s="28"/>
      <c r="DN479" s="26"/>
      <c r="DO479" s="121"/>
      <c r="DP479" s="125"/>
      <c r="DQ479" s="126"/>
      <c r="DR479" s="127"/>
      <c r="DS479" s="27"/>
      <c r="DT479" s="27"/>
      <c r="DU479" s="28"/>
      <c r="DV479" s="28"/>
      <c r="DW479" s="28"/>
      <c r="DX479" s="28"/>
      <c r="DY479" s="28"/>
      <c r="DZ479" s="28"/>
      <c r="EA479" s="28"/>
      <c r="EB479" s="28"/>
      <c r="EC479" s="28"/>
      <c r="ED479" s="28"/>
      <c r="EE479" s="26"/>
      <c r="EF479" s="121"/>
      <c r="EG479" s="125"/>
      <c r="EH479" s="126"/>
      <c r="EI479" s="127"/>
      <c r="EJ479" s="27"/>
      <c r="EK479" s="27"/>
      <c r="EL479" s="28"/>
      <c r="EM479" s="28"/>
      <c r="EN479" s="28"/>
      <c r="EO479" s="28"/>
      <c r="EP479" s="28"/>
      <c r="EQ479" s="28"/>
      <c r="ER479" s="28"/>
      <c r="ES479" s="28"/>
      <c r="ET479" s="28"/>
      <c r="EU479" s="28"/>
      <c r="EV479" s="26"/>
      <c r="EW479" s="121"/>
      <c r="EX479" s="125"/>
      <c r="EY479" s="126"/>
      <c r="EZ479" s="127"/>
      <c r="FA479" s="27"/>
      <c r="FB479" s="27"/>
      <c r="FC479" s="28"/>
      <c r="FD479" s="28"/>
      <c r="FE479" s="28"/>
      <c r="FF479" s="28"/>
      <c r="FG479" s="28"/>
      <c r="FH479" s="28"/>
      <c r="FI479" s="28"/>
      <c r="FJ479" s="28"/>
      <c r="FK479" s="28"/>
      <c r="FL479" s="28"/>
      <c r="FM479" s="26"/>
      <c r="FN479" s="121"/>
      <c r="FO479" s="125"/>
      <c r="FP479" s="126"/>
      <c r="FQ479" s="127"/>
      <c r="FR479" s="27"/>
      <c r="FS479" s="27"/>
      <c r="FT479" s="28"/>
      <c r="FU479" s="28"/>
      <c r="FV479" s="28"/>
      <c r="FW479" s="28"/>
      <c r="FX479" s="28"/>
      <c r="FY479" s="28"/>
      <c r="FZ479" s="28"/>
      <c r="GA479" s="28"/>
      <c r="GB479" s="28"/>
      <c r="GC479" s="28"/>
      <c r="GD479" s="26"/>
      <c r="GE479" s="121"/>
      <c r="GF479" s="125"/>
      <c r="GG479" s="126"/>
      <c r="GH479" s="127"/>
      <c r="GI479" s="27"/>
      <c r="GJ479" s="27"/>
      <c r="GK479" s="28"/>
      <c r="GL479" s="28"/>
      <c r="GM479" s="28"/>
      <c r="GN479" s="28"/>
      <c r="GO479" s="28"/>
      <c r="GP479" s="28"/>
      <c r="GQ479" s="28"/>
      <c r="GR479" s="28"/>
      <c r="GS479" s="28"/>
      <c r="GT479" s="28"/>
      <c r="GU479" s="26"/>
      <c r="GV479" s="121"/>
      <c r="GW479" s="125"/>
      <c r="GX479" s="126"/>
      <c r="GY479" s="127"/>
      <c r="GZ479" s="27"/>
      <c r="HA479" s="27"/>
      <c r="HB479" s="28"/>
      <c r="HC479" s="28"/>
      <c r="HD479" s="28"/>
      <c r="HE479" s="28"/>
      <c r="HF479" s="28"/>
      <c r="HG479" s="28"/>
      <c r="HH479" s="28"/>
      <c r="HI479" s="28"/>
      <c r="HJ479" s="28"/>
      <c r="HK479" s="28"/>
      <c r="HL479" s="26"/>
      <c r="HM479" s="121"/>
      <c r="HN479" s="125"/>
      <c r="HO479" s="126"/>
      <c r="HP479" s="127"/>
      <c r="HQ479" s="27"/>
      <c r="HR479" s="27"/>
      <c r="HS479" s="28"/>
      <c r="HT479" s="28"/>
      <c r="HU479" s="28"/>
      <c r="HV479" s="28"/>
      <c r="HW479" s="28"/>
      <c r="HX479" s="28"/>
      <c r="HY479" s="28"/>
      <c r="HZ479" s="28"/>
      <c r="IA479" s="28"/>
      <c r="IB479" s="28"/>
      <c r="IC479" s="26"/>
      <c r="ID479" s="121"/>
      <c r="IE479" s="125"/>
      <c r="IF479" s="126"/>
      <c r="IG479" s="127"/>
      <c r="IH479" s="27"/>
      <c r="II479" s="27"/>
      <c r="IJ479" s="28"/>
      <c r="IK479" s="28"/>
      <c r="IL479" s="28"/>
      <c r="IM479" s="28"/>
      <c r="IN479" s="28"/>
      <c r="IO479" s="28"/>
      <c r="IP479" s="28"/>
      <c r="IQ479" s="28"/>
      <c r="IR479" s="28"/>
      <c r="IS479" s="28"/>
      <c r="IT479" s="26"/>
      <c r="IU479" s="121"/>
    </row>
    <row r="480" spans="1:255" ht="19.5" customHeight="1">
      <c r="A480" s="134"/>
      <c r="B480" s="125"/>
      <c r="C480" s="126"/>
      <c r="D480" s="127"/>
      <c r="E480" s="27"/>
      <c r="F480" s="27">
        <v>2019</v>
      </c>
      <c r="G480" s="28">
        <f t="shared" si="260"/>
        <v>178</v>
      </c>
      <c r="H480" s="28">
        <f t="shared" si="256"/>
        <v>178</v>
      </c>
      <c r="I480" s="28">
        <f t="shared" si="259"/>
        <v>178</v>
      </c>
      <c r="J480" s="28">
        <f t="shared" si="259"/>
        <v>178</v>
      </c>
      <c r="K480" s="28">
        <f t="shared" si="259"/>
        <v>0</v>
      </c>
      <c r="L480" s="28">
        <f t="shared" si="259"/>
        <v>0</v>
      </c>
      <c r="M480" s="28">
        <f t="shared" si="259"/>
        <v>0</v>
      </c>
      <c r="N480" s="28">
        <f t="shared" si="259"/>
        <v>0</v>
      </c>
      <c r="O480" s="28">
        <f t="shared" si="259"/>
        <v>0</v>
      </c>
      <c r="P480" s="28">
        <f t="shared" si="259"/>
        <v>0</v>
      </c>
      <c r="Q480" s="26"/>
      <c r="R480" s="121"/>
      <c r="S480" s="126"/>
      <c r="T480" s="126"/>
      <c r="U480" s="57"/>
      <c r="V480" s="57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5"/>
      <c r="AH480" s="132"/>
      <c r="AI480" s="126"/>
      <c r="AJ480" s="126"/>
      <c r="AK480" s="126"/>
      <c r="AL480" s="57"/>
      <c r="AM480" s="57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5"/>
      <c r="AY480" s="132"/>
      <c r="AZ480" s="126"/>
      <c r="BA480" s="126"/>
      <c r="BB480" s="126"/>
      <c r="BC480" s="57"/>
      <c r="BD480" s="57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5"/>
      <c r="BP480" s="132"/>
      <c r="BQ480" s="126"/>
      <c r="BR480" s="126"/>
      <c r="BS480" s="126"/>
      <c r="BT480" s="57"/>
      <c r="BU480" s="57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5"/>
      <c r="CG480" s="132"/>
      <c r="CH480" s="126"/>
      <c r="CI480" s="126"/>
      <c r="CJ480" s="126"/>
      <c r="CK480" s="57"/>
      <c r="CL480" s="57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5"/>
      <c r="CX480" s="132"/>
      <c r="CY480" s="126"/>
      <c r="CZ480" s="126"/>
      <c r="DA480" s="126"/>
      <c r="DB480" s="57"/>
      <c r="DC480" s="57"/>
      <c r="DD480" s="58"/>
      <c r="DE480" s="59"/>
      <c r="DF480" s="28"/>
      <c r="DG480" s="28"/>
      <c r="DH480" s="28"/>
      <c r="DI480" s="28"/>
      <c r="DJ480" s="28"/>
      <c r="DK480" s="28"/>
      <c r="DL480" s="28"/>
      <c r="DM480" s="28"/>
      <c r="DN480" s="26"/>
      <c r="DO480" s="121"/>
      <c r="DP480" s="125"/>
      <c r="DQ480" s="126"/>
      <c r="DR480" s="127"/>
      <c r="DS480" s="27"/>
      <c r="DT480" s="27"/>
      <c r="DU480" s="28"/>
      <c r="DV480" s="28"/>
      <c r="DW480" s="28"/>
      <c r="DX480" s="28"/>
      <c r="DY480" s="28"/>
      <c r="DZ480" s="28"/>
      <c r="EA480" s="28"/>
      <c r="EB480" s="28"/>
      <c r="EC480" s="28"/>
      <c r="ED480" s="28"/>
      <c r="EE480" s="26"/>
      <c r="EF480" s="121"/>
      <c r="EG480" s="125"/>
      <c r="EH480" s="126"/>
      <c r="EI480" s="127"/>
      <c r="EJ480" s="27"/>
      <c r="EK480" s="27"/>
      <c r="EL480" s="28"/>
      <c r="EM480" s="28"/>
      <c r="EN480" s="28"/>
      <c r="EO480" s="28"/>
      <c r="EP480" s="28"/>
      <c r="EQ480" s="28"/>
      <c r="ER480" s="28"/>
      <c r="ES480" s="28"/>
      <c r="ET480" s="28"/>
      <c r="EU480" s="28"/>
      <c r="EV480" s="26"/>
      <c r="EW480" s="121"/>
      <c r="EX480" s="125"/>
      <c r="EY480" s="126"/>
      <c r="EZ480" s="127"/>
      <c r="FA480" s="27"/>
      <c r="FB480" s="27"/>
      <c r="FC480" s="28"/>
      <c r="FD480" s="28"/>
      <c r="FE480" s="28"/>
      <c r="FF480" s="28"/>
      <c r="FG480" s="28"/>
      <c r="FH480" s="28"/>
      <c r="FI480" s="28"/>
      <c r="FJ480" s="28"/>
      <c r="FK480" s="28"/>
      <c r="FL480" s="28"/>
      <c r="FM480" s="26"/>
      <c r="FN480" s="121"/>
      <c r="FO480" s="125"/>
      <c r="FP480" s="126"/>
      <c r="FQ480" s="127"/>
      <c r="FR480" s="27"/>
      <c r="FS480" s="27"/>
      <c r="FT480" s="28"/>
      <c r="FU480" s="28"/>
      <c r="FV480" s="28"/>
      <c r="FW480" s="28"/>
      <c r="FX480" s="28"/>
      <c r="FY480" s="28"/>
      <c r="FZ480" s="28"/>
      <c r="GA480" s="28"/>
      <c r="GB480" s="28"/>
      <c r="GC480" s="28"/>
      <c r="GD480" s="26"/>
      <c r="GE480" s="121"/>
      <c r="GF480" s="125"/>
      <c r="GG480" s="126"/>
      <c r="GH480" s="127"/>
      <c r="GI480" s="27"/>
      <c r="GJ480" s="27"/>
      <c r="GK480" s="28"/>
      <c r="GL480" s="28"/>
      <c r="GM480" s="28"/>
      <c r="GN480" s="28"/>
      <c r="GO480" s="28"/>
      <c r="GP480" s="28"/>
      <c r="GQ480" s="28"/>
      <c r="GR480" s="28"/>
      <c r="GS480" s="28"/>
      <c r="GT480" s="28"/>
      <c r="GU480" s="26"/>
      <c r="GV480" s="121"/>
      <c r="GW480" s="125"/>
      <c r="GX480" s="126"/>
      <c r="GY480" s="127"/>
      <c r="GZ480" s="27"/>
      <c r="HA480" s="27"/>
      <c r="HB480" s="28"/>
      <c r="HC480" s="28"/>
      <c r="HD480" s="28"/>
      <c r="HE480" s="28"/>
      <c r="HF480" s="28"/>
      <c r="HG480" s="28"/>
      <c r="HH480" s="28"/>
      <c r="HI480" s="28"/>
      <c r="HJ480" s="28"/>
      <c r="HK480" s="28"/>
      <c r="HL480" s="26"/>
      <c r="HM480" s="121"/>
      <c r="HN480" s="125"/>
      <c r="HO480" s="126"/>
      <c r="HP480" s="127"/>
      <c r="HQ480" s="27"/>
      <c r="HR480" s="27"/>
      <c r="HS480" s="28"/>
      <c r="HT480" s="28"/>
      <c r="HU480" s="28"/>
      <c r="HV480" s="28"/>
      <c r="HW480" s="28"/>
      <c r="HX480" s="28"/>
      <c r="HY480" s="28"/>
      <c r="HZ480" s="28"/>
      <c r="IA480" s="28"/>
      <c r="IB480" s="28"/>
      <c r="IC480" s="26"/>
      <c r="ID480" s="121"/>
      <c r="IE480" s="125"/>
      <c r="IF480" s="126"/>
      <c r="IG480" s="127"/>
      <c r="IH480" s="27"/>
      <c r="II480" s="27"/>
      <c r="IJ480" s="28"/>
      <c r="IK480" s="28"/>
      <c r="IL480" s="28"/>
      <c r="IM480" s="28"/>
      <c r="IN480" s="28"/>
      <c r="IO480" s="28"/>
      <c r="IP480" s="28"/>
      <c r="IQ480" s="28"/>
      <c r="IR480" s="28"/>
      <c r="IS480" s="28"/>
      <c r="IT480" s="26"/>
      <c r="IU480" s="121"/>
    </row>
    <row r="481" spans="1:255" ht="18" customHeight="1">
      <c r="A481" s="134"/>
      <c r="B481" s="125"/>
      <c r="C481" s="126"/>
      <c r="D481" s="127"/>
      <c r="E481" s="23"/>
      <c r="F481" s="27">
        <v>2020</v>
      </c>
      <c r="G481" s="28">
        <f t="shared" si="260"/>
        <v>1638.3</v>
      </c>
      <c r="H481" s="28">
        <f t="shared" si="256"/>
        <v>1638.3</v>
      </c>
      <c r="I481" s="28">
        <f t="shared" si="259"/>
        <v>1638.3</v>
      </c>
      <c r="J481" s="28">
        <f t="shared" si="259"/>
        <v>1638.3</v>
      </c>
      <c r="K481" s="28">
        <f t="shared" si="259"/>
        <v>0</v>
      </c>
      <c r="L481" s="28">
        <f t="shared" si="259"/>
        <v>0</v>
      </c>
      <c r="M481" s="28">
        <f t="shared" si="259"/>
        <v>0</v>
      </c>
      <c r="N481" s="28">
        <f t="shared" si="259"/>
        <v>0</v>
      </c>
      <c r="O481" s="28">
        <f t="shared" si="259"/>
        <v>0</v>
      </c>
      <c r="P481" s="28">
        <f t="shared" si="259"/>
        <v>0</v>
      </c>
      <c r="Q481" s="26"/>
      <c r="R481" s="121"/>
      <c r="S481" s="126"/>
      <c r="T481" s="126"/>
      <c r="U481" s="71"/>
      <c r="V481" s="57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5"/>
      <c r="AH481" s="132"/>
      <c r="AI481" s="126"/>
      <c r="AJ481" s="126"/>
      <c r="AK481" s="126"/>
      <c r="AL481" s="71"/>
      <c r="AM481" s="57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5"/>
      <c r="AY481" s="132"/>
      <c r="AZ481" s="126"/>
      <c r="BA481" s="126"/>
      <c r="BB481" s="126"/>
      <c r="BC481" s="71"/>
      <c r="BD481" s="57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5"/>
      <c r="BP481" s="132"/>
      <c r="BQ481" s="126"/>
      <c r="BR481" s="126"/>
      <c r="BS481" s="126"/>
      <c r="BT481" s="71"/>
      <c r="BU481" s="57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5"/>
      <c r="CG481" s="132"/>
      <c r="CH481" s="126"/>
      <c r="CI481" s="126"/>
      <c r="CJ481" s="126"/>
      <c r="CK481" s="71"/>
      <c r="CL481" s="57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5"/>
      <c r="CX481" s="132"/>
      <c r="CY481" s="126"/>
      <c r="CZ481" s="126"/>
      <c r="DA481" s="126"/>
      <c r="DB481" s="71"/>
      <c r="DC481" s="57"/>
      <c r="DD481" s="58"/>
      <c r="DE481" s="59"/>
      <c r="DF481" s="28"/>
      <c r="DG481" s="28"/>
      <c r="DH481" s="28"/>
      <c r="DI481" s="28"/>
      <c r="DJ481" s="28"/>
      <c r="DK481" s="28"/>
      <c r="DL481" s="28"/>
      <c r="DM481" s="28"/>
      <c r="DN481" s="26"/>
      <c r="DO481" s="121"/>
      <c r="DP481" s="125"/>
      <c r="DQ481" s="126"/>
      <c r="DR481" s="127"/>
      <c r="DS481" s="23"/>
      <c r="DT481" s="27"/>
      <c r="DU481" s="28"/>
      <c r="DV481" s="28"/>
      <c r="DW481" s="28"/>
      <c r="DX481" s="28"/>
      <c r="DY481" s="28"/>
      <c r="DZ481" s="28"/>
      <c r="EA481" s="28"/>
      <c r="EB481" s="28"/>
      <c r="EC481" s="28"/>
      <c r="ED481" s="28"/>
      <c r="EE481" s="26"/>
      <c r="EF481" s="121"/>
      <c r="EG481" s="125"/>
      <c r="EH481" s="126"/>
      <c r="EI481" s="127"/>
      <c r="EJ481" s="23"/>
      <c r="EK481" s="27"/>
      <c r="EL481" s="28"/>
      <c r="EM481" s="28"/>
      <c r="EN481" s="28"/>
      <c r="EO481" s="28"/>
      <c r="EP481" s="28"/>
      <c r="EQ481" s="28"/>
      <c r="ER481" s="28"/>
      <c r="ES481" s="28"/>
      <c r="ET481" s="28"/>
      <c r="EU481" s="28"/>
      <c r="EV481" s="26"/>
      <c r="EW481" s="121"/>
      <c r="EX481" s="125"/>
      <c r="EY481" s="126"/>
      <c r="EZ481" s="127"/>
      <c r="FA481" s="23"/>
      <c r="FB481" s="27"/>
      <c r="FC481" s="28"/>
      <c r="FD481" s="28"/>
      <c r="FE481" s="28"/>
      <c r="FF481" s="28"/>
      <c r="FG481" s="28"/>
      <c r="FH481" s="28"/>
      <c r="FI481" s="28"/>
      <c r="FJ481" s="28"/>
      <c r="FK481" s="28"/>
      <c r="FL481" s="28"/>
      <c r="FM481" s="26"/>
      <c r="FN481" s="121"/>
      <c r="FO481" s="125"/>
      <c r="FP481" s="126"/>
      <c r="FQ481" s="127"/>
      <c r="FR481" s="23"/>
      <c r="FS481" s="27"/>
      <c r="FT481" s="28"/>
      <c r="FU481" s="28"/>
      <c r="FV481" s="28"/>
      <c r="FW481" s="28"/>
      <c r="FX481" s="28"/>
      <c r="FY481" s="28"/>
      <c r="FZ481" s="28"/>
      <c r="GA481" s="28"/>
      <c r="GB481" s="28"/>
      <c r="GC481" s="28"/>
      <c r="GD481" s="26"/>
      <c r="GE481" s="121"/>
      <c r="GF481" s="125"/>
      <c r="GG481" s="126"/>
      <c r="GH481" s="127"/>
      <c r="GI481" s="23"/>
      <c r="GJ481" s="27"/>
      <c r="GK481" s="28"/>
      <c r="GL481" s="28"/>
      <c r="GM481" s="28"/>
      <c r="GN481" s="28"/>
      <c r="GO481" s="28"/>
      <c r="GP481" s="28"/>
      <c r="GQ481" s="28"/>
      <c r="GR481" s="28"/>
      <c r="GS481" s="28"/>
      <c r="GT481" s="28"/>
      <c r="GU481" s="26"/>
      <c r="GV481" s="121"/>
      <c r="GW481" s="125"/>
      <c r="GX481" s="126"/>
      <c r="GY481" s="127"/>
      <c r="GZ481" s="23"/>
      <c r="HA481" s="27"/>
      <c r="HB481" s="28"/>
      <c r="HC481" s="28"/>
      <c r="HD481" s="28"/>
      <c r="HE481" s="28"/>
      <c r="HF481" s="28"/>
      <c r="HG481" s="28"/>
      <c r="HH481" s="28"/>
      <c r="HI481" s="28"/>
      <c r="HJ481" s="28"/>
      <c r="HK481" s="28"/>
      <c r="HL481" s="26"/>
      <c r="HM481" s="121"/>
      <c r="HN481" s="125"/>
      <c r="HO481" s="126"/>
      <c r="HP481" s="127"/>
      <c r="HQ481" s="23"/>
      <c r="HR481" s="27"/>
      <c r="HS481" s="28"/>
      <c r="HT481" s="28"/>
      <c r="HU481" s="28"/>
      <c r="HV481" s="28"/>
      <c r="HW481" s="28"/>
      <c r="HX481" s="28"/>
      <c r="HY481" s="28"/>
      <c r="HZ481" s="28"/>
      <c r="IA481" s="28"/>
      <c r="IB481" s="28"/>
      <c r="IC481" s="26"/>
      <c r="ID481" s="121"/>
      <c r="IE481" s="125"/>
      <c r="IF481" s="126"/>
      <c r="IG481" s="127"/>
      <c r="IH481" s="23"/>
      <c r="II481" s="27"/>
      <c r="IJ481" s="28"/>
      <c r="IK481" s="28"/>
      <c r="IL481" s="28"/>
      <c r="IM481" s="28"/>
      <c r="IN481" s="28"/>
      <c r="IO481" s="28"/>
      <c r="IP481" s="28"/>
      <c r="IQ481" s="28"/>
      <c r="IR481" s="28"/>
      <c r="IS481" s="28"/>
      <c r="IT481" s="26"/>
      <c r="IU481" s="121"/>
    </row>
    <row r="482" spans="1:241" ht="21.75" customHeight="1">
      <c r="A482" s="134"/>
      <c r="B482" s="125"/>
      <c r="C482" s="126"/>
      <c r="D482" s="127"/>
      <c r="E482" s="23"/>
      <c r="F482" s="27">
        <v>2021</v>
      </c>
      <c r="G482" s="32">
        <f t="shared" si="260"/>
        <v>9776.6</v>
      </c>
      <c r="H482" s="32">
        <f t="shared" si="256"/>
        <v>0</v>
      </c>
      <c r="I482" s="28">
        <f t="shared" si="259"/>
        <v>9776.6</v>
      </c>
      <c r="J482" s="28">
        <f t="shared" si="259"/>
        <v>0</v>
      </c>
      <c r="K482" s="28">
        <f t="shared" si="259"/>
        <v>0</v>
      </c>
      <c r="L482" s="28">
        <f t="shared" si="259"/>
        <v>0</v>
      </c>
      <c r="M482" s="28">
        <f t="shared" si="259"/>
        <v>0</v>
      </c>
      <c r="N482" s="28">
        <f t="shared" si="259"/>
        <v>0</v>
      </c>
      <c r="O482" s="28">
        <f t="shared" si="259"/>
        <v>0</v>
      </c>
      <c r="P482" s="28">
        <f t="shared" si="259"/>
        <v>0</v>
      </c>
      <c r="Q482" s="26"/>
      <c r="R482" s="3"/>
      <c r="AG482" s="72"/>
      <c r="AW482" s="72"/>
      <c r="BM482" s="72"/>
      <c r="CC482" s="72"/>
      <c r="CS482" s="72"/>
      <c r="DI482" s="72"/>
      <c r="DY482" s="72"/>
      <c r="EO482" s="72"/>
      <c r="FE482" s="72"/>
      <c r="FU482" s="72"/>
      <c r="GK482" s="72"/>
      <c r="HA482" s="72"/>
      <c r="HQ482" s="72"/>
      <c r="IG482" s="72"/>
    </row>
    <row r="483" spans="1:241" ht="21.75" customHeight="1">
      <c r="A483" s="134"/>
      <c r="B483" s="125"/>
      <c r="C483" s="126"/>
      <c r="D483" s="127"/>
      <c r="E483" s="23"/>
      <c r="F483" s="27">
        <v>2022</v>
      </c>
      <c r="G483" s="32">
        <f t="shared" si="260"/>
        <v>0</v>
      </c>
      <c r="H483" s="32">
        <f t="shared" si="256"/>
        <v>0</v>
      </c>
      <c r="I483" s="28">
        <f t="shared" si="259"/>
        <v>0</v>
      </c>
      <c r="J483" s="28">
        <f>J418</f>
        <v>0</v>
      </c>
      <c r="K483" s="28">
        <f t="shared" si="259"/>
        <v>0</v>
      </c>
      <c r="L483" s="28">
        <f t="shared" si="259"/>
        <v>0</v>
      </c>
      <c r="M483" s="28">
        <f t="shared" si="259"/>
        <v>0</v>
      </c>
      <c r="N483" s="28">
        <f t="shared" si="259"/>
        <v>0</v>
      </c>
      <c r="O483" s="28">
        <f t="shared" si="259"/>
        <v>0</v>
      </c>
      <c r="P483" s="28">
        <f t="shared" si="259"/>
        <v>0</v>
      </c>
      <c r="Q483" s="26"/>
      <c r="R483" s="3"/>
      <c r="AG483" s="72"/>
      <c r="AW483" s="72"/>
      <c r="BM483" s="72"/>
      <c r="CC483" s="72"/>
      <c r="CS483" s="72"/>
      <c r="DI483" s="72"/>
      <c r="DY483" s="72"/>
      <c r="EO483" s="72"/>
      <c r="FE483" s="72"/>
      <c r="FU483" s="72"/>
      <c r="GK483" s="72"/>
      <c r="HA483" s="72"/>
      <c r="HQ483" s="72"/>
      <c r="IG483" s="72"/>
    </row>
    <row r="484" spans="1:241" ht="21.75" customHeight="1">
      <c r="A484" s="134"/>
      <c r="B484" s="125"/>
      <c r="C484" s="126"/>
      <c r="D484" s="127"/>
      <c r="E484" s="23"/>
      <c r="F484" s="27">
        <v>2023</v>
      </c>
      <c r="G484" s="32">
        <f t="shared" si="260"/>
        <v>0</v>
      </c>
      <c r="H484" s="32">
        <f t="shared" si="256"/>
        <v>0</v>
      </c>
      <c r="I484" s="28">
        <f t="shared" si="259"/>
        <v>0</v>
      </c>
      <c r="J484" s="28">
        <f t="shared" si="259"/>
        <v>0</v>
      </c>
      <c r="K484" s="28">
        <f t="shared" si="259"/>
        <v>0</v>
      </c>
      <c r="L484" s="28">
        <f t="shared" si="259"/>
        <v>0</v>
      </c>
      <c r="M484" s="28">
        <f t="shared" si="259"/>
        <v>0</v>
      </c>
      <c r="N484" s="28">
        <f t="shared" si="259"/>
        <v>0</v>
      </c>
      <c r="O484" s="28">
        <f t="shared" si="259"/>
        <v>0</v>
      </c>
      <c r="P484" s="28">
        <f t="shared" si="259"/>
        <v>0</v>
      </c>
      <c r="Q484" s="26"/>
      <c r="R484" s="3"/>
      <c r="AG484" s="72"/>
      <c r="AW484" s="72"/>
      <c r="BM484" s="72"/>
      <c r="CC484" s="72"/>
      <c r="CS484" s="72"/>
      <c r="DI484" s="72"/>
      <c r="DY484" s="72"/>
      <c r="EO484" s="72"/>
      <c r="FE484" s="72"/>
      <c r="FU484" s="72"/>
      <c r="GK484" s="72"/>
      <c r="HA484" s="72"/>
      <c r="HQ484" s="72"/>
      <c r="IG484" s="72"/>
    </row>
    <row r="485" spans="1:241" ht="21.75" customHeight="1">
      <c r="A485" s="134"/>
      <c r="B485" s="125"/>
      <c r="C485" s="126"/>
      <c r="D485" s="127"/>
      <c r="E485" s="23"/>
      <c r="F485" s="27">
        <v>2024</v>
      </c>
      <c r="G485" s="32">
        <f t="shared" si="260"/>
        <v>0</v>
      </c>
      <c r="H485" s="32">
        <f t="shared" si="256"/>
        <v>0</v>
      </c>
      <c r="I485" s="28">
        <f t="shared" si="259"/>
        <v>0</v>
      </c>
      <c r="J485" s="28">
        <f t="shared" si="259"/>
        <v>0</v>
      </c>
      <c r="K485" s="28">
        <f t="shared" si="259"/>
        <v>0</v>
      </c>
      <c r="L485" s="28">
        <f t="shared" si="259"/>
        <v>0</v>
      </c>
      <c r="M485" s="28">
        <f t="shared" si="259"/>
        <v>0</v>
      </c>
      <c r="N485" s="28">
        <f t="shared" si="259"/>
        <v>0</v>
      </c>
      <c r="O485" s="28">
        <f t="shared" si="259"/>
        <v>0</v>
      </c>
      <c r="P485" s="28">
        <f t="shared" si="259"/>
        <v>0</v>
      </c>
      <c r="Q485" s="26"/>
      <c r="R485" s="3"/>
      <c r="AG485" s="72"/>
      <c r="AW485" s="72"/>
      <c r="BM485" s="72"/>
      <c r="CC485" s="72"/>
      <c r="CS485" s="72"/>
      <c r="DI485" s="72"/>
      <c r="DY485" s="72"/>
      <c r="EO485" s="72"/>
      <c r="FE485" s="72"/>
      <c r="FU485" s="72"/>
      <c r="GK485" s="72"/>
      <c r="HA485" s="72"/>
      <c r="HQ485" s="72"/>
      <c r="IG485" s="72"/>
    </row>
    <row r="486" spans="1:241" ht="21.75" customHeight="1">
      <c r="A486" s="135"/>
      <c r="B486" s="136"/>
      <c r="C486" s="137"/>
      <c r="D486" s="138"/>
      <c r="E486" s="23"/>
      <c r="F486" s="27">
        <v>2025</v>
      </c>
      <c r="G486" s="32">
        <f t="shared" si="260"/>
        <v>0</v>
      </c>
      <c r="H486" s="32">
        <f t="shared" si="256"/>
        <v>0</v>
      </c>
      <c r="I486" s="28">
        <f t="shared" si="259"/>
        <v>0</v>
      </c>
      <c r="J486" s="28">
        <f t="shared" si="259"/>
        <v>0</v>
      </c>
      <c r="K486" s="28">
        <f t="shared" si="259"/>
        <v>0</v>
      </c>
      <c r="L486" s="28">
        <f t="shared" si="259"/>
        <v>0</v>
      </c>
      <c r="M486" s="28">
        <f t="shared" si="259"/>
        <v>0</v>
      </c>
      <c r="N486" s="28">
        <f t="shared" si="259"/>
        <v>0</v>
      </c>
      <c r="O486" s="28">
        <f t="shared" si="259"/>
        <v>0</v>
      </c>
      <c r="P486" s="28">
        <f t="shared" si="259"/>
        <v>0</v>
      </c>
      <c r="Q486" s="26"/>
      <c r="R486" s="3"/>
      <c r="AG486" s="72"/>
      <c r="AW486" s="72"/>
      <c r="BM486" s="72"/>
      <c r="CC486" s="72"/>
      <c r="CS486" s="72"/>
      <c r="DI486" s="72"/>
      <c r="DY486" s="72"/>
      <c r="EO486" s="72"/>
      <c r="FE486" s="72"/>
      <c r="FU486" s="72"/>
      <c r="GK486" s="72"/>
      <c r="HA486" s="72"/>
      <c r="HQ486" s="72"/>
      <c r="IG486" s="72"/>
    </row>
    <row r="487" spans="1:255" ht="19.5" customHeight="1">
      <c r="A487" s="133"/>
      <c r="B487" s="122" t="s">
        <v>69</v>
      </c>
      <c r="C487" s="123"/>
      <c r="D487" s="124"/>
      <c r="E487" s="23"/>
      <c r="F487" s="24" t="s">
        <v>30</v>
      </c>
      <c r="G487" s="25">
        <f>(G499+G511+G523+G559+G535+G547)</f>
        <v>9031838.979999999</v>
      </c>
      <c r="H487" s="25">
        <f aca="true" t="shared" si="261" ref="H487:P487">(H499+H511+H523+H559+H535+H547)</f>
        <v>2461148.3</v>
      </c>
      <c r="I487" s="25">
        <f t="shared" si="261"/>
        <v>2880241.48</v>
      </c>
      <c r="J487" s="25">
        <f t="shared" si="261"/>
        <v>499471.3999999999</v>
      </c>
      <c r="K487" s="25">
        <f t="shared" si="261"/>
        <v>2104652.5</v>
      </c>
      <c r="L487" s="25">
        <f t="shared" si="261"/>
        <v>1624130</v>
      </c>
      <c r="M487" s="25">
        <f t="shared" si="261"/>
        <v>4046945</v>
      </c>
      <c r="N487" s="25">
        <f t="shared" si="261"/>
        <v>337546.9</v>
      </c>
      <c r="O487" s="25">
        <f t="shared" si="261"/>
        <v>0</v>
      </c>
      <c r="P487" s="25">
        <f t="shared" si="261"/>
        <v>0</v>
      </c>
      <c r="Q487" s="26"/>
      <c r="R487" s="121"/>
      <c r="S487" s="126"/>
      <c r="T487" s="126"/>
      <c r="U487" s="71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5"/>
      <c r="AH487" s="132"/>
      <c r="AI487" s="126"/>
      <c r="AJ487" s="126"/>
      <c r="AK487" s="126"/>
      <c r="AL487" s="71"/>
      <c r="AM487" s="53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5"/>
      <c r="AY487" s="132"/>
      <c r="AZ487" s="126"/>
      <c r="BA487" s="126"/>
      <c r="BB487" s="126"/>
      <c r="BC487" s="71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5"/>
      <c r="BP487" s="132"/>
      <c r="BQ487" s="126"/>
      <c r="BR487" s="126"/>
      <c r="BS487" s="126"/>
      <c r="BT487" s="71"/>
      <c r="BU487" s="53"/>
      <c r="BV487" s="54"/>
      <c r="BW487" s="54"/>
      <c r="BX487" s="54"/>
      <c r="BY487" s="54"/>
      <c r="BZ487" s="54"/>
      <c r="CA487" s="54"/>
      <c r="CB487" s="54"/>
      <c r="CC487" s="54"/>
      <c r="CD487" s="54"/>
      <c r="CE487" s="54"/>
      <c r="CF487" s="55"/>
      <c r="CG487" s="132"/>
      <c r="CH487" s="126"/>
      <c r="CI487" s="126"/>
      <c r="CJ487" s="126"/>
      <c r="CK487" s="71"/>
      <c r="CL487" s="53"/>
      <c r="CM487" s="54"/>
      <c r="CN487" s="54"/>
      <c r="CO487" s="54"/>
      <c r="CP487" s="54"/>
      <c r="CQ487" s="54"/>
      <c r="CR487" s="54"/>
      <c r="CS487" s="54"/>
      <c r="CT487" s="54"/>
      <c r="CU487" s="54"/>
      <c r="CV487" s="54"/>
      <c r="CW487" s="55"/>
      <c r="CX487" s="132"/>
      <c r="CY487" s="126"/>
      <c r="CZ487" s="126"/>
      <c r="DA487" s="126"/>
      <c r="DB487" s="71"/>
      <c r="DC487" s="53"/>
      <c r="DD487" s="54"/>
      <c r="DE487" s="56"/>
      <c r="DF487" s="25"/>
      <c r="DG487" s="25"/>
      <c r="DH487" s="25"/>
      <c r="DI487" s="25"/>
      <c r="DJ487" s="25"/>
      <c r="DK487" s="25"/>
      <c r="DL487" s="25"/>
      <c r="DM487" s="25"/>
      <c r="DN487" s="26"/>
      <c r="DO487" s="121"/>
      <c r="DP487" s="122"/>
      <c r="DQ487" s="123"/>
      <c r="DR487" s="124"/>
      <c r="DS487" s="23"/>
      <c r="DT487" s="24"/>
      <c r="DU487" s="25"/>
      <c r="DV487" s="25"/>
      <c r="DW487" s="25"/>
      <c r="DX487" s="25"/>
      <c r="DY487" s="25"/>
      <c r="DZ487" s="25"/>
      <c r="EA487" s="25"/>
      <c r="EB487" s="25"/>
      <c r="EC487" s="25"/>
      <c r="ED487" s="25"/>
      <c r="EE487" s="26"/>
      <c r="EF487" s="121"/>
      <c r="EG487" s="122"/>
      <c r="EH487" s="123"/>
      <c r="EI487" s="124"/>
      <c r="EJ487" s="23"/>
      <c r="EK487" s="24"/>
      <c r="EL487" s="25"/>
      <c r="EM487" s="25"/>
      <c r="EN487" s="25"/>
      <c r="EO487" s="25"/>
      <c r="EP487" s="25"/>
      <c r="EQ487" s="25"/>
      <c r="ER487" s="25"/>
      <c r="ES487" s="25"/>
      <c r="ET487" s="25"/>
      <c r="EU487" s="25"/>
      <c r="EV487" s="26"/>
      <c r="EW487" s="121"/>
      <c r="EX487" s="122"/>
      <c r="EY487" s="123"/>
      <c r="EZ487" s="124"/>
      <c r="FA487" s="23"/>
      <c r="FB487" s="24"/>
      <c r="FC487" s="25"/>
      <c r="FD487" s="25"/>
      <c r="FE487" s="25"/>
      <c r="FF487" s="25"/>
      <c r="FG487" s="25"/>
      <c r="FH487" s="25"/>
      <c r="FI487" s="25"/>
      <c r="FJ487" s="25"/>
      <c r="FK487" s="25"/>
      <c r="FL487" s="25"/>
      <c r="FM487" s="26"/>
      <c r="FN487" s="121"/>
      <c r="FO487" s="122"/>
      <c r="FP487" s="123"/>
      <c r="FQ487" s="124"/>
      <c r="FR487" s="23"/>
      <c r="FS487" s="24"/>
      <c r="FT487" s="25"/>
      <c r="FU487" s="25"/>
      <c r="FV487" s="25"/>
      <c r="FW487" s="25"/>
      <c r="FX487" s="25"/>
      <c r="FY487" s="25"/>
      <c r="FZ487" s="25"/>
      <c r="GA487" s="25"/>
      <c r="GB487" s="25"/>
      <c r="GC487" s="25"/>
      <c r="GD487" s="26"/>
      <c r="GE487" s="121"/>
      <c r="GF487" s="122"/>
      <c r="GG487" s="123"/>
      <c r="GH487" s="124"/>
      <c r="GI487" s="23"/>
      <c r="GJ487" s="24"/>
      <c r="GK487" s="25"/>
      <c r="GL487" s="25"/>
      <c r="GM487" s="25"/>
      <c r="GN487" s="25"/>
      <c r="GO487" s="25"/>
      <c r="GP487" s="25"/>
      <c r="GQ487" s="25"/>
      <c r="GR487" s="25"/>
      <c r="GS487" s="25"/>
      <c r="GT487" s="25"/>
      <c r="GU487" s="26"/>
      <c r="GV487" s="121"/>
      <c r="GW487" s="122"/>
      <c r="GX487" s="123"/>
      <c r="GY487" s="124"/>
      <c r="GZ487" s="23"/>
      <c r="HA487" s="24"/>
      <c r="HB487" s="25"/>
      <c r="HC487" s="25"/>
      <c r="HD487" s="25"/>
      <c r="HE487" s="25"/>
      <c r="HF487" s="25"/>
      <c r="HG487" s="25"/>
      <c r="HH487" s="25"/>
      <c r="HI487" s="25"/>
      <c r="HJ487" s="25"/>
      <c r="HK487" s="25"/>
      <c r="HL487" s="26"/>
      <c r="HM487" s="121"/>
      <c r="HN487" s="122"/>
      <c r="HO487" s="123"/>
      <c r="HP487" s="124"/>
      <c r="HQ487" s="23"/>
      <c r="HR487" s="24"/>
      <c r="HS487" s="25"/>
      <c r="HT487" s="25"/>
      <c r="HU487" s="25"/>
      <c r="HV487" s="25"/>
      <c r="HW487" s="25"/>
      <c r="HX487" s="25"/>
      <c r="HY487" s="25"/>
      <c r="HZ487" s="25"/>
      <c r="IA487" s="25"/>
      <c r="IB487" s="25"/>
      <c r="IC487" s="26"/>
      <c r="ID487" s="121"/>
      <c r="IE487" s="122"/>
      <c r="IF487" s="123"/>
      <c r="IG487" s="124"/>
      <c r="IH487" s="23"/>
      <c r="II487" s="24"/>
      <c r="IJ487" s="25"/>
      <c r="IK487" s="25"/>
      <c r="IL487" s="25"/>
      <c r="IM487" s="25"/>
      <c r="IN487" s="25"/>
      <c r="IO487" s="25"/>
      <c r="IP487" s="25"/>
      <c r="IQ487" s="25"/>
      <c r="IR487" s="25"/>
      <c r="IS487" s="25"/>
      <c r="IT487" s="26"/>
      <c r="IU487" s="121"/>
    </row>
    <row r="488" spans="1:255" ht="22.5" customHeight="1">
      <c r="A488" s="134"/>
      <c r="B488" s="125"/>
      <c r="C488" s="126"/>
      <c r="D488" s="127"/>
      <c r="E488" s="23"/>
      <c r="F488" s="27">
        <v>2015</v>
      </c>
      <c r="G488" s="28">
        <f>G500+G512+G524+G560+G536+G548</f>
        <v>123108.90000000001</v>
      </c>
      <c r="H488" s="28">
        <f aca="true" t="shared" si="262" ref="H488:P488">H500+H512+H524+H560+H536+H548</f>
        <v>123108.90000000001</v>
      </c>
      <c r="I488" s="28">
        <f t="shared" si="262"/>
        <v>116641.80000000002</v>
      </c>
      <c r="J488" s="28">
        <f t="shared" si="262"/>
        <v>116641.80000000002</v>
      </c>
      <c r="K488" s="28">
        <f t="shared" si="262"/>
        <v>0</v>
      </c>
      <c r="L488" s="28">
        <f t="shared" si="262"/>
        <v>0</v>
      </c>
      <c r="M488" s="28">
        <f t="shared" si="262"/>
        <v>6467.1</v>
      </c>
      <c r="N488" s="28">
        <f t="shared" si="262"/>
        <v>6467.1</v>
      </c>
      <c r="O488" s="28">
        <f t="shared" si="262"/>
        <v>0</v>
      </c>
      <c r="P488" s="28">
        <f t="shared" si="262"/>
        <v>0</v>
      </c>
      <c r="Q488" s="26"/>
      <c r="R488" s="121"/>
      <c r="S488" s="126"/>
      <c r="T488" s="126"/>
      <c r="U488" s="71"/>
      <c r="V488" s="57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5"/>
      <c r="AH488" s="132"/>
      <c r="AI488" s="126"/>
      <c r="AJ488" s="126"/>
      <c r="AK488" s="126"/>
      <c r="AL488" s="71"/>
      <c r="AM488" s="57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5"/>
      <c r="AY488" s="132"/>
      <c r="AZ488" s="126"/>
      <c r="BA488" s="126"/>
      <c r="BB488" s="126"/>
      <c r="BC488" s="71"/>
      <c r="BD488" s="57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5"/>
      <c r="BP488" s="132"/>
      <c r="BQ488" s="126"/>
      <c r="BR488" s="126"/>
      <c r="BS488" s="126"/>
      <c r="BT488" s="71"/>
      <c r="BU488" s="57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5"/>
      <c r="CG488" s="132"/>
      <c r="CH488" s="126"/>
      <c r="CI488" s="126"/>
      <c r="CJ488" s="126"/>
      <c r="CK488" s="71"/>
      <c r="CL488" s="57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5"/>
      <c r="CX488" s="132"/>
      <c r="CY488" s="126"/>
      <c r="CZ488" s="126"/>
      <c r="DA488" s="126"/>
      <c r="DB488" s="71"/>
      <c r="DC488" s="57"/>
      <c r="DD488" s="58"/>
      <c r="DE488" s="59"/>
      <c r="DF488" s="28"/>
      <c r="DG488" s="28"/>
      <c r="DH488" s="28"/>
      <c r="DI488" s="28"/>
      <c r="DJ488" s="28"/>
      <c r="DK488" s="28"/>
      <c r="DL488" s="28"/>
      <c r="DM488" s="28"/>
      <c r="DN488" s="26"/>
      <c r="DO488" s="121"/>
      <c r="DP488" s="125"/>
      <c r="DQ488" s="126"/>
      <c r="DR488" s="127"/>
      <c r="DS488" s="23"/>
      <c r="DT488" s="27"/>
      <c r="DU488" s="28"/>
      <c r="DV488" s="28"/>
      <c r="DW488" s="28"/>
      <c r="DX488" s="28"/>
      <c r="DY488" s="28"/>
      <c r="DZ488" s="28"/>
      <c r="EA488" s="28"/>
      <c r="EB488" s="28"/>
      <c r="EC488" s="28"/>
      <c r="ED488" s="28"/>
      <c r="EE488" s="26"/>
      <c r="EF488" s="121"/>
      <c r="EG488" s="125"/>
      <c r="EH488" s="126"/>
      <c r="EI488" s="127"/>
      <c r="EJ488" s="23"/>
      <c r="EK488" s="27"/>
      <c r="EL488" s="28"/>
      <c r="EM488" s="28"/>
      <c r="EN488" s="28"/>
      <c r="EO488" s="28"/>
      <c r="EP488" s="28"/>
      <c r="EQ488" s="28"/>
      <c r="ER488" s="28"/>
      <c r="ES488" s="28"/>
      <c r="ET488" s="28"/>
      <c r="EU488" s="28"/>
      <c r="EV488" s="26"/>
      <c r="EW488" s="121"/>
      <c r="EX488" s="125"/>
      <c r="EY488" s="126"/>
      <c r="EZ488" s="127"/>
      <c r="FA488" s="23"/>
      <c r="FB488" s="27"/>
      <c r="FC488" s="28"/>
      <c r="FD488" s="28"/>
      <c r="FE488" s="28"/>
      <c r="FF488" s="28"/>
      <c r="FG488" s="28"/>
      <c r="FH488" s="28"/>
      <c r="FI488" s="28"/>
      <c r="FJ488" s="28"/>
      <c r="FK488" s="28"/>
      <c r="FL488" s="28"/>
      <c r="FM488" s="26"/>
      <c r="FN488" s="121"/>
      <c r="FO488" s="125"/>
      <c r="FP488" s="126"/>
      <c r="FQ488" s="127"/>
      <c r="FR488" s="23"/>
      <c r="FS488" s="27"/>
      <c r="FT488" s="28"/>
      <c r="FU488" s="28"/>
      <c r="FV488" s="28"/>
      <c r="FW488" s="28"/>
      <c r="FX488" s="28"/>
      <c r="FY488" s="28"/>
      <c r="FZ488" s="28"/>
      <c r="GA488" s="28"/>
      <c r="GB488" s="28"/>
      <c r="GC488" s="28"/>
      <c r="GD488" s="26"/>
      <c r="GE488" s="121"/>
      <c r="GF488" s="125"/>
      <c r="GG488" s="126"/>
      <c r="GH488" s="127"/>
      <c r="GI488" s="23"/>
      <c r="GJ488" s="27"/>
      <c r="GK488" s="28"/>
      <c r="GL488" s="28"/>
      <c r="GM488" s="28"/>
      <c r="GN488" s="28"/>
      <c r="GO488" s="28"/>
      <c r="GP488" s="28"/>
      <c r="GQ488" s="28"/>
      <c r="GR488" s="28"/>
      <c r="GS488" s="28"/>
      <c r="GT488" s="28"/>
      <c r="GU488" s="26"/>
      <c r="GV488" s="121"/>
      <c r="GW488" s="125"/>
      <c r="GX488" s="126"/>
      <c r="GY488" s="127"/>
      <c r="GZ488" s="23"/>
      <c r="HA488" s="27"/>
      <c r="HB488" s="28"/>
      <c r="HC488" s="28"/>
      <c r="HD488" s="28"/>
      <c r="HE488" s="28"/>
      <c r="HF488" s="28"/>
      <c r="HG488" s="28"/>
      <c r="HH488" s="28"/>
      <c r="HI488" s="28"/>
      <c r="HJ488" s="28"/>
      <c r="HK488" s="28"/>
      <c r="HL488" s="26"/>
      <c r="HM488" s="121"/>
      <c r="HN488" s="125"/>
      <c r="HO488" s="126"/>
      <c r="HP488" s="127"/>
      <c r="HQ488" s="23"/>
      <c r="HR488" s="27"/>
      <c r="HS488" s="28"/>
      <c r="HT488" s="28"/>
      <c r="HU488" s="28"/>
      <c r="HV488" s="28"/>
      <c r="HW488" s="28"/>
      <c r="HX488" s="28"/>
      <c r="HY488" s="28"/>
      <c r="HZ488" s="28"/>
      <c r="IA488" s="28"/>
      <c r="IB488" s="28"/>
      <c r="IC488" s="26"/>
      <c r="ID488" s="121"/>
      <c r="IE488" s="125"/>
      <c r="IF488" s="126"/>
      <c r="IG488" s="127"/>
      <c r="IH488" s="23"/>
      <c r="II488" s="27"/>
      <c r="IJ488" s="28"/>
      <c r="IK488" s="28"/>
      <c r="IL488" s="28"/>
      <c r="IM488" s="28"/>
      <c r="IN488" s="28"/>
      <c r="IO488" s="28"/>
      <c r="IP488" s="28"/>
      <c r="IQ488" s="28"/>
      <c r="IR488" s="28"/>
      <c r="IS488" s="28"/>
      <c r="IT488" s="26"/>
      <c r="IU488" s="121"/>
    </row>
    <row r="489" spans="1:255" ht="20.25" customHeight="1">
      <c r="A489" s="134"/>
      <c r="B489" s="125"/>
      <c r="C489" s="126"/>
      <c r="D489" s="127"/>
      <c r="E489" s="27"/>
      <c r="F489" s="27">
        <v>2016</v>
      </c>
      <c r="G489" s="28">
        <f aca="true" t="shared" si="263" ref="G489:P489">G501+G513+G525+G561+G537+G549</f>
        <v>103625.1</v>
      </c>
      <c r="H489" s="28">
        <f t="shared" si="263"/>
        <v>103625.1</v>
      </c>
      <c r="I489" s="28">
        <f t="shared" si="263"/>
        <v>94153.30000000002</v>
      </c>
      <c r="J489" s="28">
        <f t="shared" si="263"/>
        <v>94153.30000000002</v>
      </c>
      <c r="K489" s="28">
        <f t="shared" si="263"/>
        <v>0</v>
      </c>
      <c r="L489" s="28">
        <f t="shared" si="263"/>
        <v>0</v>
      </c>
      <c r="M489" s="28">
        <f t="shared" si="263"/>
        <v>9471.8</v>
      </c>
      <c r="N489" s="28">
        <f t="shared" si="263"/>
        <v>9471.8</v>
      </c>
      <c r="O489" s="28">
        <f t="shared" si="263"/>
        <v>0</v>
      </c>
      <c r="P489" s="28">
        <f t="shared" si="263"/>
        <v>0</v>
      </c>
      <c r="Q489" s="26"/>
      <c r="R489" s="121"/>
      <c r="S489" s="126"/>
      <c r="T489" s="126"/>
      <c r="U489" s="57"/>
      <c r="V489" s="57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5"/>
      <c r="AH489" s="132"/>
      <c r="AI489" s="126"/>
      <c r="AJ489" s="126"/>
      <c r="AK489" s="126"/>
      <c r="AL489" s="57"/>
      <c r="AM489" s="57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5"/>
      <c r="AY489" s="132"/>
      <c r="AZ489" s="126"/>
      <c r="BA489" s="126"/>
      <c r="BB489" s="126"/>
      <c r="BC489" s="57"/>
      <c r="BD489" s="57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5"/>
      <c r="BP489" s="132"/>
      <c r="BQ489" s="126"/>
      <c r="BR489" s="126"/>
      <c r="BS489" s="126"/>
      <c r="BT489" s="57"/>
      <c r="BU489" s="57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5"/>
      <c r="CG489" s="132"/>
      <c r="CH489" s="126"/>
      <c r="CI489" s="126"/>
      <c r="CJ489" s="126"/>
      <c r="CK489" s="57"/>
      <c r="CL489" s="57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5"/>
      <c r="CX489" s="132"/>
      <c r="CY489" s="126"/>
      <c r="CZ489" s="126"/>
      <c r="DA489" s="126"/>
      <c r="DB489" s="57"/>
      <c r="DC489" s="57"/>
      <c r="DD489" s="58"/>
      <c r="DE489" s="59"/>
      <c r="DF489" s="28"/>
      <c r="DG489" s="28"/>
      <c r="DH489" s="28"/>
      <c r="DI489" s="28"/>
      <c r="DJ489" s="28"/>
      <c r="DK489" s="28"/>
      <c r="DL489" s="28"/>
      <c r="DM489" s="28"/>
      <c r="DN489" s="26"/>
      <c r="DO489" s="121"/>
      <c r="DP489" s="125"/>
      <c r="DQ489" s="126"/>
      <c r="DR489" s="127"/>
      <c r="DS489" s="27"/>
      <c r="DT489" s="27"/>
      <c r="DU489" s="28"/>
      <c r="DV489" s="28"/>
      <c r="DW489" s="28"/>
      <c r="DX489" s="28"/>
      <c r="DY489" s="28"/>
      <c r="DZ489" s="28"/>
      <c r="EA489" s="28"/>
      <c r="EB489" s="28"/>
      <c r="EC489" s="28"/>
      <c r="ED489" s="28"/>
      <c r="EE489" s="26"/>
      <c r="EF489" s="121"/>
      <c r="EG489" s="125"/>
      <c r="EH489" s="126"/>
      <c r="EI489" s="127"/>
      <c r="EJ489" s="27"/>
      <c r="EK489" s="27"/>
      <c r="EL489" s="28"/>
      <c r="EM489" s="28"/>
      <c r="EN489" s="28"/>
      <c r="EO489" s="28"/>
      <c r="EP489" s="28"/>
      <c r="EQ489" s="28"/>
      <c r="ER489" s="28"/>
      <c r="ES489" s="28"/>
      <c r="ET489" s="28"/>
      <c r="EU489" s="28"/>
      <c r="EV489" s="26"/>
      <c r="EW489" s="121"/>
      <c r="EX489" s="125"/>
      <c r="EY489" s="126"/>
      <c r="EZ489" s="127"/>
      <c r="FA489" s="27"/>
      <c r="FB489" s="27"/>
      <c r="FC489" s="28"/>
      <c r="FD489" s="28"/>
      <c r="FE489" s="28"/>
      <c r="FF489" s="28"/>
      <c r="FG489" s="28"/>
      <c r="FH489" s="28"/>
      <c r="FI489" s="28"/>
      <c r="FJ489" s="28"/>
      <c r="FK489" s="28"/>
      <c r="FL489" s="28"/>
      <c r="FM489" s="26"/>
      <c r="FN489" s="121"/>
      <c r="FO489" s="125"/>
      <c r="FP489" s="126"/>
      <c r="FQ489" s="127"/>
      <c r="FR489" s="27"/>
      <c r="FS489" s="27"/>
      <c r="FT489" s="28"/>
      <c r="FU489" s="28"/>
      <c r="FV489" s="28"/>
      <c r="FW489" s="28"/>
      <c r="FX489" s="28"/>
      <c r="FY489" s="28"/>
      <c r="FZ489" s="28"/>
      <c r="GA489" s="28"/>
      <c r="GB489" s="28"/>
      <c r="GC489" s="28"/>
      <c r="GD489" s="26"/>
      <c r="GE489" s="121"/>
      <c r="GF489" s="125"/>
      <c r="GG489" s="126"/>
      <c r="GH489" s="127"/>
      <c r="GI489" s="27"/>
      <c r="GJ489" s="27"/>
      <c r="GK489" s="28"/>
      <c r="GL489" s="28"/>
      <c r="GM489" s="28"/>
      <c r="GN489" s="28"/>
      <c r="GO489" s="28"/>
      <c r="GP489" s="28"/>
      <c r="GQ489" s="28"/>
      <c r="GR489" s="28"/>
      <c r="GS489" s="28"/>
      <c r="GT489" s="28"/>
      <c r="GU489" s="26"/>
      <c r="GV489" s="121"/>
      <c r="GW489" s="125"/>
      <c r="GX489" s="126"/>
      <c r="GY489" s="127"/>
      <c r="GZ489" s="27"/>
      <c r="HA489" s="27"/>
      <c r="HB489" s="28"/>
      <c r="HC489" s="28"/>
      <c r="HD489" s="28"/>
      <c r="HE489" s="28"/>
      <c r="HF489" s="28"/>
      <c r="HG489" s="28"/>
      <c r="HH489" s="28"/>
      <c r="HI489" s="28"/>
      <c r="HJ489" s="28"/>
      <c r="HK489" s="28"/>
      <c r="HL489" s="26"/>
      <c r="HM489" s="121"/>
      <c r="HN489" s="125"/>
      <c r="HO489" s="126"/>
      <c r="HP489" s="127"/>
      <c r="HQ489" s="27"/>
      <c r="HR489" s="27"/>
      <c r="HS489" s="28"/>
      <c r="HT489" s="28"/>
      <c r="HU489" s="28"/>
      <c r="HV489" s="28"/>
      <c r="HW489" s="28"/>
      <c r="HX489" s="28"/>
      <c r="HY489" s="28"/>
      <c r="HZ489" s="28"/>
      <c r="IA489" s="28"/>
      <c r="IB489" s="28"/>
      <c r="IC489" s="26"/>
      <c r="ID489" s="121"/>
      <c r="IE489" s="125"/>
      <c r="IF489" s="126"/>
      <c r="IG489" s="127"/>
      <c r="IH489" s="27"/>
      <c r="II489" s="27"/>
      <c r="IJ489" s="28"/>
      <c r="IK489" s="28"/>
      <c r="IL489" s="28"/>
      <c r="IM489" s="28"/>
      <c r="IN489" s="28"/>
      <c r="IO489" s="28"/>
      <c r="IP489" s="28"/>
      <c r="IQ489" s="28"/>
      <c r="IR489" s="28"/>
      <c r="IS489" s="28"/>
      <c r="IT489" s="26"/>
      <c r="IU489" s="121"/>
    </row>
    <row r="490" spans="1:255" ht="21.75" customHeight="1">
      <c r="A490" s="134"/>
      <c r="B490" s="125"/>
      <c r="C490" s="126"/>
      <c r="D490" s="127"/>
      <c r="E490" s="27"/>
      <c r="F490" s="27">
        <v>2017</v>
      </c>
      <c r="G490" s="28">
        <f aca="true" t="shared" si="264" ref="G490:P490">G502+G514+G526+G562+G538+G550</f>
        <v>312674.39999999997</v>
      </c>
      <c r="H490" s="28">
        <f t="shared" si="264"/>
        <v>312674.39999999997</v>
      </c>
      <c r="I490" s="28">
        <f t="shared" si="264"/>
        <v>179335.4</v>
      </c>
      <c r="J490" s="28">
        <f t="shared" si="264"/>
        <v>179335.4</v>
      </c>
      <c r="K490" s="28">
        <f t="shared" si="264"/>
        <v>100000</v>
      </c>
      <c r="L490" s="28">
        <f t="shared" si="264"/>
        <v>100000</v>
      </c>
      <c r="M490" s="28">
        <f t="shared" si="264"/>
        <v>33339</v>
      </c>
      <c r="N490" s="28">
        <f t="shared" si="264"/>
        <v>33339</v>
      </c>
      <c r="O490" s="28">
        <f t="shared" si="264"/>
        <v>0</v>
      </c>
      <c r="P490" s="28">
        <f t="shared" si="264"/>
        <v>0</v>
      </c>
      <c r="Q490" s="26"/>
      <c r="R490" s="121"/>
      <c r="S490" s="126"/>
      <c r="T490" s="126"/>
      <c r="U490" s="57"/>
      <c r="V490" s="57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5"/>
      <c r="AH490" s="132"/>
      <c r="AI490" s="126"/>
      <c r="AJ490" s="126"/>
      <c r="AK490" s="126"/>
      <c r="AL490" s="57"/>
      <c r="AM490" s="57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5"/>
      <c r="AY490" s="132"/>
      <c r="AZ490" s="126"/>
      <c r="BA490" s="126"/>
      <c r="BB490" s="126"/>
      <c r="BC490" s="57"/>
      <c r="BD490" s="57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5"/>
      <c r="BP490" s="132"/>
      <c r="BQ490" s="126"/>
      <c r="BR490" s="126"/>
      <c r="BS490" s="126"/>
      <c r="BT490" s="57"/>
      <c r="BU490" s="57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5"/>
      <c r="CG490" s="132"/>
      <c r="CH490" s="126"/>
      <c r="CI490" s="126"/>
      <c r="CJ490" s="126"/>
      <c r="CK490" s="57"/>
      <c r="CL490" s="57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5"/>
      <c r="CX490" s="132"/>
      <c r="CY490" s="126"/>
      <c r="CZ490" s="126"/>
      <c r="DA490" s="126"/>
      <c r="DB490" s="57"/>
      <c r="DC490" s="57"/>
      <c r="DD490" s="58"/>
      <c r="DE490" s="59"/>
      <c r="DF490" s="28"/>
      <c r="DG490" s="28"/>
      <c r="DH490" s="28"/>
      <c r="DI490" s="28"/>
      <c r="DJ490" s="28"/>
      <c r="DK490" s="28"/>
      <c r="DL490" s="28"/>
      <c r="DM490" s="28"/>
      <c r="DN490" s="26"/>
      <c r="DO490" s="121"/>
      <c r="DP490" s="125"/>
      <c r="DQ490" s="126"/>
      <c r="DR490" s="127"/>
      <c r="DS490" s="27"/>
      <c r="DT490" s="27"/>
      <c r="DU490" s="28"/>
      <c r="DV490" s="28"/>
      <c r="DW490" s="28"/>
      <c r="DX490" s="28"/>
      <c r="DY490" s="28"/>
      <c r="DZ490" s="28"/>
      <c r="EA490" s="28"/>
      <c r="EB490" s="28"/>
      <c r="EC490" s="28"/>
      <c r="ED490" s="28"/>
      <c r="EE490" s="26"/>
      <c r="EF490" s="121"/>
      <c r="EG490" s="125"/>
      <c r="EH490" s="126"/>
      <c r="EI490" s="127"/>
      <c r="EJ490" s="27"/>
      <c r="EK490" s="27"/>
      <c r="EL490" s="28"/>
      <c r="EM490" s="28"/>
      <c r="EN490" s="28"/>
      <c r="EO490" s="28"/>
      <c r="EP490" s="28"/>
      <c r="EQ490" s="28"/>
      <c r="ER490" s="28"/>
      <c r="ES490" s="28"/>
      <c r="ET490" s="28"/>
      <c r="EU490" s="28"/>
      <c r="EV490" s="26"/>
      <c r="EW490" s="121"/>
      <c r="EX490" s="125"/>
      <c r="EY490" s="126"/>
      <c r="EZ490" s="127"/>
      <c r="FA490" s="27"/>
      <c r="FB490" s="27"/>
      <c r="FC490" s="28"/>
      <c r="FD490" s="28"/>
      <c r="FE490" s="28"/>
      <c r="FF490" s="28"/>
      <c r="FG490" s="28"/>
      <c r="FH490" s="28"/>
      <c r="FI490" s="28"/>
      <c r="FJ490" s="28"/>
      <c r="FK490" s="28"/>
      <c r="FL490" s="28"/>
      <c r="FM490" s="26"/>
      <c r="FN490" s="121"/>
      <c r="FO490" s="125"/>
      <c r="FP490" s="126"/>
      <c r="FQ490" s="127"/>
      <c r="FR490" s="27"/>
      <c r="FS490" s="27"/>
      <c r="FT490" s="28"/>
      <c r="FU490" s="28"/>
      <c r="FV490" s="28"/>
      <c r="FW490" s="28"/>
      <c r="FX490" s="28"/>
      <c r="FY490" s="28"/>
      <c r="FZ490" s="28"/>
      <c r="GA490" s="28"/>
      <c r="GB490" s="28"/>
      <c r="GC490" s="28"/>
      <c r="GD490" s="26"/>
      <c r="GE490" s="121"/>
      <c r="GF490" s="125"/>
      <c r="GG490" s="126"/>
      <c r="GH490" s="127"/>
      <c r="GI490" s="27"/>
      <c r="GJ490" s="27"/>
      <c r="GK490" s="28"/>
      <c r="GL490" s="28"/>
      <c r="GM490" s="28"/>
      <c r="GN490" s="28"/>
      <c r="GO490" s="28"/>
      <c r="GP490" s="28"/>
      <c r="GQ490" s="28"/>
      <c r="GR490" s="28"/>
      <c r="GS490" s="28"/>
      <c r="GT490" s="28"/>
      <c r="GU490" s="26"/>
      <c r="GV490" s="121"/>
      <c r="GW490" s="125"/>
      <c r="GX490" s="126"/>
      <c r="GY490" s="127"/>
      <c r="GZ490" s="27"/>
      <c r="HA490" s="27"/>
      <c r="HB490" s="28"/>
      <c r="HC490" s="28"/>
      <c r="HD490" s="28"/>
      <c r="HE490" s="28"/>
      <c r="HF490" s="28"/>
      <c r="HG490" s="28"/>
      <c r="HH490" s="28"/>
      <c r="HI490" s="28"/>
      <c r="HJ490" s="28"/>
      <c r="HK490" s="28"/>
      <c r="HL490" s="26"/>
      <c r="HM490" s="121"/>
      <c r="HN490" s="125"/>
      <c r="HO490" s="126"/>
      <c r="HP490" s="127"/>
      <c r="HQ490" s="27"/>
      <c r="HR490" s="27"/>
      <c r="HS490" s="28"/>
      <c r="HT490" s="28"/>
      <c r="HU490" s="28"/>
      <c r="HV490" s="28"/>
      <c r="HW490" s="28"/>
      <c r="HX490" s="28"/>
      <c r="HY490" s="28"/>
      <c r="HZ490" s="28"/>
      <c r="IA490" s="28"/>
      <c r="IB490" s="28"/>
      <c r="IC490" s="26"/>
      <c r="ID490" s="121"/>
      <c r="IE490" s="125"/>
      <c r="IF490" s="126"/>
      <c r="IG490" s="127"/>
      <c r="IH490" s="27"/>
      <c r="II490" s="27"/>
      <c r="IJ490" s="28"/>
      <c r="IK490" s="28"/>
      <c r="IL490" s="28"/>
      <c r="IM490" s="28"/>
      <c r="IN490" s="28"/>
      <c r="IO490" s="28"/>
      <c r="IP490" s="28"/>
      <c r="IQ490" s="28"/>
      <c r="IR490" s="28"/>
      <c r="IS490" s="28"/>
      <c r="IT490" s="26"/>
      <c r="IU490" s="121"/>
    </row>
    <row r="491" spans="1:255" ht="24" customHeight="1">
      <c r="A491" s="134"/>
      <c r="B491" s="125"/>
      <c r="C491" s="126"/>
      <c r="D491" s="127"/>
      <c r="E491" s="27"/>
      <c r="F491" s="27">
        <v>2018</v>
      </c>
      <c r="G491" s="28">
        <f aca="true" t="shared" si="265" ref="G491:P491">G503+G515+G527+G563+G539+G551</f>
        <v>268653.39999999997</v>
      </c>
      <c r="H491" s="28">
        <f t="shared" si="265"/>
        <v>268653.39999999997</v>
      </c>
      <c r="I491" s="28">
        <f t="shared" si="265"/>
        <v>1184.4</v>
      </c>
      <c r="J491" s="28">
        <f t="shared" si="265"/>
        <v>1184.4</v>
      </c>
      <c r="K491" s="28">
        <f t="shared" si="265"/>
        <v>264130</v>
      </c>
      <c r="L491" s="28">
        <f t="shared" si="265"/>
        <v>264130</v>
      </c>
      <c r="M491" s="28">
        <f t="shared" si="265"/>
        <v>3339</v>
      </c>
      <c r="N491" s="28">
        <f t="shared" si="265"/>
        <v>3339</v>
      </c>
      <c r="O491" s="28">
        <f t="shared" si="265"/>
        <v>0</v>
      </c>
      <c r="P491" s="28">
        <f t="shared" si="265"/>
        <v>0</v>
      </c>
      <c r="Q491" s="26"/>
      <c r="R491" s="121"/>
      <c r="S491" s="126"/>
      <c r="T491" s="126"/>
      <c r="U491" s="57"/>
      <c r="V491" s="57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5"/>
      <c r="AH491" s="132"/>
      <c r="AI491" s="126"/>
      <c r="AJ491" s="126"/>
      <c r="AK491" s="126"/>
      <c r="AL491" s="57"/>
      <c r="AM491" s="57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5"/>
      <c r="AY491" s="132"/>
      <c r="AZ491" s="126"/>
      <c r="BA491" s="126"/>
      <c r="BB491" s="126"/>
      <c r="BC491" s="57"/>
      <c r="BD491" s="57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5"/>
      <c r="BP491" s="132"/>
      <c r="BQ491" s="126"/>
      <c r="BR491" s="126"/>
      <c r="BS491" s="126"/>
      <c r="BT491" s="57"/>
      <c r="BU491" s="57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5"/>
      <c r="CG491" s="132"/>
      <c r="CH491" s="126"/>
      <c r="CI491" s="126"/>
      <c r="CJ491" s="126"/>
      <c r="CK491" s="57"/>
      <c r="CL491" s="57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5"/>
      <c r="CX491" s="132"/>
      <c r="CY491" s="126"/>
      <c r="CZ491" s="126"/>
      <c r="DA491" s="126"/>
      <c r="DB491" s="57"/>
      <c r="DC491" s="57"/>
      <c r="DD491" s="58"/>
      <c r="DE491" s="59"/>
      <c r="DF491" s="28"/>
      <c r="DG491" s="28"/>
      <c r="DH491" s="28"/>
      <c r="DI491" s="28"/>
      <c r="DJ491" s="28"/>
      <c r="DK491" s="28"/>
      <c r="DL491" s="28"/>
      <c r="DM491" s="28"/>
      <c r="DN491" s="26"/>
      <c r="DO491" s="121"/>
      <c r="DP491" s="125"/>
      <c r="DQ491" s="126"/>
      <c r="DR491" s="127"/>
      <c r="DS491" s="27"/>
      <c r="DT491" s="27"/>
      <c r="DU491" s="28"/>
      <c r="DV491" s="28"/>
      <c r="DW491" s="28"/>
      <c r="DX491" s="28"/>
      <c r="DY491" s="28"/>
      <c r="DZ491" s="28"/>
      <c r="EA491" s="28"/>
      <c r="EB491" s="28"/>
      <c r="EC491" s="28"/>
      <c r="ED491" s="28"/>
      <c r="EE491" s="26"/>
      <c r="EF491" s="121"/>
      <c r="EG491" s="125"/>
      <c r="EH491" s="126"/>
      <c r="EI491" s="127"/>
      <c r="EJ491" s="27"/>
      <c r="EK491" s="27"/>
      <c r="EL491" s="28"/>
      <c r="EM491" s="28"/>
      <c r="EN491" s="28"/>
      <c r="EO491" s="28"/>
      <c r="EP491" s="28"/>
      <c r="EQ491" s="28"/>
      <c r="ER491" s="28"/>
      <c r="ES491" s="28"/>
      <c r="ET491" s="28"/>
      <c r="EU491" s="28"/>
      <c r="EV491" s="26"/>
      <c r="EW491" s="121"/>
      <c r="EX491" s="125"/>
      <c r="EY491" s="126"/>
      <c r="EZ491" s="127"/>
      <c r="FA491" s="27"/>
      <c r="FB491" s="27"/>
      <c r="FC491" s="28"/>
      <c r="FD491" s="28"/>
      <c r="FE491" s="28"/>
      <c r="FF491" s="28"/>
      <c r="FG491" s="28"/>
      <c r="FH491" s="28"/>
      <c r="FI491" s="28"/>
      <c r="FJ491" s="28"/>
      <c r="FK491" s="28"/>
      <c r="FL491" s="28"/>
      <c r="FM491" s="26"/>
      <c r="FN491" s="121"/>
      <c r="FO491" s="125"/>
      <c r="FP491" s="126"/>
      <c r="FQ491" s="127"/>
      <c r="FR491" s="27"/>
      <c r="FS491" s="27"/>
      <c r="FT491" s="28"/>
      <c r="FU491" s="28"/>
      <c r="FV491" s="28"/>
      <c r="FW491" s="28"/>
      <c r="FX491" s="28"/>
      <c r="FY491" s="28"/>
      <c r="FZ491" s="28"/>
      <c r="GA491" s="28"/>
      <c r="GB491" s="28"/>
      <c r="GC491" s="28"/>
      <c r="GD491" s="26"/>
      <c r="GE491" s="121"/>
      <c r="GF491" s="125"/>
      <c r="GG491" s="126"/>
      <c r="GH491" s="127"/>
      <c r="GI491" s="27"/>
      <c r="GJ491" s="27"/>
      <c r="GK491" s="28"/>
      <c r="GL491" s="28"/>
      <c r="GM491" s="28"/>
      <c r="GN491" s="28"/>
      <c r="GO491" s="28"/>
      <c r="GP491" s="28"/>
      <c r="GQ491" s="28"/>
      <c r="GR491" s="28"/>
      <c r="GS491" s="28"/>
      <c r="GT491" s="28"/>
      <c r="GU491" s="26"/>
      <c r="GV491" s="121"/>
      <c r="GW491" s="125"/>
      <c r="GX491" s="126"/>
      <c r="GY491" s="127"/>
      <c r="GZ491" s="27"/>
      <c r="HA491" s="27"/>
      <c r="HB491" s="28"/>
      <c r="HC491" s="28"/>
      <c r="HD491" s="28"/>
      <c r="HE491" s="28"/>
      <c r="HF491" s="28"/>
      <c r="HG491" s="28"/>
      <c r="HH491" s="28"/>
      <c r="HI491" s="28"/>
      <c r="HJ491" s="28"/>
      <c r="HK491" s="28"/>
      <c r="HL491" s="26"/>
      <c r="HM491" s="121"/>
      <c r="HN491" s="125"/>
      <c r="HO491" s="126"/>
      <c r="HP491" s="127"/>
      <c r="HQ491" s="27"/>
      <c r="HR491" s="27"/>
      <c r="HS491" s="28"/>
      <c r="HT491" s="28"/>
      <c r="HU491" s="28"/>
      <c r="HV491" s="28"/>
      <c r="HW491" s="28"/>
      <c r="HX491" s="28"/>
      <c r="HY491" s="28"/>
      <c r="HZ491" s="28"/>
      <c r="IA491" s="28"/>
      <c r="IB491" s="28"/>
      <c r="IC491" s="26"/>
      <c r="ID491" s="121"/>
      <c r="IE491" s="125"/>
      <c r="IF491" s="126"/>
      <c r="IG491" s="127"/>
      <c r="IH491" s="27"/>
      <c r="II491" s="27"/>
      <c r="IJ491" s="28"/>
      <c r="IK491" s="28"/>
      <c r="IL491" s="28"/>
      <c r="IM491" s="28"/>
      <c r="IN491" s="28"/>
      <c r="IO491" s="28"/>
      <c r="IP491" s="28"/>
      <c r="IQ491" s="28"/>
      <c r="IR491" s="28"/>
      <c r="IS491" s="28"/>
      <c r="IT491" s="26"/>
      <c r="IU491" s="121"/>
    </row>
    <row r="492" spans="1:255" ht="18" customHeight="1">
      <c r="A492" s="134"/>
      <c r="B492" s="125"/>
      <c r="C492" s="126"/>
      <c r="D492" s="127"/>
      <c r="E492" s="27"/>
      <c r="F492" s="27">
        <v>2019</v>
      </c>
      <c r="G492" s="28">
        <f aca="true" t="shared" si="266" ref="G492:P492">G504+G516+G528+G564+G540+G552</f>
        <v>836816</v>
      </c>
      <c r="H492" s="28">
        <f t="shared" si="266"/>
        <v>836816</v>
      </c>
      <c r="I492" s="28">
        <f t="shared" si="266"/>
        <v>38884.299999999996</v>
      </c>
      <c r="J492" s="28">
        <f t="shared" si="266"/>
        <v>38884.299999999996</v>
      </c>
      <c r="K492" s="28">
        <f t="shared" si="266"/>
        <v>760000</v>
      </c>
      <c r="L492" s="28">
        <f t="shared" si="266"/>
        <v>760000</v>
      </c>
      <c r="M492" s="28">
        <f t="shared" si="266"/>
        <v>37931.7</v>
      </c>
      <c r="N492" s="28">
        <f t="shared" si="266"/>
        <v>37931.7</v>
      </c>
      <c r="O492" s="28">
        <f t="shared" si="266"/>
        <v>0</v>
      </c>
      <c r="P492" s="28">
        <f t="shared" si="266"/>
        <v>0</v>
      </c>
      <c r="Q492" s="26"/>
      <c r="R492" s="121"/>
      <c r="S492" s="126"/>
      <c r="T492" s="126"/>
      <c r="U492" s="57"/>
      <c r="V492" s="57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5"/>
      <c r="AH492" s="132"/>
      <c r="AI492" s="126"/>
      <c r="AJ492" s="126"/>
      <c r="AK492" s="126"/>
      <c r="AL492" s="57"/>
      <c r="AM492" s="57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5"/>
      <c r="AY492" s="132"/>
      <c r="AZ492" s="126"/>
      <c r="BA492" s="126"/>
      <c r="BB492" s="126"/>
      <c r="BC492" s="57"/>
      <c r="BD492" s="57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5"/>
      <c r="BP492" s="132"/>
      <c r="BQ492" s="126"/>
      <c r="BR492" s="126"/>
      <c r="BS492" s="126"/>
      <c r="BT492" s="57"/>
      <c r="BU492" s="57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5"/>
      <c r="CG492" s="132"/>
      <c r="CH492" s="126"/>
      <c r="CI492" s="126"/>
      <c r="CJ492" s="126"/>
      <c r="CK492" s="57"/>
      <c r="CL492" s="57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5"/>
      <c r="CX492" s="132"/>
      <c r="CY492" s="126"/>
      <c r="CZ492" s="126"/>
      <c r="DA492" s="126"/>
      <c r="DB492" s="57"/>
      <c r="DC492" s="57"/>
      <c r="DD492" s="58"/>
      <c r="DE492" s="59"/>
      <c r="DF492" s="28"/>
      <c r="DG492" s="28"/>
      <c r="DH492" s="28"/>
      <c r="DI492" s="28"/>
      <c r="DJ492" s="28"/>
      <c r="DK492" s="28"/>
      <c r="DL492" s="28"/>
      <c r="DM492" s="28"/>
      <c r="DN492" s="26"/>
      <c r="DO492" s="121"/>
      <c r="DP492" s="125"/>
      <c r="DQ492" s="126"/>
      <c r="DR492" s="127"/>
      <c r="DS492" s="27"/>
      <c r="DT492" s="27"/>
      <c r="DU492" s="28"/>
      <c r="DV492" s="28"/>
      <c r="DW492" s="28"/>
      <c r="DX492" s="28"/>
      <c r="DY492" s="28"/>
      <c r="DZ492" s="28"/>
      <c r="EA492" s="28"/>
      <c r="EB492" s="28"/>
      <c r="EC492" s="28"/>
      <c r="ED492" s="28"/>
      <c r="EE492" s="26"/>
      <c r="EF492" s="121"/>
      <c r="EG492" s="125"/>
      <c r="EH492" s="126"/>
      <c r="EI492" s="127"/>
      <c r="EJ492" s="27"/>
      <c r="EK492" s="27"/>
      <c r="EL492" s="28"/>
      <c r="EM492" s="28"/>
      <c r="EN492" s="28"/>
      <c r="EO492" s="28"/>
      <c r="EP492" s="28"/>
      <c r="EQ492" s="28"/>
      <c r="ER492" s="28"/>
      <c r="ES492" s="28"/>
      <c r="ET492" s="28"/>
      <c r="EU492" s="28"/>
      <c r="EV492" s="26"/>
      <c r="EW492" s="121"/>
      <c r="EX492" s="125"/>
      <c r="EY492" s="126"/>
      <c r="EZ492" s="127"/>
      <c r="FA492" s="27"/>
      <c r="FB492" s="27"/>
      <c r="FC492" s="28"/>
      <c r="FD492" s="28"/>
      <c r="FE492" s="28"/>
      <c r="FF492" s="28"/>
      <c r="FG492" s="28"/>
      <c r="FH492" s="28"/>
      <c r="FI492" s="28"/>
      <c r="FJ492" s="28"/>
      <c r="FK492" s="28"/>
      <c r="FL492" s="28"/>
      <c r="FM492" s="26"/>
      <c r="FN492" s="121"/>
      <c r="FO492" s="125"/>
      <c r="FP492" s="126"/>
      <c r="FQ492" s="127"/>
      <c r="FR492" s="27"/>
      <c r="FS492" s="27"/>
      <c r="FT492" s="28"/>
      <c r="FU492" s="28"/>
      <c r="FV492" s="28"/>
      <c r="FW492" s="28"/>
      <c r="FX492" s="28"/>
      <c r="FY492" s="28"/>
      <c r="FZ492" s="28"/>
      <c r="GA492" s="28"/>
      <c r="GB492" s="28"/>
      <c r="GC492" s="28"/>
      <c r="GD492" s="26"/>
      <c r="GE492" s="121"/>
      <c r="GF492" s="125"/>
      <c r="GG492" s="126"/>
      <c r="GH492" s="127"/>
      <c r="GI492" s="27"/>
      <c r="GJ492" s="27"/>
      <c r="GK492" s="28"/>
      <c r="GL492" s="28"/>
      <c r="GM492" s="28"/>
      <c r="GN492" s="28"/>
      <c r="GO492" s="28"/>
      <c r="GP492" s="28"/>
      <c r="GQ492" s="28"/>
      <c r="GR492" s="28"/>
      <c r="GS492" s="28"/>
      <c r="GT492" s="28"/>
      <c r="GU492" s="26"/>
      <c r="GV492" s="121"/>
      <c r="GW492" s="125"/>
      <c r="GX492" s="126"/>
      <c r="GY492" s="127"/>
      <c r="GZ492" s="27"/>
      <c r="HA492" s="27"/>
      <c r="HB492" s="28"/>
      <c r="HC492" s="28"/>
      <c r="HD492" s="28"/>
      <c r="HE492" s="28"/>
      <c r="HF492" s="28"/>
      <c r="HG492" s="28"/>
      <c r="HH492" s="28"/>
      <c r="HI492" s="28"/>
      <c r="HJ492" s="28"/>
      <c r="HK492" s="28"/>
      <c r="HL492" s="26"/>
      <c r="HM492" s="121"/>
      <c r="HN492" s="125"/>
      <c r="HO492" s="126"/>
      <c r="HP492" s="127"/>
      <c r="HQ492" s="27"/>
      <c r="HR492" s="27"/>
      <c r="HS492" s="28"/>
      <c r="HT492" s="28"/>
      <c r="HU492" s="28"/>
      <c r="HV492" s="28"/>
      <c r="HW492" s="28"/>
      <c r="HX492" s="28"/>
      <c r="HY492" s="28"/>
      <c r="HZ492" s="28"/>
      <c r="IA492" s="28"/>
      <c r="IB492" s="28"/>
      <c r="IC492" s="26"/>
      <c r="ID492" s="121"/>
      <c r="IE492" s="125"/>
      <c r="IF492" s="126"/>
      <c r="IG492" s="127"/>
      <c r="IH492" s="27"/>
      <c r="II492" s="27"/>
      <c r="IJ492" s="28"/>
      <c r="IK492" s="28"/>
      <c r="IL492" s="28"/>
      <c r="IM492" s="28"/>
      <c r="IN492" s="28"/>
      <c r="IO492" s="28"/>
      <c r="IP492" s="28"/>
      <c r="IQ492" s="28"/>
      <c r="IR492" s="28"/>
      <c r="IS492" s="28"/>
      <c r="IT492" s="26"/>
      <c r="IU492" s="121"/>
    </row>
    <row r="493" spans="1:255" ht="21.75" customHeight="1">
      <c r="A493" s="134"/>
      <c r="B493" s="125"/>
      <c r="C493" s="126"/>
      <c r="D493" s="127"/>
      <c r="E493" s="23"/>
      <c r="F493" s="27">
        <v>2020</v>
      </c>
      <c r="G493" s="28">
        <f aca="true" t="shared" si="267" ref="G493:P493">G505+G517+G529+G565+G541+G553</f>
        <v>771220.2000000001</v>
      </c>
      <c r="H493" s="28">
        <f t="shared" si="267"/>
        <v>569272.2000000001</v>
      </c>
      <c r="I493" s="28">
        <f t="shared" si="267"/>
        <v>271220.2</v>
      </c>
      <c r="J493" s="28">
        <f t="shared" si="267"/>
        <v>69272.2</v>
      </c>
      <c r="K493" s="28">
        <f t="shared" si="267"/>
        <v>500000</v>
      </c>
      <c r="L493" s="28">
        <f t="shared" si="267"/>
        <v>500000</v>
      </c>
      <c r="M493" s="28">
        <f t="shared" si="267"/>
        <v>0</v>
      </c>
      <c r="N493" s="28">
        <f t="shared" si="267"/>
        <v>0</v>
      </c>
      <c r="O493" s="28">
        <f t="shared" si="267"/>
        <v>0</v>
      </c>
      <c r="P493" s="28">
        <f t="shared" si="267"/>
        <v>0</v>
      </c>
      <c r="Q493" s="26"/>
      <c r="R493" s="121"/>
      <c r="S493" s="126"/>
      <c r="T493" s="126"/>
      <c r="U493" s="71"/>
      <c r="V493" s="57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5"/>
      <c r="AH493" s="132"/>
      <c r="AI493" s="126"/>
      <c r="AJ493" s="126"/>
      <c r="AK493" s="126"/>
      <c r="AL493" s="71"/>
      <c r="AM493" s="57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5"/>
      <c r="AY493" s="132"/>
      <c r="AZ493" s="126"/>
      <c r="BA493" s="126"/>
      <c r="BB493" s="126"/>
      <c r="BC493" s="71"/>
      <c r="BD493" s="57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5"/>
      <c r="BP493" s="132"/>
      <c r="BQ493" s="126"/>
      <c r="BR493" s="126"/>
      <c r="BS493" s="126"/>
      <c r="BT493" s="71"/>
      <c r="BU493" s="57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5"/>
      <c r="CG493" s="132"/>
      <c r="CH493" s="126"/>
      <c r="CI493" s="126"/>
      <c r="CJ493" s="126"/>
      <c r="CK493" s="71"/>
      <c r="CL493" s="57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5"/>
      <c r="CX493" s="132"/>
      <c r="CY493" s="126"/>
      <c r="CZ493" s="126"/>
      <c r="DA493" s="126"/>
      <c r="DB493" s="71"/>
      <c r="DC493" s="57"/>
      <c r="DD493" s="58"/>
      <c r="DE493" s="59"/>
      <c r="DF493" s="28"/>
      <c r="DG493" s="28"/>
      <c r="DH493" s="28"/>
      <c r="DI493" s="28"/>
      <c r="DJ493" s="28"/>
      <c r="DK493" s="28"/>
      <c r="DL493" s="28"/>
      <c r="DM493" s="28"/>
      <c r="DN493" s="26"/>
      <c r="DO493" s="121"/>
      <c r="DP493" s="125"/>
      <c r="DQ493" s="126"/>
      <c r="DR493" s="127"/>
      <c r="DS493" s="23"/>
      <c r="DT493" s="27"/>
      <c r="DU493" s="28"/>
      <c r="DV493" s="28"/>
      <c r="DW493" s="28"/>
      <c r="DX493" s="28"/>
      <c r="DY493" s="28"/>
      <c r="DZ493" s="28"/>
      <c r="EA493" s="28"/>
      <c r="EB493" s="28"/>
      <c r="EC493" s="28"/>
      <c r="ED493" s="28"/>
      <c r="EE493" s="26"/>
      <c r="EF493" s="121"/>
      <c r="EG493" s="125"/>
      <c r="EH493" s="126"/>
      <c r="EI493" s="127"/>
      <c r="EJ493" s="23"/>
      <c r="EK493" s="27"/>
      <c r="EL493" s="28"/>
      <c r="EM493" s="28"/>
      <c r="EN493" s="28"/>
      <c r="EO493" s="28"/>
      <c r="EP493" s="28"/>
      <c r="EQ493" s="28"/>
      <c r="ER493" s="28"/>
      <c r="ES493" s="28"/>
      <c r="ET493" s="28"/>
      <c r="EU493" s="28"/>
      <c r="EV493" s="26"/>
      <c r="EW493" s="121"/>
      <c r="EX493" s="125"/>
      <c r="EY493" s="126"/>
      <c r="EZ493" s="127"/>
      <c r="FA493" s="23"/>
      <c r="FB493" s="27"/>
      <c r="FC493" s="28"/>
      <c r="FD493" s="28"/>
      <c r="FE493" s="28"/>
      <c r="FF493" s="28"/>
      <c r="FG493" s="28"/>
      <c r="FH493" s="28"/>
      <c r="FI493" s="28"/>
      <c r="FJ493" s="28"/>
      <c r="FK493" s="28"/>
      <c r="FL493" s="28"/>
      <c r="FM493" s="26"/>
      <c r="FN493" s="121"/>
      <c r="FO493" s="125"/>
      <c r="FP493" s="126"/>
      <c r="FQ493" s="127"/>
      <c r="FR493" s="23"/>
      <c r="FS493" s="27"/>
      <c r="FT493" s="28"/>
      <c r="FU493" s="28"/>
      <c r="FV493" s="28"/>
      <c r="FW493" s="28"/>
      <c r="FX493" s="28"/>
      <c r="FY493" s="28"/>
      <c r="FZ493" s="28"/>
      <c r="GA493" s="28"/>
      <c r="GB493" s="28"/>
      <c r="GC493" s="28"/>
      <c r="GD493" s="26"/>
      <c r="GE493" s="121"/>
      <c r="GF493" s="125"/>
      <c r="GG493" s="126"/>
      <c r="GH493" s="127"/>
      <c r="GI493" s="23"/>
      <c r="GJ493" s="27"/>
      <c r="GK493" s="28"/>
      <c r="GL493" s="28"/>
      <c r="GM493" s="28"/>
      <c r="GN493" s="28"/>
      <c r="GO493" s="28"/>
      <c r="GP493" s="28"/>
      <c r="GQ493" s="28"/>
      <c r="GR493" s="28"/>
      <c r="GS493" s="28"/>
      <c r="GT493" s="28"/>
      <c r="GU493" s="26"/>
      <c r="GV493" s="121"/>
      <c r="GW493" s="125"/>
      <c r="GX493" s="126"/>
      <c r="GY493" s="127"/>
      <c r="GZ493" s="23"/>
      <c r="HA493" s="27"/>
      <c r="HB493" s="28"/>
      <c r="HC493" s="28"/>
      <c r="HD493" s="28"/>
      <c r="HE493" s="28"/>
      <c r="HF493" s="28"/>
      <c r="HG493" s="28"/>
      <c r="HH493" s="28"/>
      <c r="HI493" s="28"/>
      <c r="HJ493" s="28"/>
      <c r="HK493" s="28"/>
      <c r="HL493" s="26"/>
      <c r="HM493" s="121"/>
      <c r="HN493" s="125"/>
      <c r="HO493" s="126"/>
      <c r="HP493" s="127"/>
      <c r="HQ493" s="23"/>
      <c r="HR493" s="27"/>
      <c r="HS493" s="28"/>
      <c r="HT493" s="28"/>
      <c r="HU493" s="28"/>
      <c r="HV493" s="28"/>
      <c r="HW493" s="28"/>
      <c r="HX493" s="28"/>
      <c r="HY493" s="28"/>
      <c r="HZ493" s="28"/>
      <c r="IA493" s="28"/>
      <c r="IB493" s="28"/>
      <c r="IC493" s="26"/>
      <c r="ID493" s="121"/>
      <c r="IE493" s="125"/>
      <c r="IF493" s="126"/>
      <c r="IG493" s="127"/>
      <c r="IH493" s="23"/>
      <c r="II493" s="27"/>
      <c r="IJ493" s="28"/>
      <c r="IK493" s="28"/>
      <c r="IL493" s="28"/>
      <c r="IM493" s="28"/>
      <c r="IN493" s="28"/>
      <c r="IO493" s="28"/>
      <c r="IP493" s="28"/>
      <c r="IQ493" s="28"/>
      <c r="IR493" s="28"/>
      <c r="IS493" s="28"/>
      <c r="IT493" s="26"/>
      <c r="IU493" s="121"/>
    </row>
    <row r="494" spans="1:241" ht="21.75" customHeight="1">
      <c r="A494" s="134"/>
      <c r="B494" s="125"/>
      <c r="C494" s="126"/>
      <c r="D494" s="127"/>
      <c r="E494" s="23"/>
      <c r="F494" s="27">
        <v>2021</v>
      </c>
      <c r="G494" s="28">
        <f aca="true" t="shared" si="268" ref="G494:P494">G506+G518+G530+G566+G542+G554</f>
        <v>1631737.6</v>
      </c>
      <c r="H494" s="28">
        <f t="shared" si="268"/>
        <v>246998.3</v>
      </c>
      <c r="I494" s="28">
        <f t="shared" si="268"/>
        <v>347040.6</v>
      </c>
      <c r="J494" s="28">
        <f t="shared" si="268"/>
        <v>0</v>
      </c>
      <c r="K494" s="28">
        <f t="shared" si="268"/>
        <v>0</v>
      </c>
      <c r="L494" s="28">
        <f t="shared" si="268"/>
        <v>0</v>
      </c>
      <c r="M494" s="28">
        <f t="shared" si="268"/>
        <v>1284697</v>
      </c>
      <c r="N494" s="28">
        <f t="shared" si="268"/>
        <v>246998.3</v>
      </c>
      <c r="O494" s="28">
        <f t="shared" si="268"/>
        <v>0</v>
      </c>
      <c r="P494" s="28">
        <f t="shared" si="268"/>
        <v>0</v>
      </c>
      <c r="Q494" s="26"/>
      <c r="R494" s="3"/>
      <c r="AG494" s="72"/>
      <c r="AW494" s="72"/>
      <c r="BM494" s="72"/>
      <c r="CC494" s="72"/>
      <c r="CS494" s="72"/>
      <c r="DI494" s="72"/>
      <c r="DY494" s="72"/>
      <c r="EO494" s="72"/>
      <c r="FE494" s="72"/>
      <c r="FU494" s="72"/>
      <c r="GK494" s="72"/>
      <c r="HA494" s="72"/>
      <c r="HQ494" s="72"/>
      <c r="IG494" s="72"/>
    </row>
    <row r="495" spans="1:241" ht="21.75" customHeight="1">
      <c r="A495" s="134"/>
      <c r="B495" s="125"/>
      <c r="C495" s="126"/>
      <c r="D495" s="127"/>
      <c r="E495" s="23"/>
      <c r="F495" s="27">
        <v>2022</v>
      </c>
      <c r="G495" s="28">
        <f aca="true" t="shared" si="269" ref="G495:P495">G507+G519+G531+G567+G543+G555</f>
        <v>676239.48</v>
      </c>
      <c r="H495" s="28">
        <f t="shared" si="269"/>
        <v>0</v>
      </c>
      <c r="I495" s="28">
        <f t="shared" si="269"/>
        <v>482823.88</v>
      </c>
      <c r="J495" s="28">
        <f t="shared" si="269"/>
        <v>0</v>
      </c>
      <c r="K495" s="28">
        <f t="shared" si="269"/>
        <v>0</v>
      </c>
      <c r="L495" s="28">
        <f t="shared" si="269"/>
        <v>0</v>
      </c>
      <c r="M495" s="28">
        <f t="shared" si="269"/>
        <v>193415.59999999998</v>
      </c>
      <c r="N495" s="28">
        <f t="shared" si="269"/>
        <v>0</v>
      </c>
      <c r="O495" s="28">
        <f t="shared" si="269"/>
        <v>0</v>
      </c>
      <c r="P495" s="28">
        <f t="shared" si="269"/>
        <v>0</v>
      </c>
      <c r="Q495" s="26"/>
      <c r="R495" s="3"/>
      <c r="AG495" s="72"/>
      <c r="AW495" s="72"/>
      <c r="BM495" s="72"/>
      <c r="CC495" s="72"/>
      <c r="CS495" s="72"/>
      <c r="DI495" s="72"/>
      <c r="DY495" s="72"/>
      <c r="EO495" s="72"/>
      <c r="FE495" s="72"/>
      <c r="FU495" s="72"/>
      <c r="GK495" s="72"/>
      <c r="HA495" s="72"/>
      <c r="HQ495" s="72"/>
      <c r="IG495" s="72"/>
    </row>
    <row r="496" spans="1:241" ht="21.75" customHeight="1">
      <c r="A496" s="134"/>
      <c r="B496" s="125"/>
      <c r="C496" s="126"/>
      <c r="D496" s="127"/>
      <c r="E496" s="23"/>
      <c r="F496" s="27">
        <v>2023</v>
      </c>
      <c r="G496" s="28">
        <f aca="true" t="shared" si="270" ref="G496:P496">G508+G520+G532+G568+G544+G556</f>
        <v>1479394.9</v>
      </c>
      <c r="H496" s="28">
        <f t="shared" si="270"/>
        <v>0</v>
      </c>
      <c r="I496" s="28">
        <f t="shared" si="270"/>
        <v>386604</v>
      </c>
      <c r="J496" s="28">
        <f t="shared" si="270"/>
        <v>0</v>
      </c>
      <c r="K496" s="28">
        <f t="shared" si="270"/>
        <v>225913.2</v>
      </c>
      <c r="L496" s="28">
        <f t="shared" si="270"/>
        <v>0</v>
      </c>
      <c r="M496" s="28">
        <f t="shared" si="270"/>
        <v>866877.7</v>
      </c>
      <c r="N496" s="28">
        <f t="shared" si="270"/>
        <v>0</v>
      </c>
      <c r="O496" s="28">
        <f t="shared" si="270"/>
        <v>0</v>
      </c>
      <c r="P496" s="28">
        <f t="shared" si="270"/>
        <v>0</v>
      </c>
      <c r="Q496" s="26"/>
      <c r="R496" s="3"/>
      <c r="AG496" s="72"/>
      <c r="AW496" s="72"/>
      <c r="BM496" s="72"/>
      <c r="CC496" s="72"/>
      <c r="CS496" s="72"/>
      <c r="DI496" s="72"/>
      <c r="DY496" s="72"/>
      <c r="EO496" s="72"/>
      <c r="FE496" s="72"/>
      <c r="FU496" s="72"/>
      <c r="GK496" s="72"/>
      <c r="HA496" s="72"/>
      <c r="HQ496" s="72"/>
      <c r="IG496" s="72"/>
    </row>
    <row r="497" spans="1:241" ht="21.75" customHeight="1">
      <c r="A497" s="134"/>
      <c r="B497" s="125"/>
      <c r="C497" s="126"/>
      <c r="D497" s="127"/>
      <c r="E497" s="23"/>
      <c r="F497" s="27">
        <v>2024</v>
      </c>
      <c r="G497" s="28">
        <f aca="true" t="shared" si="271" ref="G497:P497">G509+G521+G533+G569+G545+G557</f>
        <v>1593050.3</v>
      </c>
      <c r="H497" s="28">
        <f t="shared" si="271"/>
        <v>0</v>
      </c>
      <c r="I497" s="28">
        <f t="shared" si="271"/>
        <v>549696</v>
      </c>
      <c r="J497" s="28">
        <f t="shared" si="271"/>
        <v>0</v>
      </c>
      <c r="K497" s="28">
        <f t="shared" si="271"/>
        <v>254609.3</v>
      </c>
      <c r="L497" s="28">
        <f t="shared" si="271"/>
        <v>0</v>
      </c>
      <c r="M497" s="28">
        <f t="shared" si="271"/>
        <v>788745</v>
      </c>
      <c r="N497" s="28">
        <f t="shared" si="271"/>
        <v>0</v>
      </c>
      <c r="O497" s="28">
        <f t="shared" si="271"/>
        <v>0</v>
      </c>
      <c r="P497" s="28">
        <f t="shared" si="271"/>
        <v>0</v>
      </c>
      <c r="Q497" s="26"/>
      <c r="R497" s="3"/>
      <c r="AG497" s="72"/>
      <c r="AW497" s="72"/>
      <c r="BM497" s="72"/>
      <c r="CC497" s="72"/>
      <c r="CS497" s="72"/>
      <c r="DI497" s="72"/>
      <c r="DY497" s="72"/>
      <c r="EO497" s="72"/>
      <c r="FE497" s="72"/>
      <c r="FU497" s="72"/>
      <c r="GK497" s="72"/>
      <c r="HA497" s="72"/>
      <c r="HQ497" s="72"/>
      <c r="IG497" s="72"/>
    </row>
    <row r="498" spans="1:241" ht="21.75" customHeight="1">
      <c r="A498" s="135"/>
      <c r="B498" s="136"/>
      <c r="C498" s="137"/>
      <c r="D498" s="138"/>
      <c r="E498" s="23"/>
      <c r="F498" s="27">
        <v>2025</v>
      </c>
      <c r="G498" s="28">
        <f aca="true" t="shared" si="272" ref="G498:P498">G510+G522+G534+G570+G546+G558</f>
        <v>1235318.7000000002</v>
      </c>
      <c r="H498" s="28">
        <f t="shared" si="272"/>
        <v>0</v>
      </c>
      <c r="I498" s="28">
        <f t="shared" si="272"/>
        <v>412657.60000000003</v>
      </c>
      <c r="J498" s="28">
        <f t="shared" si="272"/>
        <v>0</v>
      </c>
      <c r="K498" s="28">
        <f t="shared" si="272"/>
        <v>0</v>
      </c>
      <c r="L498" s="28">
        <f t="shared" si="272"/>
        <v>0</v>
      </c>
      <c r="M498" s="28">
        <f t="shared" si="272"/>
        <v>822661.1</v>
      </c>
      <c r="N498" s="28">
        <f t="shared" si="272"/>
        <v>0</v>
      </c>
      <c r="O498" s="28">
        <f t="shared" si="272"/>
        <v>0</v>
      </c>
      <c r="P498" s="28">
        <f t="shared" si="272"/>
        <v>0</v>
      </c>
      <c r="Q498" s="26"/>
      <c r="R498" s="3"/>
      <c r="AG498" s="72"/>
      <c r="AW498" s="72"/>
      <c r="BM498" s="72"/>
      <c r="CC498" s="72"/>
      <c r="CS498" s="72"/>
      <c r="DI498" s="72"/>
      <c r="DY498" s="72"/>
      <c r="EO498" s="72"/>
      <c r="FE498" s="72"/>
      <c r="FU498" s="72"/>
      <c r="GK498" s="72"/>
      <c r="HA498" s="72"/>
      <c r="HQ498" s="72"/>
      <c r="IG498" s="72"/>
    </row>
    <row r="499" spans="1:255" ht="19.5" customHeight="1">
      <c r="A499" s="133"/>
      <c r="B499" s="122" t="s">
        <v>85</v>
      </c>
      <c r="C499" s="123"/>
      <c r="D499" s="124"/>
      <c r="E499" s="23"/>
      <c r="F499" s="24" t="s">
        <v>30</v>
      </c>
      <c r="G499" s="25">
        <f>I499+K499+M499+O499</f>
        <v>1935646.9</v>
      </c>
      <c r="H499" s="25">
        <f aca="true" t="shared" si="273" ref="H499:H510">J499+L499+N499+P499</f>
        <v>121730.5</v>
      </c>
      <c r="I499" s="25">
        <f>SUM(I500:I510)</f>
        <v>1147232.5</v>
      </c>
      <c r="J499" s="25">
        <f>SUM(J500:J510)</f>
        <v>99113.59999999999</v>
      </c>
      <c r="K499" s="25">
        <f aca="true" t="shared" si="274" ref="K499:P499">SUM(K500:K510)</f>
        <v>0</v>
      </c>
      <c r="L499" s="25">
        <f t="shared" si="274"/>
        <v>0</v>
      </c>
      <c r="M499" s="25">
        <f t="shared" si="274"/>
        <v>788414.3999999999</v>
      </c>
      <c r="N499" s="25">
        <f t="shared" si="274"/>
        <v>22616.9</v>
      </c>
      <c r="O499" s="25">
        <f t="shared" si="274"/>
        <v>0</v>
      </c>
      <c r="P499" s="25">
        <f t="shared" si="274"/>
        <v>0</v>
      </c>
      <c r="Q499" s="26"/>
      <c r="R499" s="121"/>
      <c r="S499" s="126"/>
      <c r="T499" s="126"/>
      <c r="U499" s="71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5"/>
      <c r="AH499" s="132"/>
      <c r="AI499" s="126"/>
      <c r="AJ499" s="126"/>
      <c r="AK499" s="126"/>
      <c r="AL499" s="71"/>
      <c r="AM499" s="53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5"/>
      <c r="AY499" s="132"/>
      <c r="AZ499" s="126"/>
      <c r="BA499" s="126"/>
      <c r="BB499" s="126"/>
      <c r="BC499" s="71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5"/>
      <c r="BP499" s="132"/>
      <c r="BQ499" s="126"/>
      <c r="BR499" s="126"/>
      <c r="BS499" s="126"/>
      <c r="BT499" s="71"/>
      <c r="BU499" s="53"/>
      <c r="BV499" s="54"/>
      <c r="BW499" s="54"/>
      <c r="BX499" s="54"/>
      <c r="BY499" s="54"/>
      <c r="BZ499" s="54"/>
      <c r="CA499" s="54"/>
      <c r="CB499" s="54"/>
      <c r="CC499" s="54"/>
      <c r="CD499" s="54"/>
      <c r="CE499" s="54"/>
      <c r="CF499" s="55"/>
      <c r="CG499" s="132"/>
      <c r="CH499" s="126"/>
      <c r="CI499" s="126"/>
      <c r="CJ499" s="126"/>
      <c r="CK499" s="71"/>
      <c r="CL499" s="53"/>
      <c r="CM499" s="54"/>
      <c r="CN499" s="54"/>
      <c r="CO499" s="54"/>
      <c r="CP499" s="54"/>
      <c r="CQ499" s="54"/>
      <c r="CR499" s="54"/>
      <c r="CS499" s="54"/>
      <c r="CT499" s="54"/>
      <c r="CU499" s="54"/>
      <c r="CV499" s="54"/>
      <c r="CW499" s="55"/>
      <c r="CX499" s="132"/>
      <c r="CY499" s="126"/>
      <c r="CZ499" s="126"/>
      <c r="DA499" s="126"/>
      <c r="DB499" s="71"/>
      <c r="DC499" s="53"/>
      <c r="DD499" s="54"/>
      <c r="DE499" s="56"/>
      <c r="DF499" s="25"/>
      <c r="DG499" s="25"/>
      <c r="DH499" s="25"/>
      <c r="DI499" s="25"/>
      <c r="DJ499" s="25"/>
      <c r="DK499" s="25"/>
      <c r="DL499" s="25"/>
      <c r="DM499" s="25"/>
      <c r="DN499" s="26"/>
      <c r="DO499" s="121"/>
      <c r="DP499" s="122"/>
      <c r="DQ499" s="123"/>
      <c r="DR499" s="124"/>
      <c r="DS499" s="23"/>
      <c r="DT499" s="24"/>
      <c r="DU499" s="25"/>
      <c r="DV499" s="25"/>
      <c r="DW499" s="25"/>
      <c r="DX499" s="25"/>
      <c r="DY499" s="25"/>
      <c r="DZ499" s="25"/>
      <c r="EA499" s="25"/>
      <c r="EB499" s="25"/>
      <c r="EC499" s="25"/>
      <c r="ED499" s="25"/>
      <c r="EE499" s="26"/>
      <c r="EF499" s="121"/>
      <c r="EG499" s="122"/>
      <c r="EH499" s="123"/>
      <c r="EI499" s="124"/>
      <c r="EJ499" s="23"/>
      <c r="EK499" s="24"/>
      <c r="EL499" s="25"/>
      <c r="EM499" s="25"/>
      <c r="EN499" s="25"/>
      <c r="EO499" s="25"/>
      <c r="EP499" s="25"/>
      <c r="EQ499" s="25"/>
      <c r="ER499" s="25"/>
      <c r="ES499" s="25"/>
      <c r="ET499" s="25"/>
      <c r="EU499" s="25"/>
      <c r="EV499" s="26"/>
      <c r="EW499" s="121"/>
      <c r="EX499" s="122"/>
      <c r="EY499" s="123"/>
      <c r="EZ499" s="124"/>
      <c r="FA499" s="23"/>
      <c r="FB499" s="24"/>
      <c r="FC499" s="25"/>
      <c r="FD499" s="25"/>
      <c r="FE499" s="25"/>
      <c r="FF499" s="25"/>
      <c r="FG499" s="25"/>
      <c r="FH499" s="25"/>
      <c r="FI499" s="25"/>
      <c r="FJ499" s="25"/>
      <c r="FK499" s="25"/>
      <c r="FL499" s="25"/>
      <c r="FM499" s="26"/>
      <c r="FN499" s="121"/>
      <c r="FO499" s="122"/>
      <c r="FP499" s="123"/>
      <c r="FQ499" s="124"/>
      <c r="FR499" s="23"/>
      <c r="FS499" s="24"/>
      <c r="FT499" s="25"/>
      <c r="FU499" s="25"/>
      <c r="FV499" s="25"/>
      <c r="FW499" s="25"/>
      <c r="FX499" s="25"/>
      <c r="FY499" s="25"/>
      <c r="FZ499" s="25"/>
      <c r="GA499" s="25"/>
      <c r="GB499" s="25"/>
      <c r="GC499" s="25"/>
      <c r="GD499" s="26"/>
      <c r="GE499" s="121"/>
      <c r="GF499" s="122"/>
      <c r="GG499" s="123"/>
      <c r="GH499" s="124"/>
      <c r="GI499" s="23"/>
      <c r="GJ499" s="24"/>
      <c r="GK499" s="25"/>
      <c r="GL499" s="25"/>
      <c r="GM499" s="25"/>
      <c r="GN499" s="25"/>
      <c r="GO499" s="25"/>
      <c r="GP499" s="25"/>
      <c r="GQ499" s="25"/>
      <c r="GR499" s="25"/>
      <c r="GS499" s="25"/>
      <c r="GT499" s="25"/>
      <c r="GU499" s="26"/>
      <c r="GV499" s="121"/>
      <c r="GW499" s="122"/>
      <c r="GX499" s="123"/>
      <c r="GY499" s="124"/>
      <c r="GZ499" s="23"/>
      <c r="HA499" s="24"/>
      <c r="HB499" s="25"/>
      <c r="HC499" s="25"/>
      <c r="HD499" s="25"/>
      <c r="HE499" s="25"/>
      <c r="HF499" s="25"/>
      <c r="HG499" s="25"/>
      <c r="HH499" s="25"/>
      <c r="HI499" s="25"/>
      <c r="HJ499" s="25"/>
      <c r="HK499" s="25"/>
      <c r="HL499" s="26"/>
      <c r="HM499" s="121"/>
      <c r="HN499" s="122"/>
      <c r="HO499" s="123"/>
      <c r="HP499" s="124"/>
      <c r="HQ499" s="23"/>
      <c r="HR499" s="24"/>
      <c r="HS499" s="25"/>
      <c r="HT499" s="25"/>
      <c r="HU499" s="25"/>
      <c r="HV499" s="25"/>
      <c r="HW499" s="25"/>
      <c r="HX499" s="25"/>
      <c r="HY499" s="25"/>
      <c r="HZ499" s="25"/>
      <c r="IA499" s="25"/>
      <c r="IB499" s="25"/>
      <c r="IC499" s="26"/>
      <c r="ID499" s="121"/>
      <c r="IE499" s="122"/>
      <c r="IF499" s="123"/>
      <c r="IG499" s="124"/>
      <c r="IH499" s="23"/>
      <c r="II499" s="24"/>
      <c r="IJ499" s="25"/>
      <c r="IK499" s="25"/>
      <c r="IL499" s="25"/>
      <c r="IM499" s="25"/>
      <c r="IN499" s="25"/>
      <c r="IO499" s="25"/>
      <c r="IP499" s="25"/>
      <c r="IQ499" s="25"/>
      <c r="IR499" s="25"/>
      <c r="IS499" s="25"/>
      <c r="IT499" s="26"/>
      <c r="IU499" s="121"/>
    </row>
    <row r="500" spans="1:255" ht="20.25" customHeight="1">
      <c r="A500" s="134"/>
      <c r="B500" s="125"/>
      <c r="C500" s="126"/>
      <c r="D500" s="127"/>
      <c r="E500" s="23"/>
      <c r="F500" s="27">
        <v>2015</v>
      </c>
      <c r="G500" s="28">
        <f>I500+K500+M500+O500</f>
        <v>14081.7</v>
      </c>
      <c r="H500" s="28">
        <f t="shared" si="273"/>
        <v>14081.7</v>
      </c>
      <c r="I500" s="28">
        <f aca="true" t="shared" si="275" ref="I500:P510">I440+I176</f>
        <v>7614.599999999999</v>
      </c>
      <c r="J500" s="28">
        <f t="shared" si="275"/>
        <v>7614.599999999999</v>
      </c>
      <c r="K500" s="28">
        <f t="shared" si="275"/>
        <v>0</v>
      </c>
      <c r="L500" s="28">
        <f t="shared" si="275"/>
        <v>0</v>
      </c>
      <c r="M500" s="28">
        <f t="shared" si="275"/>
        <v>6467.1</v>
      </c>
      <c r="N500" s="28">
        <f t="shared" si="275"/>
        <v>6467.1</v>
      </c>
      <c r="O500" s="28">
        <f t="shared" si="275"/>
        <v>0</v>
      </c>
      <c r="P500" s="28">
        <f t="shared" si="275"/>
        <v>0</v>
      </c>
      <c r="Q500" s="26"/>
      <c r="R500" s="121"/>
      <c r="S500" s="126"/>
      <c r="T500" s="126"/>
      <c r="U500" s="71"/>
      <c r="V500" s="57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5"/>
      <c r="AH500" s="132"/>
      <c r="AI500" s="126"/>
      <c r="AJ500" s="126"/>
      <c r="AK500" s="126"/>
      <c r="AL500" s="71"/>
      <c r="AM500" s="57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5"/>
      <c r="AY500" s="132"/>
      <c r="AZ500" s="126"/>
      <c r="BA500" s="126"/>
      <c r="BB500" s="126"/>
      <c r="BC500" s="71"/>
      <c r="BD500" s="57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5"/>
      <c r="BP500" s="132"/>
      <c r="BQ500" s="126"/>
      <c r="BR500" s="126"/>
      <c r="BS500" s="126"/>
      <c r="BT500" s="71"/>
      <c r="BU500" s="57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5"/>
      <c r="CG500" s="132"/>
      <c r="CH500" s="126"/>
      <c r="CI500" s="126"/>
      <c r="CJ500" s="126"/>
      <c r="CK500" s="71"/>
      <c r="CL500" s="57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5"/>
      <c r="CX500" s="132"/>
      <c r="CY500" s="126"/>
      <c r="CZ500" s="126"/>
      <c r="DA500" s="126"/>
      <c r="DB500" s="71"/>
      <c r="DC500" s="57"/>
      <c r="DD500" s="58"/>
      <c r="DE500" s="59"/>
      <c r="DF500" s="28"/>
      <c r="DG500" s="28"/>
      <c r="DH500" s="28"/>
      <c r="DI500" s="28"/>
      <c r="DJ500" s="28"/>
      <c r="DK500" s="28"/>
      <c r="DL500" s="28"/>
      <c r="DM500" s="28"/>
      <c r="DN500" s="26"/>
      <c r="DO500" s="121"/>
      <c r="DP500" s="125"/>
      <c r="DQ500" s="126"/>
      <c r="DR500" s="127"/>
      <c r="DS500" s="23"/>
      <c r="DT500" s="27"/>
      <c r="DU500" s="28"/>
      <c r="DV500" s="28"/>
      <c r="DW500" s="28"/>
      <c r="DX500" s="28"/>
      <c r="DY500" s="28"/>
      <c r="DZ500" s="28"/>
      <c r="EA500" s="28"/>
      <c r="EB500" s="28"/>
      <c r="EC500" s="28"/>
      <c r="ED500" s="28"/>
      <c r="EE500" s="26"/>
      <c r="EF500" s="121"/>
      <c r="EG500" s="125"/>
      <c r="EH500" s="126"/>
      <c r="EI500" s="127"/>
      <c r="EJ500" s="23"/>
      <c r="EK500" s="27"/>
      <c r="EL500" s="28"/>
      <c r="EM500" s="28"/>
      <c r="EN500" s="28"/>
      <c r="EO500" s="28"/>
      <c r="EP500" s="28"/>
      <c r="EQ500" s="28"/>
      <c r="ER500" s="28"/>
      <c r="ES500" s="28"/>
      <c r="ET500" s="28"/>
      <c r="EU500" s="28"/>
      <c r="EV500" s="26"/>
      <c r="EW500" s="121"/>
      <c r="EX500" s="125"/>
      <c r="EY500" s="126"/>
      <c r="EZ500" s="127"/>
      <c r="FA500" s="23"/>
      <c r="FB500" s="27"/>
      <c r="FC500" s="28"/>
      <c r="FD500" s="28"/>
      <c r="FE500" s="28"/>
      <c r="FF500" s="28"/>
      <c r="FG500" s="28"/>
      <c r="FH500" s="28"/>
      <c r="FI500" s="28"/>
      <c r="FJ500" s="28"/>
      <c r="FK500" s="28"/>
      <c r="FL500" s="28"/>
      <c r="FM500" s="26"/>
      <c r="FN500" s="121"/>
      <c r="FO500" s="125"/>
      <c r="FP500" s="126"/>
      <c r="FQ500" s="127"/>
      <c r="FR500" s="23"/>
      <c r="FS500" s="27"/>
      <c r="FT500" s="28"/>
      <c r="FU500" s="28"/>
      <c r="FV500" s="28"/>
      <c r="FW500" s="28"/>
      <c r="FX500" s="28"/>
      <c r="FY500" s="28"/>
      <c r="FZ500" s="28"/>
      <c r="GA500" s="28"/>
      <c r="GB500" s="28"/>
      <c r="GC500" s="28"/>
      <c r="GD500" s="26"/>
      <c r="GE500" s="121"/>
      <c r="GF500" s="125"/>
      <c r="GG500" s="126"/>
      <c r="GH500" s="127"/>
      <c r="GI500" s="23"/>
      <c r="GJ500" s="27"/>
      <c r="GK500" s="28"/>
      <c r="GL500" s="28"/>
      <c r="GM500" s="28"/>
      <c r="GN500" s="28"/>
      <c r="GO500" s="28"/>
      <c r="GP500" s="28"/>
      <c r="GQ500" s="28"/>
      <c r="GR500" s="28"/>
      <c r="GS500" s="28"/>
      <c r="GT500" s="28"/>
      <c r="GU500" s="26"/>
      <c r="GV500" s="121"/>
      <c r="GW500" s="125"/>
      <c r="GX500" s="126"/>
      <c r="GY500" s="127"/>
      <c r="GZ500" s="23"/>
      <c r="HA500" s="27"/>
      <c r="HB500" s="28"/>
      <c r="HC500" s="28"/>
      <c r="HD500" s="28"/>
      <c r="HE500" s="28"/>
      <c r="HF500" s="28"/>
      <c r="HG500" s="28"/>
      <c r="HH500" s="28"/>
      <c r="HI500" s="28"/>
      <c r="HJ500" s="28"/>
      <c r="HK500" s="28"/>
      <c r="HL500" s="26"/>
      <c r="HM500" s="121"/>
      <c r="HN500" s="125"/>
      <c r="HO500" s="126"/>
      <c r="HP500" s="127"/>
      <c r="HQ500" s="23"/>
      <c r="HR500" s="27"/>
      <c r="HS500" s="28"/>
      <c r="HT500" s="28"/>
      <c r="HU500" s="28"/>
      <c r="HV500" s="28"/>
      <c r="HW500" s="28"/>
      <c r="HX500" s="28"/>
      <c r="HY500" s="28"/>
      <c r="HZ500" s="28"/>
      <c r="IA500" s="28"/>
      <c r="IB500" s="28"/>
      <c r="IC500" s="26"/>
      <c r="ID500" s="121"/>
      <c r="IE500" s="125"/>
      <c r="IF500" s="126"/>
      <c r="IG500" s="127"/>
      <c r="IH500" s="23"/>
      <c r="II500" s="27"/>
      <c r="IJ500" s="28"/>
      <c r="IK500" s="28"/>
      <c r="IL500" s="28"/>
      <c r="IM500" s="28"/>
      <c r="IN500" s="28"/>
      <c r="IO500" s="28"/>
      <c r="IP500" s="28"/>
      <c r="IQ500" s="28"/>
      <c r="IR500" s="28"/>
      <c r="IS500" s="28"/>
      <c r="IT500" s="26"/>
      <c r="IU500" s="121"/>
    </row>
    <row r="501" spans="1:255" ht="19.5" customHeight="1">
      <c r="A501" s="134"/>
      <c r="B501" s="125"/>
      <c r="C501" s="126"/>
      <c r="D501" s="127"/>
      <c r="E501" s="27"/>
      <c r="F501" s="27">
        <v>2016</v>
      </c>
      <c r="G501" s="28">
        <f aca="true" t="shared" si="276" ref="G501:G510">I501+K501+M501+O501</f>
        <v>20005.4</v>
      </c>
      <c r="H501" s="28">
        <f t="shared" si="273"/>
        <v>20005.4</v>
      </c>
      <c r="I501" s="28">
        <f t="shared" si="275"/>
        <v>10533.6</v>
      </c>
      <c r="J501" s="28">
        <f t="shared" si="275"/>
        <v>10533.6</v>
      </c>
      <c r="K501" s="28">
        <f t="shared" si="275"/>
        <v>0</v>
      </c>
      <c r="L501" s="28">
        <f t="shared" si="275"/>
        <v>0</v>
      </c>
      <c r="M501" s="28">
        <f t="shared" si="275"/>
        <v>9471.8</v>
      </c>
      <c r="N501" s="28">
        <f t="shared" si="275"/>
        <v>9471.8</v>
      </c>
      <c r="O501" s="28">
        <f t="shared" si="275"/>
        <v>0</v>
      </c>
      <c r="P501" s="28">
        <f t="shared" si="275"/>
        <v>0</v>
      </c>
      <c r="Q501" s="26"/>
      <c r="R501" s="121"/>
      <c r="S501" s="126"/>
      <c r="T501" s="126"/>
      <c r="U501" s="57"/>
      <c r="V501" s="57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5"/>
      <c r="AH501" s="132"/>
      <c r="AI501" s="126"/>
      <c r="AJ501" s="126"/>
      <c r="AK501" s="126"/>
      <c r="AL501" s="57"/>
      <c r="AM501" s="57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5"/>
      <c r="AY501" s="132"/>
      <c r="AZ501" s="126"/>
      <c r="BA501" s="126"/>
      <c r="BB501" s="126"/>
      <c r="BC501" s="57"/>
      <c r="BD501" s="57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5"/>
      <c r="BP501" s="132"/>
      <c r="BQ501" s="126"/>
      <c r="BR501" s="126"/>
      <c r="BS501" s="126"/>
      <c r="BT501" s="57"/>
      <c r="BU501" s="57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5"/>
      <c r="CG501" s="132"/>
      <c r="CH501" s="126"/>
      <c r="CI501" s="126"/>
      <c r="CJ501" s="126"/>
      <c r="CK501" s="57"/>
      <c r="CL501" s="57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5"/>
      <c r="CX501" s="132"/>
      <c r="CY501" s="126"/>
      <c r="CZ501" s="126"/>
      <c r="DA501" s="126"/>
      <c r="DB501" s="57"/>
      <c r="DC501" s="57"/>
      <c r="DD501" s="58"/>
      <c r="DE501" s="59"/>
      <c r="DF501" s="28"/>
      <c r="DG501" s="28"/>
      <c r="DH501" s="28"/>
      <c r="DI501" s="28"/>
      <c r="DJ501" s="28"/>
      <c r="DK501" s="28"/>
      <c r="DL501" s="28"/>
      <c r="DM501" s="28"/>
      <c r="DN501" s="26"/>
      <c r="DO501" s="121"/>
      <c r="DP501" s="125"/>
      <c r="DQ501" s="126"/>
      <c r="DR501" s="127"/>
      <c r="DS501" s="27"/>
      <c r="DT501" s="27"/>
      <c r="DU501" s="28"/>
      <c r="DV501" s="28"/>
      <c r="DW501" s="28"/>
      <c r="DX501" s="28"/>
      <c r="DY501" s="28"/>
      <c r="DZ501" s="28"/>
      <c r="EA501" s="28"/>
      <c r="EB501" s="28"/>
      <c r="EC501" s="28"/>
      <c r="ED501" s="28"/>
      <c r="EE501" s="26"/>
      <c r="EF501" s="121"/>
      <c r="EG501" s="125"/>
      <c r="EH501" s="126"/>
      <c r="EI501" s="127"/>
      <c r="EJ501" s="27"/>
      <c r="EK501" s="27"/>
      <c r="EL501" s="28"/>
      <c r="EM501" s="28"/>
      <c r="EN501" s="28"/>
      <c r="EO501" s="28"/>
      <c r="EP501" s="28"/>
      <c r="EQ501" s="28"/>
      <c r="ER501" s="28"/>
      <c r="ES501" s="28"/>
      <c r="ET501" s="28"/>
      <c r="EU501" s="28"/>
      <c r="EV501" s="26"/>
      <c r="EW501" s="121"/>
      <c r="EX501" s="125"/>
      <c r="EY501" s="126"/>
      <c r="EZ501" s="127"/>
      <c r="FA501" s="27"/>
      <c r="FB501" s="27"/>
      <c r="FC501" s="28"/>
      <c r="FD501" s="28"/>
      <c r="FE501" s="28"/>
      <c r="FF501" s="28"/>
      <c r="FG501" s="28"/>
      <c r="FH501" s="28"/>
      <c r="FI501" s="28"/>
      <c r="FJ501" s="28"/>
      <c r="FK501" s="28"/>
      <c r="FL501" s="28"/>
      <c r="FM501" s="26"/>
      <c r="FN501" s="121"/>
      <c r="FO501" s="125"/>
      <c r="FP501" s="126"/>
      <c r="FQ501" s="127"/>
      <c r="FR501" s="27"/>
      <c r="FS501" s="27"/>
      <c r="FT501" s="28"/>
      <c r="FU501" s="28"/>
      <c r="FV501" s="28"/>
      <c r="FW501" s="28"/>
      <c r="FX501" s="28"/>
      <c r="FY501" s="28"/>
      <c r="FZ501" s="28"/>
      <c r="GA501" s="28"/>
      <c r="GB501" s="28"/>
      <c r="GC501" s="28"/>
      <c r="GD501" s="26"/>
      <c r="GE501" s="121"/>
      <c r="GF501" s="125"/>
      <c r="GG501" s="126"/>
      <c r="GH501" s="127"/>
      <c r="GI501" s="27"/>
      <c r="GJ501" s="27"/>
      <c r="GK501" s="28"/>
      <c r="GL501" s="28"/>
      <c r="GM501" s="28"/>
      <c r="GN501" s="28"/>
      <c r="GO501" s="28"/>
      <c r="GP501" s="28"/>
      <c r="GQ501" s="28"/>
      <c r="GR501" s="28"/>
      <c r="GS501" s="28"/>
      <c r="GT501" s="28"/>
      <c r="GU501" s="26"/>
      <c r="GV501" s="121"/>
      <c r="GW501" s="125"/>
      <c r="GX501" s="126"/>
      <c r="GY501" s="127"/>
      <c r="GZ501" s="27"/>
      <c r="HA501" s="27"/>
      <c r="HB501" s="28"/>
      <c r="HC501" s="28"/>
      <c r="HD501" s="28"/>
      <c r="HE501" s="28"/>
      <c r="HF501" s="28"/>
      <c r="HG501" s="28"/>
      <c r="HH501" s="28"/>
      <c r="HI501" s="28"/>
      <c r="HJ501" s="28"/>
      <c r="HK501" s="28"/>
      <c r="HL501" s="26"/>
      <c r="HM501" s="121"/>
      <c r="HN501" s="125"/>
      <c r="HO501" s="126"/>
      <c r="HP501" s="127"/>
      <c r="HQ501" s="27"/>
      <c r="HR501" s="27"/>
      <c r="HS501" s="28"/>
      <c r="HT501" s="28"/>
      <c r="HU501" s="28"/>
      <c r="HV501" s="28"/>
      <c r="HW501" s="28"/>
      <c r="HX501" s="28"/>
      <c r="HY501" s="28"/>
      <c r="HZ501" s="28"/>
      <c r="IA501" s="28"/>
      <c r="IB501" s="28"/>
      <c r="IC501" s="26"/>
      <c r="ID501" s="121"/>
      <c r="IE501" s="125"/>
      <c r="IF501" s="126"/>
      <c r="IG501" s="127"/>
      <c r="IH501" s="27"/>
      <c r="II501" s="27"/>
      <c r="IJ501" s="28"/>
      <c r="IK501" s="28"/>
      <c r="IL501" s="28"/>
      <c r="IM501" s="28"/>
      <c r="IN501" s="28"/>
      <c r="IO501" s="28"/>
      <c r="IP501" s="28"/>
      <c r="IQ501" s="28"/>
      <c r="IR501" s="28"/>
      <c r="IS501" s="28"/>
      <c r="IT501" s="26"/>
      <c r="IU501" s="121"/>
    </row>
    <row r="502" spans="1:255" ht="21.75" customHeight="1">
      <c r="A502" s="134"/>
      <c r="B502" s="125"/>
      <c r="C502" s="126"/>
      <c r="D502" s="127"/>
      <c r="E502" s="27"/>
      <c r="F502" s="27">
        <v>2017</v>
      </c>
      <c r="G502" s="28">
        <f t="shared" si="276"/>
        <v>15632.7</v>
      </c>
      <c r="H502" s="28">
        <f t="shared" si="273"/>
        <v>15632.7</v>
      </c>
      <c r="I502" s="28">
        <f t="shared" si="275"/>
        <v>12293.7</v>
      </c>
      <c r="J502" s="28">
        <f t="shared" si="275"/>
        <v>12293.7</v>
      </c>
      <c r="K502" s="28">
        <f t="shared" si="275"/>
        <v>0</v>
      </c>
      <c r="L502" s="28">
        <f t="shared" si="275"/>
        <v>0</v>
      </c>
      <c r="M502" s="28">
        <f t="shared" si="275"/>
        <v>3339</v>
      </c>
      <c r="N502" s="28">
        <f t="shared" si="275"/>
        <v>3339</v>
      </c>
      <c r="O502" s="28">
        <f t="shared" si="275"/>
        <v>0</v>
      </c>
      <c r="P502" s="28">
        <f t="shared" si="275"/>
        <v>0</v>
      </c>
      <c r="Q502" s="26"/>
      <c r="R502" s="121"/>
      <c r="S502" s="126"/>
      <c r="T502" s="126"/>
      <c r="U502" s="57"/>
      <c r="V502" s="57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5"/>
      <c r="AH502" s="132"/>
      <c r="AI502" s="126"/>
      <c r="AJ502" s="126"/>
      <c r="AK502" s="126"/>
      <c r="AL502" s="57"/>
      <c r="AM502" s="57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5"/>
      <c r="AY502" s="132"/>
      <c r="AZ502" s="126"/>
      <c r="BA502" s="126"/>
      <c r="BB502" s="126"/>
      <c r="BC502" s="57"/>
      <c r="BD502" s="57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5"/>
      <c r="BP502" s="132"/>
      <c r="BQ502" s="126"/>
      <c r="BR502" s="126"/>
      <c r="BS502" s="126"/>
      <c r="BT502" s="57"/>
      <c r="BU502" s="57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5"/>
      <c r="CG502" s="132"/>
      <c r="CH502" s="126"/>
      <c r="CI502" s="126"/>
      <c r="CJ502" s="126"/>
      <c r="CK502" s="57"/>
      <c r="CL502" s="57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5"/>
      <c r="CX502" s="132"/>
      <c r="CY502" s="126"/>
      <c r="CZ502" s="126"/>
      <c r="DA502" s="126"/>
      <c r="DB502" s="57"/>
      <c r="DC502" s="57"/>
      <c r="DD502" s="58"/>
      <c r="DE502" s="59"/>
      <c r="DF502" s="28"/>
      <c r="DG502" s="28"/>
      <c r="DH502" s="28"/>
      <c r="DI502" s="28"/>
      <c r="DJ502" s="28"/>
      <c r="DK502" s="28"/>
      <c r="DL502" s="28"/>
      <c r="DM502" s="28"/>
      <c r="DN502" s="26"/>
      <c r="DO502" s="121"/>
      <c r="DP502" s="125"/>
      <c r="DQ502" s="126"/>
      <c r="DR502" s="127"/>
      <c r="DS502" s="27"/>
      <c r="DT502" s="27"/>
      <c r="DU502" s="28"/>
      <c r="DV502" s="28"/>
      <c r="DW502" s="28"/>
      <c r="DX502" s="28"/>
      <c r="DY502" s="28"/>
      <c r="DZ502" s="28"/>
      <c r="EA502" s="28"/>
      <c r="EB502" s="28"/>
      <c r="EC502" s="28"/>
      <c r="ED502" s="28"/>
      <c r="EE502" s="26"/>
      <c r="EF502" s="121"/>
      <c r="EG502" s="125"/>
      <c r="EH502" s="126"/>
      <c r="EI502" s="127"/>
      <c r="EJ502" s="27"/>
      <c r="EK502" s="27"/>
      <c r="EL502" s="28"/>
      <c r="EM502" s="28"/>
      <c r="EN502" s="28"/>
      <c r="EO502" s="28"/>
      <c r="EP502" s="28"/>
      <c r="EQ502" s="28"/>
      <c r="ER502" s="28"/>
      <c r="ES502" s="28"/>
      <c r="ET502" s="28"/>
      <c r="EU502" s="28"/>
      <c r="EV502" s="26"/>
      <c r="EW502" s="121"/>
      <c r="EX502" s="125"/>
      <c r="EY502" s="126"/>
      <c r="EZ502" s="127"/>
      <c r="FA502" s="27"/>
      <c r="FB502" s="27"/>
      <c r="FC502" s="28"/>
      <c r="FD502" s="28"/>
      <c r="FE502" s="28"/>
      <c r="FF502" s="28"/>
      <c r="FG502" s="28"/>
      <c r="FH502" s="28"/>
      <c r="FI502" s="28"/>
      <c r="FJ502" s="28"/>
      <c r="FK502" s="28"/>
      <c r="FL502" s="28"/>
      <c r="FM502" s="26"/>
      <c r="FN502" s="121"/>
      <c r="FO502" s="125"/>
      <c r="FP502" s="126"/>
      <c r="FQ502" s="127"/>
      <c r="FR502" s="27"/>
      <c r="FS502" s="27"/>
      <c r="FT502" s="28"/>
      <c r="FU502" s="28"/>
      <c r="FV502" s="28"/>
      <c r="FW502" s="28"/>
      <c r="FX502" s="28"/>
      <c r="FY502" s="28"/>
      <c r="FZ502" s="28"/>
      <c r="GA502" s="28"/>
      <c r="GB502" s="28"/>
      <c r="GC502" s="28"/>
      <c r="GD502" s="26"/>
      <c r="GE502" s="121"/>
      <c r="GF502" s="125"/>
      <c r="GG502" s="126"/>
      <c r="GH502" s="127"/>
      <c r="GI502" s="27"/>
      <c r="GJ502" s="27"/>
      <c r="GK502" s="28"/>
      <c r="GL502" s="28"/>
      <c r="GM502" s="28"/>
      <c r="GN502" s="28"/>
      <c r="GO502" s="28"/>
      <c r="GP502" s="28"/>
      <c r="GQ502" s="28"/>
      <c r="GR502" s="28"/>
      <c r="GS502" s="28"/>
      <c r="GT502" s="28"/>
      <c r="GU502" s="26"/>
      <c r="GV502" s="121"/>
      <c r="GW502" s="125"/>
      <c r="GX502" s="126"/>
      <c r="GY502" s="127"/>
      <c r="GZ502" s="27"/>
      <c r="HA502" s="27"/>
      <c r="HB502" s="28"/>
      <c r="HC502" s="28"/>
      <c r="HD502" s="28"/>
      <c r="HE502" s="28"/>
      <c r="HF502" s="28"/>
      <c r="HG502" s="28"/>
      <c r="HH502" s="28"/>
      <c r="HI502" s="28"/>
      <c r="HJ502" s="28"/>
      <c r="HK502" s="28"/>
      <c r="HL502" s="26"/>
      <c r="HM502" s="121"/>
      <c r="HN502" s="125"/>
      <c r="HO502" s="126"/>
      <c r="HP502" s="127"/>
      <c r="HQ502" s="27"/>
      <c r="HR502" s="27"/>
      <c r="HS502" s="28"/>
      <c r="HT502" s="28"/>
      <c r="HU502" s="28"/>
      <c r="HV502" s="28"/>
      <c r="HW502" s="28"/>
      <c r="HX502" s="28"/>
      <c r="HY502" s="28"/>
      <c r="HZ502" s="28"/>
      <c r="IA502" s="28"/>
      <c r="IB502" s="28"/>
      <c r="IC502" s="26"/>
      <c r="ID502" s="121"/>
      <c r="IE502" s="125"/>
      <c r="IF502" s="126"/>
      <c r="IG502" s="127"/>
      <c r="IH502" s="27"/>
      <c r="II502" s="27"/>
      <c r="IJ502" s="28"/>
      <c r="IK502" s="28"/>
      <c r="IL502" s="28"/>
      <c r="IM502" s="28"/>
      <c r="IN502" s="28"/>
      <c r="IO502" s="28"/>
      <c r="IP502" s="28"/>
      <c r="IQ502" s="28"/>
      <c r="IR502" s="28"/>
      <c r="IS502" s="28"/>
      <c r="IT502" s="26"/>
      <c r="IU502" s="121"/>
    </row>
    <row r="503" spans="1:255" ht="21.75" customHeight="1">
      <c r="A503" s="134"/>
      <c r="B503" s="125"/>
      <c r="C503" s="126"/>
      <c r="D503" s="127"/>
      <c r="E503" s="27"/>
      <c r="F503" s="27">
        <v>2018</v>
      </c>
      <c r="G503" s="28">
        <f t="shared" si="276"/>
        <v>3696.8</v>
      </c>
      <c r="H503" s="28">
        <f t="shared" si="273"/>
        <v>3696.8</v>
      </c>
      <c r="I503" s="28">
        <f t="shared" si="275"/>
        <v>357.8</v>
      </c>
      <c r="J503" s="28">
        <f t="shared" si="275"/>
        <v>357.8</v>
      </c>
      <c r="K503" s="28">
        <f t="shared" si="275"/>
        <v>0</v>
      </c>
      <c r="L503" s="28">
        <f t="shared" si="275"/>
        <v>0</v>
      </c>
      <c r="M503" s="28">
        <f t="shared" si="275"/>
        <v>3339</v>
      </c>
      <c r="N503" s="28">
        <f t="shared" si="275"/>
        <v>3339</v>
      </c>
      <c r="O503" s="28">
        <f t="shared" si="275"/>
        <v>0</v>
      </c>
      <c r="P503" s="28">
        <f t="shared" si="275"/>
        <v>0</v>
      </c>
      <c r="Q503" s="26"/>
      <c r="R503" s="121"/>
      <c r="S503" s="126"/>
      <c r="T503" s="126"/>
      <c r="U503" s="57"/>
      <c r="V503" s="57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5"/>
      <c r="AH503" s="132"/>
      <c r="AI503" s="126"/>
      <c r="AJ503" s="126"/>
      <c r="AK503" s="126"/>
      <c r="AL503" s="57"/>
      <c r="AM503" s="57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5"/>
      <c r="AY503" s="132"/>
      <c r="AZ503" s="126"/>
      <c r="BA503" s="126"/>
      <c r="BB503" s="126"/>
      <c r="BC503" s="57"/>
      <c r="BD503" s="57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5"/>
      <c r="BP503" s="132"/>
      <c r="BQ503" s="126"/>
      <c r="BR503" s="126"/>
      <c r="BS503" s="126"/>
      <c r="BT503" s="57"/>
      <c r="BU503" s="57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5"/>
      <c r="CG503" s="132"/>
      <c r="CH503" s="126"/>
      <c r="CI503" s="126"/>
      <c r="CJ503" s="126"/>
      <c r="CK503" s="57"/>
      <c r="CL503" s="57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5"/>
      <c r="CX503" s="132"/>
      <c r="CY503" s="126"/>
      <c r="CZ503" s="126"/>
      <c r="DA503" s="126"/>
      <c r="DB503" s="57"/>
      <c r="DC503" s="57"/>
      <c r="DD503" s="58"/>
      <c r="DE503" s="59"/>
      <c r="DF503" s="28"/>
      <c r="DG503" s="28"/>
      <c r="DH503" s="28"/>
      <c r="DI503" s="28"/>
      <c r="DJ503" s="28"/>
      <c r="DK503" s="28"/>
      <c r="DL503" s="28"/>
      <c r="DM503" s="28"/>
      <c r="DN503" s="26"/>
      <c r="DO503" s="121"/>
      <c r="DP503" s="125"/>
      <c r="DQ503" s="126"/>
      <c r="DR503" s="127"/>
      <c r="DS503" s="27"/>
      <c r="DT503" s="27"/>
      <c r="DU503" s="28"/>
      <c r="DV503" s="28"/>
      <c r="DW503" s="28"/>
      <c r="DX503" s="28"/>
      <c r="DY503" s="28"/>
      <c r="DZ503" s="28"/>
      <c r="EA503" s="28"/>
      <c r="EB503" s="28"/>
      <c r="EC503" s="28"/>
      <c r="ED503" s="28"/>
      <c r="EE503" s="26"/>
      <c r="EF503" s="121"/>
      <c r="EG503" s="125"/>
      <c r="EH503" s="126"/>
      <c r="EI503" s="127"/>
      <c r="EJ503" s="27"/>
      <c r="EK503" s="27"/>
      <c r="EL503" s="28"/>
      <c r="EM503" s="28"/>
      <c r="EN503" s="28"/>
      <c r="EO503" s="28"/>
      <c r="EP503" s="28"/>
      <c r="EQ503" s="28"/>
      <c r="ER503" s="28"/>
      <c r="ES503" s="28"/>
      <c r="ET503" s="28"/>
      <c r="EU503" s="28"/>
      <c r="EV503" s="26"/>
      <c r="EW503" s="121"/>
      <c r="EX503" s="125"/>
      <c r="EY503" s="126"/>
      <c r="EZ503" s="127"/>
      <c r="FA503" s="27"/>
      <c r="FB503" s="27"/>
      <c r="FC503" s="28"/>
      <c r="FD503" s="28"/>
      <c r="FE503" s="28"/>
      <c r="FF503" s="28"/>
      <c r="FG503" s="28"/>
      <c r="FH503" s="28"/>
      <c r="FI503" s="28"/>
      <c r="FJ503" s="28"/>
      <c r="FK503" s="28"/>
      <c r="FL503" s="28"/>
      <c r="FM503" s="26"/>
      <c r="FN503" s="121"/>
      <c r="FO503" s="125"/>
      <c r="FP503" s="126"/>
      <c r="FQ503" s="127"/>
      <c r="FR503" s="27"/>
      <c r="FS503" s="27"/>
      <c r="FT503" s="28"/>
      <c r="FU503" s="28"/>
      <c r="FV503" s="28"/>
      <c r="FW503" s="28"/>
      <c r="FX503" s="28"/>
      <c r="FY503" s="28"/>
      <c r="FZ503" s="28"/>
      <c r="GA503" s="28"/>
      <c r="GB503" s="28"/>
      <c r="GC503" s="28"/>
      <c r="GD503" s="26"/>
      <c r="GE503" s="121"/>
      <c r="GF503" s="125"/>
      <c r="GG503" s="126"/>
      <c r="GH503" s="127"/>
      <c r="GI503" s="27"/>
      <c r="GJ503" s="27"/>
      <c r="GK503" s="28"/>
      <c r="GL503" s="28"/>
      <c r="GM503" s="28"/>
      <c r="GN503" s="28"/>
      <c r="GO503" s="28"/>
      <c r="GP503" s="28"/>
      <c r="GQ503" s="28"/>
      <c r="GR503" s="28"/>
      <c r="GS503" s="28"/>
      <c r="GT503" s="28"/>
      <c r="GU503" s="26"/>
      <c r="GV503" s="121"/>
      <c r="GW503" s="125"/>
      <c r="GX503" s="126"/>
      <c r="GY503" s="127"/>
      <c r="GZ503" s="27"/>
      <c r="HA503" s="27"/>
      <c r="HB503" s="28"/>
      <c r="HC503" s="28"/>
      <c r="HD503" s="28"/>
      <c r="HE503" s="28"/>
      <c r="HF503" s="28"/>
      <c r="HG503" s="28"/>
      <c r="HH503" s="28"/>
      <c r="HI503" s="28"/>
      <c r="HJ503" s="28"/>
      <c r="HK503" s="28"/>
      <c r="HL503" s="26"/>
      <c r="HM503" s="121"/>
      <c r="HN503" s="125"/>
      <c r="HO503" s="126"/>
      <c r="HP503" s="127"/>
      <c r="HQ503" s="27"/>
      <c r="HR503" s="27"/>
      <c r="HS503" s="28"/>
      <c r="HT503" s="28"/>
      <c r="HU503" s="28"/>
      <c r="HV503" s="28"/>
      <c r="HW503" s="28"/>
      <c r="HX503" s="28"/>
      <c r="HY503" s="28"/>
      <c r="HZ503" s="28"/>
      <c r="IA503" s="28"/>
      <c r="IB503" s="28"/>
      <c r="IC503" s="26"/>
      <c r="ID503" s="121"/>
      <c r="IE503" s="125"/>
      <c r="IF503" s="126"/>
      <c r="IG503" s="127"/>
      <c r="IH503" s="27"/>
      <c r="II503" s="27"/>
      <c r="IJ503" s="28"/>
      <c r="IK503" s="28"/>
      <c r="IL503" s="28"/>
      <c r="IM503" s="28"/>
      <c r="IN503" s="28"/>
      <c r="IO503" s="28"/>
      <c r="IP503" s="28"/>
      <c r="IQ503" s="28"/>
      <c r="IR503" s="28"/>
      <c r="IS503" s="28"/>
      <c r="IT503" s="26"/>
      <c r="IU503" s="121"/>
    </row>
    <row r="504" spans="1:255" ht="18.75" customHeight="1">
      <c r="A504" s="134"/>
      <c r="B504" s="125"/>
      <c r="C504" s="126"/>
      <c r="D504" s="127"/>
      <c r="E504" s="27"/>
      <c r="F504" s="27">
        <v>2019</v>
      </c>
      <c r="G504" s="28">
        <f t="shared" si="276"/>
        <v>680</v>
      </c>
      <c r="H504" s="28">
        <f t="shared" si="273"/>
        <v>680</v>
      </c>
      <c r="I504" s="28">
        <f t="shared" si="275"/>
        <v>680</v>
      </c>
      <c r="J504" s="28">
        <f t="shared" si="275"/>
        <v>680</v>
      </c>
      <c r="K504" s="28">
        <f t="shared" si="275"/>
        <v>0</v>
      </c>
      <c r="L504" s="28">
        <f t="shared" si="275"/>
        <v>0</v>
      </c>
      <c r="M504" s="28">
        <f t="shared" si="275"/>
        <v>0</v>
      </c>
      <c r="N504" s="28">
        <f t="shared" si="275"/>
        <v>0</v>
      </c>
      <c r="O504" s="28">
        <f t="shared" si="275"/>
        <v>0</v>
      </c>
      <c r="P504" s="28">
        <f t="shared" si="275"/>
        <v>0</v>
      </c>
      <c r="Q504" s="26"/>
      <c r="R504" s="121"/>
      <c r="S504" s="126"/>
      <c r="T504" s="126"/>
      <c r="U504" s="57"/>
      <c r="V504" s="57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5"/>
      <c r="AH504" s="132"/>
      <c r="AI504" s="126"/>
      <c r="AJ504" s="126"/>
      <c r="AK504" s="126"/>
      <c r="AL504" s="57"/>
      <c r="AM504" s="57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5"/>
      <c r="AY504" s="132"/>
      <c r="AZ504" s="126"/>
      <c r="BA504" s="126"/>
      <c r="BB504" s="126"/>
      <c r="BC504" s="57"/>
      <c r="BD504" s="57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5"/>
      <c r="BP504" s="132"/>
      <c r="BQ504" s="126"/>
      <c r="BR504" s="126"/>
      <c r="BS504" s="126"/>
      <c r="BT504" s="57"/>
      <c r="BU504" s="57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5"/>
      <c r="CG504" s="132"/>
      <c r="CH504" s="126"/>
      <c r="CI504" s="126"/>
      <c r="CJ504" s="126"/>
      <c r="CK504" s="57"/>
      <c r="CL504" s="57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5"/>
      <c r="CX504" s="132"/>
      <c r="CY504" s="126"/>
      <c r="CZ504" s="126"/>
      <c r="DA504" s="126"/>
      <c r="DB504" s="57"/>
      <c r="DC504" s="57"/>
      <c r="DD504" s="58"/>
      <c r="DE504" s="59"/>
      <c r="DF504" s="28"/>
      <c r="DG504" s="28"/>
      <c r="DH504" s="28"/>
      <c r="DI504" s="28"/>
      <c r="DJ504" s="28"/>
      <c r="DK504" s="28"/>
      <c r="DL504" s="28"/>
      <c r="DM504" s="28"/>
      <c r="DN504" s="26"/>
      <c r="DO504" s="121"/>
      <c r="DP504" s="125"/>
      <c r="DQ504" s="126"/>
      <c r="DR504" s="127"/>
      <c r="DS504" s="27"/>
      <c r="DT504" s="27"/>
      <c r="DU504" s="28"/>
      <c r="DV504" s="28"/>
      <c r="DW504" s="28"/>
      <c r="DX504" s="28"/>
      <c r="DY504" s="28"/>
      <c r="DZ504" s="28"/>
      <c r="EA504" s="28"/>
      <c r="EB504" s="28"/>
      <c r="EC504" s="28"/>
      <c r="ED504" s="28"/>
      <c r="EE504" s="26"/>
      <c r="EF504" s="121"/>
      <c r="EG504" s="125"/>
      <c r="EH504" s="126"/>
      <c r="EI504" s="127"/>
      <c r="EJ504" s="27"/>
      <c r="EK504" s="27"/>
      <c r="EL504" s="28"/>
      <c r="EM504" s="28"/>
      <c r="EN504" s="28"/>
      <c r="EO504" s="28"/>
      <c r="EP504" s="28"/>
      <c r="EQ504" s="28"/>
      <c r="ER504" s="28"/>
      <c r="ES504" s="28"/>
      <c r="ET504" s="28"/>
      <c r="EU504" s="28"/>
      <c r="EV504" s="26"/>
      <c r="EW504" s="121"/>
      <c r="EX504" s="125"/>
      <c r="EY504" s="126"/>
      <c r="EZ504" s="127"/>
      <c r="FA504" s="27"/>
      <c r="FB504" s="27"/>
      <c r="FC504" s="28"/>
      <c r="FD504" s="28"/>
      <c r="FE504" s="28"/>
      <c r="FF504" s="28"/>
      <c r="FG504" s="28"/>
      <c r="FH504" s="28"/>
      <c r="FI504" s="28"/>
      <c r="FJ504" s="28"/>
      <c r="FK504" s="28"/>
      <c r="FL504" s="28"/>
      <c r="FM504" s="26"/>
      <c r="FN504" s="121"/>
      <c r="FO504" s="125"/>
      <c r="FP504" s="126"/>
      <c r="FQ504" s="127"/>
      <c r="FR504" s="27"/>
      <c r="FS504" s="27"/>
      <c r="FT504" s="28"/>
      <c r="FU504" s="28"/>
      <c r="FV504" s="28"/>
      <c r="FW504" s="28"/>
      <c r="FX504" s="28"/>
      <c r="FY504" s="28"/>
      <c r="FZ504" s="28"/>
      <c r="GA504" s="28"/>
      <c r="GB504" s="28"/>
      <c r="GC504" s="28"/>
      <c r="GD504" s="26"/>
      <c r="GE504" s="121"/>
      <c r="GF504" s="125"/>
      <c r="GG504" s="126"/>
      <c r="GH504" s="127"/>
      <c r="GI504" s="27"/>
      <c r="GJ504" s="27"/>
      <c r="GK504" s="28"/>
      <c r="GL504" s="28"/>
      <c r="GM504" s="28"/>
      <c r="GN504" s="28"/>
      <c r="GO504" s="28"/>
      <c r="GP504" s="28"/>
      <c r="GQ504" s="28"/>
      <c r="GR504" s="28"/>
      <c r="GS504" s="28"/>
      <c r="GT504" s="28"/>
      <c r="GU504" s="26"/>
      <c r="GV504" s="121"/>
      <c r="GW504" s="125"/>
      <c r="GX504" s="126"/>
      <c r="GY504" s="127"/>
      <c r="GZ504" s="27"/>
      <c r="HA504" s="27"/>
      <c r="HB504" s="28"/>
      <c r="HC504" s="28"/>
      <c r="HD504" s="28"/>
      <c r="HE504" s="28"/>
      <c r="HF504" s="28"/>
      <c r="HG504" s="28"/>
      <c r="HH504" s="28"/>
      <c r="HI504" s="28"/>
      <c r="HJ504" s="28"/>
      <c r="HK504" s="28"/>
      <c r="HL504" s="26"/>
      <c r="HM504" s="121"/>
      <c r="HN504" s="125"/>
      <c r="HO504" s="126"/>
      <c r="HP504" s="127"/>
      <c r="HQ504" s="27"/>
      <c r="HR504" s="27"/>
      <c r="HS504" s="28"/>
      <c r="HT504" s="28"/>
      <c r="HU504" s="28"/>
      <c r="HV504" s="28"/>
      <c r="HW504" s="28"/>
      <c r="HX504" s="28"/>
      <c r="HY504" s="28"/>
      <c r="HZ504" s="28"/>
      <c r="IA504" s="28"/>
      <c r="IB504" s="28"/>
      <c r="IC504" s="26"/>
      <c r="ID504" s="121"/>
      <c r="IE504" s="125"/>
      <c r="IF504" s="126"/>
      <c r="IG504" s="127"/>
      <c r="IH504" s="27"/>
      <c r="II504" s="27"/>
      <c r="IJ504" s="28"/>
      <c r="IK504" s="28"/>
      <c r="IL504" s="28"/>
      <c r="IM504" s="28"/>
      <c r="IN504" s="28"/>
      <c r="IO504" s="28"/>
      <c r="IP504" s="28"/>
      <c r="IQ504" s="28"/>
      <c r="IR504" s="28"/>
      <c r="IS504" s="28"/>
      <c r="IT504" s="26"/>
      <c r="IU504" s="121"/>
    </row>
    <row r="505" spans="1:255" ht="20.25" customHeight="1">
      <c r="A505" s="134"/>
      <c r="B505" s="125"/>
      <c r="C505" s="126"/>
      <c r="D505" s="127"/>
      <c r="E505" s="23"/>
      <c r="F505" s="27">
        <v>2020</v>
      </c>
      <c r="G505" s="28">
        <f t="shared" si="276"/>
        <v>172366.9</v>
      </c>
      <c r="H505" s="28">
        <f t="shared" si="273"/>
        <v>67633.9</v>
      </c>
      <c r="I505" s="28">
        <f t="shared" si="275"/>
        <v>172366.9</v>
      </c>
      <c r="J505" s="28">
        <f t="shared" si="275"/>
        <v>67633.9</v>
      </c>
      <c r="K505" s="28">
        <f t="shared" si="275"/>
        <v>0</v>
      </c>
      <c r="L505" s="28">
        <f t="shared" si="275"/>
        <v>0</v>
      </c>
      <c r="M505" s="28">
        <f t="shared" si="275"/>
        <v>0</v>
      </c>
      <c r="N505" s="28">
        <f t="shared" si="275"/>
        <v>0</v>
      </c>
      <c r="O505" s="28">
        <f t="shared" si="275"/>
        <v>0</v>
      </c>
      <c r="P505" s="28">
        <f t="shared" si="275"/>
        <v>0</v>
      </c>
      <c r="Q505" s="26"/>
      <c r="R505" s="121"/>
      <c r="S505" s="126"/>
      <c r="T505" s="126"/>
      <c r="U505" s="71"/>
      <c r="V505" s="57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5"/>
      <c r="AH505" s="132"/>
      <c r="AI505" s="126"/>
      <c r="AJ505" s="126"/>
      <c r="AK505" s="126"/>
      <c r="AL505" s="71"/>
      <c r="AM505" s="57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5"/>
      <c r="AY505" s="132"/>
      <c r="AZ505" s="126"/>
      <c r="BA505" s="126"/>
      <c r="BB505" s="126"/>
      <c r="BC505" s="71"/>
      <c r="BD505" s="57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5"/>
      <c r="BP505" s="132"/>
      <c r="BQ505" s="126"/>
      <c r="BR505" s="126"/>
      <c r="BS505" s="126"/>
      <c r="BT505" s="71"/>
      <c r="BU505" s="57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5"/>
      <c r="CG505" s="132"/>
      <c r="CH505" s="126"/>
      <c r="CI505" s="126"/>
      <c r="CJ505" s="126"/>
      <c r="CK505" s="71"/>
      <c r="CL505" s="57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5"/>
      <c r="CX505" s="132"/>
      <c r="CY505" s="126"/>
      <c r="CZ505" s="126"/>
      <c r="DA505" s="126"/>
      <c r="DB505" s="71"/>
      <c r="DC505" s="57"/>
      <c r="DD505" s="58"/>
      <c r="DE505" s="59"/>
      <c r="DF505" s="28"/>
      <c r="DG505" s="28"/>
      <c r="DH505" s="28"/>
      <c r="DI505" s="28"/>
      <c r="DJ505" s="28"/>
      <c r="DK505" s="28"/>
      <c r="DL505" s="28"/>
      <c r="DM505" s="28"/>
      <c r="DN505" s="26"/>
      <c r="DO505" s="121"/>
      <c r="DP505" s="125"/>
      <c r="DQ505" s="126"/>
      <c r="DR505" s="127"/>
      <c r="DS505" s="23"/>
      <c r="DT505" s="27"/>
      <c r="DU505" s="28"/>
      <c r="DV505" s="28"/>
      <c r="DW505" s="28"/>
      <c r="DX505" s="28"/>
      <c r="DY505" s="28"/>
      <c r="DZ505" s="28"/>
      <c r="EA505" s="28"/>
      <c r="EB505" s="28"/>
      <c r="EC505" s="28"/>
      <c r="ED505" s="28"/>
      <c r="EE505" s="26"/>
      <c r="EF505" s="121"/>
      <c r="EG505" s="125"/>
      <c r="EH505" s="126"/>
      <c r="EI505" s="127"/>
      <c r="EJ505" s="23"/>
      <c r="EK505" s="27"/>
      <c r="EL505" s="28"/>
      <c r="EM505" s="28"/>
      <c r="EN505" s="28"/>
      <c r="EO505" s="28"/>
      <c r="EP505" s="28"/>
      <c r="EQ505" s="28"/>
      <c r="ER505" s="28"/>
      <c r="ES505" s="28"/>
      <c r="ET505" s="28"/>
      <c r="EU505" s="28"/>
      <c r="EV505" s="26"/>
      <c r="EW505" s="121"/>
      <c r="EX505" s="125"/>
      <c r="EY505" s="126"/>
      <c r="EZ505" s="127"/>
      <c r="FA505" s="23"/>
      <c r="FB505" s="27"/>
      <c r="FC505" s="28"/>
      <c r="FD505" s="28"/>
      <c r="FE505" s="28"/>
      <c r="FF505" s="28"/>
      <c r="FG505" s="28"/>
      <c r="FH505" s="28"/>
      <c r="FI505" s="28"/>
      <c r="FJ505" s="28"/>
      <c r="FK505" s="28"/>
      <c r="FL505" s="28"/>
      <c r="FM505" s="26"/>
      <c r="FN505" s="121"/>
      <c r="FO505" s="125"/>
      <c r="FP505" s="126"/>
      <c r="FQ505" s="127"/>
      <c r="FR505" s="23"/>
      <c r="FS505" s="27"/>
      <c r="FT505" s="28"/>
      <c r="FU505" s="28"/>
      <c r="FV505" s="28"/>
      <c r="FW505" s="28"/>
      <c r="FX505" s="28"/>
      <c r="FY505" s="28"/>
      <c r="FZ505" s="28"/>
      <c r="GA505" s="28"/>
      <c r="GB505" s="28"/>
      <c r="GC505" s="28"/>
      <c r="GD505" s="26"/>
      <c r="GE505" s="121"/>
      <c r="GF505" s="125"/>
      <c r="GG505" s="126"/>
      <c r="GH505" s="127"/>
      <c r="GI505" s="23"/>
      <c r="GJ505" s="27"/>
      <c r="GK505" s="28"/>
      <c r="GL505" s="28"/>
      <c r="GM505" s="28"/>
      <c r="GN505" s="28"/>
      <c r="GO505" s="28"/>
      <c r="GP505" s="28"/>
      <c r="GQ505" s="28"/>
      <c r="GR505" s="28"/>
      <c r="GS505" s="28"/>
      <c r="GT505" s="28"/>
      <c r="GU505" s="26"/>
      <c r="GV505" s="121"/>
      <c r="GW505" s="125"/>
      <c r="GX505" s="126"/>
      <c r="GY505" s="127"/>
      <c r="GZ505" s="23"/>
      <c r="HA505" s="27"/>
      <c r="HB505" s="28"/>
      <c r="HC505" s="28"/>
      <c r="HD505" s="28"/>
      <c r="HE505" s="28"/>
      <c r="HF505" s="28"/>
      <c r="HG505" s="28"/>
      <c r="HH505" s="28"/>
      <c r="HI505" s="28"/>
      <c r="HJ505" s="28"/>
      <c r="HK505" s="28"/>
      <c r="HL505" s="26"/>
      <c r="HM505" s="121"/>
      <c r="HN505" s="125"/>
      <c r="HO505" s="126"/>
      <c r="HP505" s="127"/>
      <c r="HQ505" s="23"/>
      <c r="HR505" s="27"/>
      <c r="HS505" s="28"/>
      <c r="HT505" s="28"/>
      <c r="HU505" s="28"/>
      <c r="HV505" s="28"/>
      <c r="HW505" s="28"/>
      <c r="HX505" s="28"/>
      <c r="HY505" s="28"/>
      <c r="HZ505" s="28"/>
      <c r="IA505" s="28"/>
      <c r="IB505" s="28"/>
      <c r="IC505" s="26"/>
      <c r="ID505" s="121"/>
      <c r="IE505" s="125"/>
      <c r="IF505" s="126"/>
      <c r="IG505" s="127"/>
      <c r="IH505" s="23"/>
      <c r="II505" s="27"/>
      <c r="IJ505" s="28"/>
      <c r="IK505" s="28"/>
      <c r="IL505" s="28"/>
      <c r="IM505" s="28"/>
      <c r="IN505" s="28"/>
      <c r="IO505" s="28"/>
      <c r="IP505" s="28"/>
      <c r="IQ505" s="28"/>
      <c r="IR505" s="28"/>
      <c r="IS505" s="28"/>
      <c r="IT505" s="26"/>
      <c r="IU505" s="121"/>
    </row>
    <row r="506" spans="1:241" ht="21.75" customHeight="1">
      <c r="A506" s="134"/>
      <c r="B506" s="125"/>
      <c r="C506" s="126"/>
      <c r="D506" s="127"/>
      <c r="E506" s="23"/>
      <c r="F506" s="27">
        <v>2021</v>
      </c>
      <c r="G506" s="32">
        <f t="shared" si="276"/>
        <v>652092</v>
      </c>
      <c r="H506" s="32">
        <f t="shared" si="273"/>
        <v>0</v>
      </c>
      <c r="I506" s="28">
        <f t="shared" si="275"/>
        <v>189634.8</v>
      </c>
      <c r="J506" s="28">
        <f t="shared" si="275"/>
        <v>0</v>
      </c>
      <c r="K506" s="28">
        <f t="shared" si="275"/>
        <v>0</v>
      </c>
      <c r="L506" s="28">
        <f t="shared" si="275"/>
        <v>0</v>
      </c>
      <c r="M506" s="28">
        <f t="shared" si="275"/>
        <v>462457.2</v>
      </c>
      <c r="N506" s="28">
        <f t="shared" si="275"/>
        <v>0</v>
      </c>
      <c r="O506" s="28">
        <f t="shared" si="275"/>
        <v>0</v>
      </c>
      <c r="P506" s="28">
        <f t="shared" si="275"/>
        <v>0</v>
      </c>
      <c r="Q506" s="26"/>
      <c r="R506" s="3"/>
      <c r="AG506" s="72"/>
      <c r="AW506" s="72"/>
      <c r="BM506" s="72"/>
      <c r="CC506" s="72"/>
      <c r="CS506" s="72"/>
      <c r="DI506" s="72"/>
      <c r="DY506" s="72"/>
      <c r="EO506" s="72"/>
      <c r="FE506" s="72"/>
      <c r="FU506" s="72"/>
      <c r="GK506" s="72"/>
      <c r="HA506" s="72"/>
      <c r="HQ506" s="72"/>
      <c r="IG506" s="72"/>
    </row>
    <row r="507" spans="1:241" ht="21.75" customHeight="1">
      <c r="A507" s="134"/>
      <c r="B507" s="125"/>
      <c r="C507" s="126"/>
      <c r="D507" s="127"/>
      <c r="E507" s="23"/>
      <c r="F507" s="27">
        <v>2022</v>
      </c>
      <c r="G507" s="32">
        <f t="shared" si="276"/>
        <v>308221.1</v>
      </c>
      <c r="H507" s="32">
        <f t="shared" si="273"/>
        <v>0</v>
      </c>
      <c r="I507" s="28">
        <f t="shared" si="275"/>
        <v>114805.5</v>
      </c>
      <c r="J507" s="28">
        <f t="shared" si="275"/>
        <v>0</v>
      </c>
      <c r="K507" s="28">
        <f t="shared" si="275"/>
        <v>0</v>
      </c>
      <c r="L507" s="28">
        <f t="shared" si="275"/>
        <v>0</v>
      </c>
      <c r="M507" s="28">
        <f t="shared" si="275"/>
        <v>193415.59999999998</v>
      </c>
      <c r="N507" s="28">
        <f t="shared" si="275"/>
        <v>0</v>
      </c>
      <c r="O507" s="28">
        <f t="shared" si="275"/>
        <v>0</v>
      </c>
      <c r="P507" s="28">
        <f t="shared" si="275"/>
        <v>0</v>
      </c>
      <c r="Q507" s="26"/>
      <c r="R507" s="3"/>
      <c r="AG507" s="72"/>
      <c r="AW507" s="72"/>
      <c r="BM507" s="72"/>
      <c r="CC507" s="72"/>
      <c r="CS507" s="72"/>
      <c r="DI507" s="72"/>
      <c r="DY507" s="72"/>
      <c r="EO507" s="72"/>
      <c r="FE507" s="72"/>
      <c r="FU507" s="72"/>
      <c r="GK507" s="72"/>
      <c r="HA507" s="72"/>
      <c r="HQ507" s="72"/>
      <c r="IG507" s="72"/>
    </row>
    <row r="508" spans="1:241" ht="21.75" customHeight="1">
      <c r="A508" s="134"/>
      <c r="B508" s="125"/>
      <c r="C508" s="126"/>
      <c r="D508" s="127"/>
      <c r="E508" s="23"/>
      <c r="F508" s="27">
        <v>2023</v>
      </c>
      <c r="G508" s="32">
        <f t="shared" si="276"/>
        <v>316926.2</v>
      </c>
      <c r="H508" s="32">
        <f t="shared" si="273"/>
        <v>0</v>
      </c>
      <c r="I508" s="28">
        <f t="shared" si="275"/>
        <v>207001.5</v>
      </c>
      <c r="J508" s="28">
        <f t="shared" si="275"/>
        <v>0</v>
      </c>
      <c r="K508" s="28">
        <f t="shared" si="275"/>
        <v>0</v>
      </c>
      <c r="L508" s="28">
        <f t="shared" si="275"/>
        <v>0</v>
      </c>
      <c r="M508" s="28">
        <f t="shared" si="275"/>
        <v>109924.7</v>
      </c>
      <c r="N508" s="28">
        <f t="shared" si="275"/>
        <v>0</v>
      </c>
      <c r="O508" s="28">
        <f t="shared" si="275"/>
        <v>0</v>
      </c>
      <c r="P508" s="28">
        <f t="shared" si="275"/>
        <v>0</v>
      </c>
      <c r="Q508" s="26"/>
      <c r="R508" s="3"/>
      <c r="AG508" s="72"/>
      <c r="AW508" s="72"/>
      <c r="BM508" s="72"/>
      <c r="CC508" s="72"/>
      <c r="CS508" s="72"/>
      <c r="DI508" s="72"/>
      <c r="DY508" s="72"/>
      <c r="EO508" s="72"/>
      <c r="FE508" s="72"/>
      <c r="FU508" s="72"/>
      <c r="GK508" s="72"/>
      <c r="HA508" s="72"/>
      <c r="HQ508" s="72"/>
      <c r="IG508" s="72"/>
    </row>
    <row r="509" spans="1:241" ht="21.75" customHeight="1">
      <c r="A509" s="134"/>
      <c r="B509" s="125"/>
      <c r="C509" s="126"/>
      <c r="D509" s="127"/>
      <c r="E509" s="23"/>
      <c r="F509" s="27">
        <v>2024</v>
      </c>
      <c r="G509" s="32">
        <f t="shared" si="276"/>
        <v>201797.2</v>
      </c>
      <c r="H509" s="32">
        <f t="shared" si="273"/>
        <v>0</v>
      </c>
      <c r="I509" s="28">
        <f t="shared" si="275"/>
        <v>201797.2</v>
      </c>
      <c r="J509" s="28">
        <f t="shared" si="275"/>
        <v>0</v>
      </c>
      <c r="K509" s="28">
        <f t="shared" si="275"/>
        <v>0</v>
      </c>
      <c r="L509" s="28">
        <f t="shared" si="275"/>
        <v>0</v>
      </c>
      <c r="M509" s="28">
        <f t="shared" si="275"/>
        <v>0</v>
      </c>
      <c r="N509" s="28">
        <f t="shared" si="275"/>
        <v>0</v>
      </c>
      <c r="O509" s="28">
        <f t="shared" si="275"/>
        <v>0</v>
      </c>
      <c r="P509" s="28">
        <f t="shared" si="275"/>
        <v>0</v>
      </c>
      <c r="Q509" s="26"/>
      <c r="R509" s="3"/>
      <c r="AG509" s="72"/>
      <c r="AW509" s="72"/>
      <c r="BM509" s="72"/>
      <c r="CC509" s="72"/>
      <c r="CS509" s="72"/>
      <c r="DI509" s="72"/>
      <c r="DY509" s="72"/>
      <c r="EO509" s="72"/>
      <c r="FE509" s="72"/>
      <c r="FU509" s="72"/>
      <c r="GK509" s="72"/>
      <c r="HA509" s="72"/>
      <c r="HQ509" s="72"/>
      <c r="IG509" s="72"/>
    </row>
    <row r="510" spans="1:241" ht="21.75" customHeight="1">
      <c r="A510" s="135"/>
      <c r="B510" s="136"/>
      <c r="C510" s="137"/>
      <c r="D510" s="138"/>
      <c r="E510" s="23"/>
      <c r="F510" s="27">
        <v>2025</v>
      </c>
      <c r="G510" s="32">
        <f t="shared" si="276"/>
        <v>230146.90000000002</v>
      </c>
      <c r="H510" s="32">
        <f t="shared" si="273"/>
        <v>0</v>
      </c>
      <c r="I510" s="28">
        <f t="shared" si="275"/>
        <v>230146.90000000002</v>
      </c>
      <c r="J510" s="28">
        <f t="shared" si="275"/>
        <v>0</v>
      </c>
      <c r="K510" s="28">
        <f t="shared" si="275"/>
        <v>0</v>
      </c>
      <c r="L510" s="28">
        <f t="shared" si="275"/>
        <v>0</v>
      </c>
      <c r="M510" s="28">
        <f t="shared" si="275"/>
        <v>0</v>
      </c>
      <c r="N510" s="28">
        <f t="shared" si="275"/>
        <v>0</v>
      </c>
      <c r="O510" s="28">
        <f t="shared" si="275"/>
        <v>0</v>
      </c>
      <c r="P510" s="28">
        <f t="shared" si="275"/>
        <v>0</v>
      </c>
      <c r="Q510" s="26"/>
      <c r="R510" s="3"/>
      <c r="AG510" s="72"/>
      <c r="AW510" s="72"/>
      <c r="BM510" s="72"/>
      <c r="CC510" s="72"/>
      <c r="CS510" s="72"/>
      <c r="DI510" s="72"/>
      <c r="DY510" s="72"/>
      <c r="EO510" s="72"/>
      <c r="FE510" s="72"/>
      <c r="FU510" s="72"/>
      <c r="GK510" s="72"/>
      <c r="HA510" s="72"/>
      <c r="HQ510" s="72"/>
      <c r="IG510" s="72"/>
    </row>
    <row r="511" spans="1:255" ht="18" customHeight="1">
      <c r="A511" s="133"/>
      <c r="B511" s="122" t="s">
        <v>45</v>
      </c>
      <c r="C511" s="123"/>
      <c r="D511" s="124"/>
      <c r="E511" s="23"/>
      <c r="F511" s="24" t="s">
        <v>30</v>
      </c>
      <c r="G511" s="25">
        <f>SUM(G512:G522)</f>
        <v>6912355.579999999</v>
      </c>
      <c r="H511" s="25">
        <f>J511+L511+N511+P511</f>
        <v>2327741.9</v>
      </c>
      <c r="I511" s="25">
        <f>SUM(I512:I522)</f>
        <v>1711556.48</v>
      </c>
      <c r="J511" s="25">
        <f aca="true" t="shared" si="277" ref="J511:P511">SUM(J512:J522)</f>
        <v>388681.89999999997</v>
      </c>
      <c r="K511" s="25">
        <f t="shared" si="277"/>
        <v>2104652.5</v>
      </c>
      <c r="L511" s="25">
        <f t="shared" si="277"/>
        <v>1624130</v>
      </c>
      <c r="M511" s="25">
        <f t="shared" si="277"/>
        <v>3096146.6</v>
      </c>
      <c r="N511" s="25">
        <f t="shared" si="277"/>
        <v>314930</v>
      </c>
      <c r="O511" s="25">
        <f t="shared" si="277"/>
        <v>0</v>
      </c>
      <c r="P511" s="25">
        <f t="shared" si="277"/>
        <v>0</v>
      </c>
      <c r="Q511" s="26"/>
      <c r="R511" s="121"/>
      <c r="S511" s="126"/>
      <c r="T511" s="126"/>
      <c r="U511" s="71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5"/>
      <c r="AH511" s="132"/>
      <c r="AI511" s="126"/>
      <c r="AJ511" s="126"/>
      <c r="AK511" s="126"/>
      <c r="AL511" s="71"/>
      <c r="AM511" s="53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5"/>
      <c r="AY511" s="132"/>
      <c r="AZ511" s="126"/>
      <c r="BA511" s="126"/>
      <c r="BB511" s="126"/>
      <c r="BC511" s="71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5"/>
      <c r="BP511" s="132"/>
      <c r="BQ511" s="126"/>
      <c r="BR511" s="126"/>
      <c r="BS511" s="126"/>
      <c r="BT511" s="71"/>
      <c r="BU511" s="53"/>
      <c r="BV511" s="54"/>
      <c r="BW511" s="54"/>
      <c r="BX511" s="54"/>
      <c r="BY511" s="54"/>
      <c r="BZ511" s="54"/>
      <c r="CA511" s="54"/>
      <c r="CB511" s="54"/>
      <c r="CC511" s="54"/>
      <c r="CD511" s="54"/>
      <c r="CE511" s="54"/>
      <c r="CF511" s="55"/>
      <c r="CG511" s="132"/>
      <c r="CH511" s="126"/>
      <c r="CI511" s="126"/>
      <c r="CJ511" s="126"/>
      <c r="CK511" s="71"/>
      <c r="CL511" s="53"/>
      <c r="CM511" s="54"/>
      <c r="CN511" s="54"/>
      <c r="CO511" s="54"/>
      <c r="CP511" s="54"/>
      <c r="CQ511" s="54"/>
      <c r="CR511" s="54"/>
      <c r="CS511" s="54"/>
      <c r="CT511" s="54"/>
      <c r="CU511" s="54"/>
      <c r="CV511" s="54"/>
      <c r="CW511" s="55"/>
      <c r="CX511" s="132"/>
      <c r="CY511" s="126"/>
      <c r="CZ511" s="126"/>
      <c r="DA511" s="126"/>
      <c r="DB511" s="71"/>
      <c r="DC511" s="53"/>
      <c r="DD511" s="54"/>
      <c r="DE511" s="56"/>
      <c r="DF511" s="25"/>
      <c r="DG511" s="25"/>
      <c r="DH511" s="25"/>
      <c r="DI511" s="25"/>
      <c r="DJ511" s="25"/>
      <c r="DK511" s="25"/>
      <c r="DL511" s="25"/>
      <c r="DM511" s="25"/>
      <c r="DN511" s="26"/>
      <c r="DO511" s="121"/>
      <c r="DP511" s="122"/>
      <c r="DQ511" s="123"/>
      <c r="DR511" s="124"/>
      <c r="DS511" s="23"/>
      <c r="DT511" s="24"/>
      <c r="DU511" s="25"/>
      <c r="DV511" s="25"/>
      <c r="DW511" s="25"/>
      <c r="DX511" s="25"/>
      <c r="DY511" s="25"/>
      <c r="DZ511" s="25"/>
      <c r="EA511" s="25"/>
      <c r="EB511" s="25"/>
      <c r="EC511" s="25"/>
      <c r="ED511" s="25"/>
      <c r="EE511" s="26"/>
      <c r="EF511" s="121"/>
      <c r="EG511" s="122"/>
      <c r="EH511" s="123"/>
      <c r="EI511" s="124"/>
      <c r="EJ511" s="23"/>
      <c r="EK511" s="24"/>
      <c r="EL511" s="25"/>
      <c r="EM511" s="25"/>
      <c r="EN511" s="25"/>
      <c r="EO511" s="25"/>
      <c r="EP511" s="25"/>
      <c r="EQ511" s="25"/>
      <c r="ER511" s="25"/>
      <c r="ES511" s="25"/>
      <c r="ET511" s="25"/>
      <c r="EU511" s="25"/>
      <c r="EV511" s="26"/>
      <c r="EW511" s="121"/>
      <c r="EX511" s="122"/>
      <c r="EY511" s="123"/>
      <c r="EZ511" s="124"/>
      <c r="FA511" s="23"/>
      <c r="FB511" s="24"/>
      <c r="FC511" s="25"/>
      <c r="FD511" s="25"/>
      <c r="FE511" s="25"/>
      <c r="FF511" s="25"/>
      <c r="FG511" s="25"/>
      <c r="FH511" s="25"/>
      <c r="FI511" s="25"/>
      <c r="FJ511" s="25"/>
      <c r="FK511" s="25"/>
      <c r="FL511" s="25"/>
      <c r="FM511" s="26"/>
      <c r="FN511" s="121"/>
      <c r="FO511" s="122"/>
      <c r="FP511" s="123"/>
      <c r="FQ511" s="124"/>
      <c r="FR511" s="23"/>
      <c r="FS511" s="24"/>
      <c r="FT511" s="25"/>
      <c r="FU511" s="25"/>
      <c r="FV511" s="25"/>
      <c r="FW511" s="25"/>
      <c r="FX511" s="25"/>
      <c r="FY511" s="25"/>
      <c r="FZ511" s="25"/>
      <c r="GA511" s="25"/>
      <c r="GB511" s="25"/>
      <c r="GC511" s="25"/>
      <c r="GD511" s="26"/>
      <c r="GE511" s="121"/>
      <c r="GF511" s="122"/>
      <c r="GG511" s="123"/>
      <c r="GH511" s="124"/>
      <c r="GI511" s="23"/>
      <c r="GJ511" s="24"/>
      <c r="GK511" s="25"/>
      <c r="GL511" s="25"/>
      <c r="GM511" s="25"/>
      <c r="GN511" s="25"/>
      <c r="GO511" s="25"/>
      <c r="GP511" s="25"/>
      <c r="GQ511" s="25"/>
      <c r="GR511" s="25"/>
      <c r="GS511" s="25"/>
      <c r="GT511" s="25"/>
      <c r="GU511" s="26"/>
      <c r="GV511" s="121"/>
      <c r="GW511" s="122"/>
      <c r="GX511" s="123"/>
      <c r="GY511" s="124"/>
      <c r="GZ511" s="23"/>
      <c r="HA511" s="24"/>
      <c r="HB511" s="25"/>
      <c r="HC511" s="25"/>
      <c r="HD511" s="25"/>
      <c r="HE511" s="25"/>
      <c r="HF511" s="25"/>
      <c r="HG511" s="25"/>
      <c r="HH511" s="25"/>
      <c r="HI511" s="25"/>
      <c r="HJ511" s="25"/>
      <c r="HK511" s="25"/>
      <c r="HL511" s="26"/>
      <c r="HM511" s="121"/>
      <c r="HN511" s="122"/>
      <c r="HO511" s="123"/>
      <c r="HP511" s="124"/>
      <c r="HQ511" s="23"/>
      <c r="HR511" s="24"/>
      <c r="HS511" s="25"/>
      <c r="HT511" s="25"/>
      <c r="HU511" s="25"/>
      <c r="HV511" s="25"/>
      <c r="HW511" s="25"/>
      <c r="HX511" s="25"/>
      <c r="HY511" s="25"/>
      <c r="HZ511" s="25"/>
      <c r="IA511" s="25"/>
      <c r="IB511" s="25"/>
      <c r="IC511" s="26"/>
      <c r="ID511" s="121"/>
      <c r="IE511" s="122"/>
      <c r="IF511" s="123"/>
      <c r="IG511" s="124"/>
      <c r="IH511" s="23"/>
      <c r="II511" s="24"/>
      <c r="IJ511" s="25"/>
      <c r="IK511" s="25"/>
      <c r="IL511" s="25"/>
      <c r="IM511" s="25"/>
      <c r="IN511" s="25"/>
      <c r="IO511" s="25"/>
      <c r="IP511" s="25"/>
      <c r="IQ511" s="25"/>
      <c r="IR511" s="25"/>
      <c r="IS511" s="25"/>
      <c r="IT511" s="26"/>
      <c r="IU511" s="121"/>
    </row>
    <row r="512" spans="1:255" ht="21.75" customHeight="1">
      <c r="A512" s="134"/>
      <c r="B512" s="125"/>
      <c r="C512" s="126"/>
      <c r="D512" s="127"/>
      <c r="E512" s="23"/>
      <c r="F512" s="27">
        <v>2015</v>
      </c>
      <c r="G512" s="28">
        <f>I512+K512+M512+O512</f>
        <v>109027.20000000001</v>
      </c>
      <c r="H512" s="28">
        <f>J512+L512+N512+P512</f>
        <v>109027.20000000001</v>
      </c>
      <c r="I512" s="28">
        <f aca="true" t="shared" si="278" ref="I512:P522">I452+I188</f>
        <v>109027.20000000001</v>
      </c>
      <c r="J512" s="28">
        <f t="shared" si="278"/>
        <v>109027.20000000001</v>
      </c>
      <c r="K512" s="28">
        <f t="shared" si="278"/>
        <v>0</v>
      </c>
      <c r="L512" s="28">
        <f t="shared" si="278"/>
        <v>0</v>
      </c>
      <c r="M512" s="28">
        <f t="shared" si="278"/>
        <v>0</v>
      </c>
      <c r="N512" s="28">
        <f t="shared" si="278"/>
        <v>0</v>
      </c>
      <c r="O512" s="28">
        <f t="shared" si="278"/>
        <v>0</v>
      </c>
      <c r="P512" s="28">
        <f t="shared" si="278"/>
        <v>0</v>
      </c>
      <c r="Q512" s="26"/>
      <c r="R512" s="121"/>
      <c r="S512" s="126"/>
      <c r="T512" s="126"/>
      <c r="U512" s="71"/>
      <c r="V512" s="57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5"/>
      <c r="AH512" s="132"/>
      <c r="AI512" s="126"/>
      <c r="AJ512" s="126"/>
      <c r="AK512" s="126"/>
      <c r="AL512" s="71"/>
      <c r="AM512" s="57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5"/>
      <c r="AY512" s="132"/>
      <c r="AZ512" s="126"/>
      <c r="BA512" s="126"/>
      <c r="BB512" s="126"/>
      <c r="BC512" s="71"/>
      <c r="BD512" s="57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5"/>
      <c r="BP512" s="132"/>
      <c r="BQ512" s="126"/>
      <c r="BR512" s="126"/>
      <c r="BS512" s="126"/>
      <c r="BT512" s="71"/>
      <c r="BU512" s="57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5"/>
      <c r="CG512" s="132"/>
      <c r="CH512" s="126"/>
      <c r="CI512" s="126"/>
      <c r="CJ512" s="126"/>
      <c r="CK512" s="71"/>
      <c r="CL512" s="57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5"/>
      <c r="CX512" s="132"/>
      <c r="CY512" s="126"/>
      <c r="CZ512" s="126"/>
      <c r="DA512" s="126"/>
      <c r="DB512" s="71"/>
      <c r="DC512" s="57"/>
      <c r="DD512" s="58"/>
      <c r="DE512" s="59"/>
      <c r="DF512" s="28"/>
      <c r="DG512" s="28"/>
      <c r="DH512" s="28"/>
      <c r="DI512" s="28"/>
      <c r="DJ512" s="28"/>
      <c r="DK512" s="28"/>
      <c r="DL512" s="28"/>
      <c r="DM512" s="28"/>
      <c r="DN512" s="26"/>
      <c r="DO512" s="121"/>
      <c r="DP512" s="125"/>
      <c r="DQ512" s="126"/>
      <c r="DR512" s="127"/>
      <c r="DS512" s="23"/>
      <c r="DT512" s="27"/>
      <c r="DU512" s="28"/>
      <c r="DV512" s="28"/>
      <c r="DW512" s="28"/>
      <c r="DX512" s="28"/>
      <c r="DY512" s="28"/>
      <c r="DZ512" s="28"/>
      <c r="EA512" s="28"/>
      <c r="EB512" s="28"/>
      <c r="EC512" s="28"/>
      <c r="ED512" s="28"/>
      <c r="EE512" s="26"/>
      <c r="EF512" s="121"/>
      <c r="EG512" s="125"/>
      <c r="EH512" s="126"/>
      <c r="EI512" s="127"/>
      <c r="EJ512" s="23"/>
      <c r="EK512" s="27"/>
      <c r="EL512" s="28"/>
      <c r="EM512" s="28"/>
      <c r="EN512" s="28"/>
      <c r="EO512" s="28"/>
      <c r="EP512" s="28"/>
      <c r="EQ512" s="28"/>
      <c r="ER512" s="28"/>
      <c r="ES512" s="28"/>
      <c r="ET512" s="28"/>
      <c r="EU512" s="28"/>
      <c r="EV512" s="26"/>
      <c r="EW512" s="121"/>
      <c r="EX512" s="125"/>
      <c r="EY512" s="126"/>
      <c r="EZ512" s="127"/>
      <c r="FA512" s="23"/>
      <c r="FB512" s="27"/>
      <c r="FC512" s="28"/>
      <c r="FD512" s="28"/>
      <c r="FE512" s="28"/>
      <c r="FF512" s="28"/>
      <c r="FG512" s="28"/>
      <c r="FH512" s="28"/>
      <c r="FI512" s="28"/>
      <c r="FJ512" s="28"/>
      <c r="FK512" s="28"/>
      <c r="FL512" s="28"/>
      <c r="FM512" s="26"/>
      <c r="FN512" s="121"/>
      <c r="FO512" s="125"/>
      <c r="FP512" s="126"/>
      <c r="FQ512" s="127"/>
      <c r="FR512" s="23"/>
      <c r="FS512" s="27"/>
      <c r="FT512" s="28"/>
      <c r="FU512" s="28"/>
      <c r="FV512" s="28"/>
      <c r="FW512" s="28"/>
      <c r="FX512" s="28"/>
      <c r="FY512" s="28"/>
      <c r="FZ512" s="28"/>
      <c r="GA512" s="28"/>
      <c r="GB512" s="28"/>
      <c r="GC512" s="28"/>
      <c r="GD512" s="26"/>
      <c r="GE512" s="121"/>
      <c r="GF512" s="125"/>
      <c r="GG512" s="126"/>
      <c r="GH512" s="127"/>
      <c r="GI512" s="23"/>
      <c r="GJ512" s="27"/>
      <c r="GK512" s="28"/>
      <c r="GL512" s="28"/>
      <c r="GM512" s="28"/>
      <c r="GN512" s="28"/>
      <c r="GO512" s="28"/>
      <c r="GP512" s="28"/>
      <c r="GQ512" s="28"/>
      <c r="GR512" s="28"/>
      <c r="GS512" s="28"/>
      <c r="GT512" s="28"/>
      <c r="GU512" s="26"/>
      <c r="GV512" s="121"/>
      <c r="GW512" s="125"/>
      <c r="GX512" s="126"/>
      <c r="GY512" s="127"/>
      <c r="GZ512" s="23"/>
      <c r="HA512" s="27"/>
      <c r="HB512" s="28"/>
      <c r="HC512" s="28"/>
      <c r="HD512" s="28"/>
      <c r="HE512" s="28"/>
      <c r="HF512" s="28"/>
      <c r="HG512" s="28"/>
      <c r="HH512" s="28"/>
      <c r="HI512" s="28"/>
      <c r="HJ512" s="28"/>
      <c r="HK512" s="28"/>
      <c r="HL512" s="26"/>
      <c r="HM512" s="121"/>
      <c r="HN512" s="125"/>
      <c r="HO512" s="126"/>
      <c r="HP512" s="127"/>
      <c r="HQ512" s="23"/>
      <c r="HR512" s="27"/>
      <c r="HS512" s="28"/>
      <c r="HT512" s="28"/>
      <c r="HU512" s="28"/>
      <c r="HV512" s="28"/>
      <c r="HW512" s="28"/>
      <c r="HX512" s="28"/>
      <c r="HY512" s="28"/>
      <c r="HZ512" s="28"/>
      <c r="IA512" s="28"/>
      <c r="IB512" s="28"/>
      <c r="IC512" s="26"/>
      <c r="ID512" s="121"/>
      <c r="IE512" s="125"/>
      <c r="IF512" s="126"/>
      <c r="IG512" s="127"/>
      <c r="IH512" s="23"/>
      <c r="II512" s="27"/>
      <c r="IJ512" s="28"/>
      <c r="IK512" s="28"/>
      <c r="IL512" s="28"/>
      <c r="IM512" s="28"/>
      <c r="IN512" s="28"/>
      <c r="IO512" s="28"/>
      <c r="IP512" s="28"/>
      <c r="IQ512" s="28"/>
      <c r="IR512" s="28"/>
      <c r="IS512" s="28"/>
      <c r="IT512" s="26"/>
      <c r="IU512" s="121"/>
    </row>
    <row r="513" spans="1:255" ht="19.5" customHeight="1">
      <c r="A513" s="134"/>
      <c r="B513" s="125"/>
      <c r="C513" s="126"/>
      <c r="D513" s="127"/>
      <c r="E513" s="27"/>
      <c r="F513" s="27">
        <v>2016</v>
      </c>
      <c r="G513" s="28">
        <f aca="true" t="shared" si="279" ref="G513:G522">I513+K513+M513+O513</f>
        <v>83619.70000000001</v>
      </c>
      <c r="H513" s="28">
        <f aca="true" t="shared" si="280" ref="H513:H522">J513+L513+N513+P513</f>
        <v>83619.70000000001</v>
      </c>
      <c r="I513" s="28">
        <f t="shared" si="278"/>
        <v>83619.70000000001</v>
      </c>
      <c r="J513" s="28">
        <f t="shared" si="278"/>
        <v>83619.70000000001</v>
      </c>
      <c r="K513" s="28">
        <f t="shared" si="278"/>
        <v>0</v>
      </c>
      <c r="L513" s="28">
        <f t="shared" si="278"/>
        <v>0</v>
      </c>
      <c r="M513" s="28">
        <f t="shared" si="278"/>
        <v>0</v>
      </c>
      <c r="N513" s="28">
        <f t="shared" si="278"/>
        <v>0</v>
      </c>
      <c r="O513" s="28">
        <f t="shared" si="278"/>
        <v>0</v>
      </c>
      <c r="P513" s="28">
        <f t="shared" si="278"/>
        <v>0</v>
      </c>
      <c r="Q513" s="26"/>
      <c r="R513" s="121"/>
      <c r="S513" s="126"/>
      <c r="T513" s="126"/>
      <c r="U513" s="57"/>
      <c r="V513" s="57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5"/>
      <c r="AH513" s="132"/>
      <c r="AI513" s="126"/>
      <c r="AJ513" s="126"/>
      <c r="AK513" s="126"/>
      <c r="AL513" s="57"/>
      <c r="AM513" s="57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5"/>
      <c r="AY513" s="132"/>
      <c r="AZ513" s="126"/>
      <c r="BA513" s="126"/>
      <c r="BB513" s="126"/>
      <c r="BC513" s="57"/>
      <c r="BD513" s="57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5"/>
      <c r="BP513" s="132"/>
      <c r="BQ513" s="126"/>
      <c r="BR513" s="126"/>
      <c r="BS513" s="126"/>
      <c r="BT513" s="57"/>
      <c r="BU513" s="57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5"/>
      <c r="CG513" s="132"/>
      <c r="CH513" s="126"/>
      <c r="CI513" s="126"/>
      <c r="CJ513" s="126"/>
      <c r="CK513" s="57"/>
      <c r="CL513" s="57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5"/>
      <c r="CX513" s="132"/>
      <c r="CY513" s="126"/>
      <c r="CZ513" s="126"/>
      <c r="DA513" s="126"/>
      <c r="DB513" s="57"/>
      <c r="DC513" s="57"/>
      <c r="DD513" s="58"/>
      <c r="DE513" s="59"/>
      <c r="DF513" s="28"/>
      <c r="DG513" s="28"/>
      <c r="DH513" s="28"/>
      <c r="DI513" s="28"/>
      <c r="DJ513" s="28"/>
      <c r="DK513" s="28"/>
      <c r="DL513" s="28"/>
      <c r="DM513" s="28"/>
      <c r="DN513" s="26"/>
      <c r="DO513" s="121"/>
      <c r="DP513" s="125"/>
      <c r="DQ513" s="126"/>
      <c r="DR513" s="127"/>
      <c r="DS513" s="27"/>
      <c r="DT513" s="27"/>
      <c r="DU513" s="28"/>
      <c r="DV513" s="28"/>
      <c r="DW513" s="28"/>
      <c r="DX513" s="28"/>
      <c r="DY513" s="28"/>
      <c r="DZ513" s="28"/>
      <c r="EA513" s="28"/>
      <c r="EB513" s="28"/>
      <c r="EC513" s="28"/>
      <c r="ED513" s="28"/>
      <c r="EE513" s="26"/>
      <c r="EF513" s="121"/>
      <c r="EG513" s="125"/>
      <c r="EH513" s="126"/>
      <c r="EI513" s="127"/>
      <c r="EJ513" s="27"/>
      <c r="EK513" s="27"/>
      <c r="EL513" s="28"/>
      <c r="EM513" s="28"/>
      <c r="EN513" s="28"/>
      <c r="EO513" s="28"/>
      <c r="EP513" s="28"/>
      <c r="EQ513" s="28"/>
      <c r="ER513" s="28"/>
      <c r="ES513" s="28"/>
      <c r="ET513" s="28"/>
      <c r="EU513" s="28"/>
      <c r="EV513" s="26"/>
      <c r="EW513" s="121"/>
      <c r="EX513" s="125"/>
      <c r="EY513" s="126"/>
      <c r="EZ513" s="127"/>
      <c r="FA513" s="27"/>
      <c r="FB513" s="27"/>
      <c r="FC513" s="28"/>
      <c r="FD513" s="28"/>
      <c r="FE513" s="28"/>
      <c r="FF513" s="28"/>
      <c r="FG513" s="28"/>
      <c r="FH513" s="28"/>
      <c r="FI513" s="28"/>
      <c r="FJ513" s="28"/>
      <c r="FK513" s="28"/>
      <c r="FL513" s="28"/>
      <c r="FM513" s="26"/>
      <c r="FN513" s="121"/>
      <c r="FO513" s="125"/>
      <c r="FP513" s="126"/>
      <c r="FQ513" s="127"/>
      <c r="FR513" s="27"/>
      <c r="FS513" s="27"/>
      <c r="FT513" s="28"/>
      <c r="FU513" s="28"/>
      <c r="FV513" s="28"/>
      <c r="FW513" s="28"/>
      <c r="FX513" s="28"/>
      <c r="FY513" s="28"/>
      <c r="FZ513" s="28"/>
      <c r="GA513" s="28"/>
      <c r="GB513" s="28"/>
      <c r="GC513" s="28"/>
      <c r="GD513" s="26"/>
      <c r="GE513" s="121"/>
      <c r="GF513" s="125"/>
      <c r="GG513" s="126"/>
      <c r="GH513" s="127"/>
      <c r="GI513" s="27"/>
      <c r="GJ513" s="27"/>
      <c r="GK513" s="28"/>
      <c r="GL513" s="28"/>
      <c r="GM513" s="28"/>
      <c r="GN513" s="28"/>
      <c r="GO513" s="28"/>
      <c r="GP513" s="28"/>
      <c r="GQ513" s="28"/>
      <c r="GR513" s="28"/>
      <c r="GS513" s="28"/>
      <c r="GT513" s="28"/>
      <c r="GU513" s="26"/>
      <c r="GV513" s="121"/>
      <c r="GW513" s="125"/>
      <c r="GX513" s="126"/>
      <c r="GY513" s="127"/>
      <c r="GZ513" s="27"/>
      <c r="HA513" s="27"/>
      <c r="HB513" s="28"/>
      <c r="HC513" s="28"/>
      <c r="HD513" s="28"/>
      <c r="HE513" s="28"/>
      <c r="HF513" s="28"/>
      <c r="HG513" s="28"/>
      <c r="HH513" s="28"/>
      <c r="HI513" s="28"/>
      <c r="HJ513" s="28"/>
      <c r="HK513" s="28"/>
      <c r="HL513" s="26"/>
      <c r="HM513" s="121"/>
      <c r="HN513" s="125"/>
      <c r="HO513" s="126"/>
      <c r="HP513" s="127"/>
      <c r="HQ513" s="27"/>
      <c r="HR513" s="27"/>
      <c r="HS513" s="28"/>
      <c r="HT513" s="28"/>
      <c r="HU513" s="28"/>
      <c r="HV513" s="28"/>
      <c r="HW513" s="28"/>
      <c r="HX513" s="28"/>
      <c r="HY513" s="28"/>
      <c r="HZ513" s="28"/>
      <c r="IA513" s="28"/>
      <c r="IB513" s="28"/>
      <c r="IC513" s="26"/>
      <c r="ID513" s="121"/>
      <c r="IE513" s="125"/>
      <c r="IF513" s="126"/>
      <c r="IG513" s="127"/>
      <c r="IH513" s="27"/>
      <c r="II513" s="27"/>
      <c r="IJ513" s="28"/>
      <c r="IK513" s="28"/>
      <c r="IL513" s="28"/>
      <c r="IM513" s="28"/>
      <c r="IN513" s="28"/>
      <c r="IO513" s="28"/>
      <c r="IP513" s="28"/>
      <c r="IQ513" s="28"/>
      <c r="IR513" s="28"/>
      <c r="IS513" s="28"/>
      <c r="IT513" s="26"/>
      <c r="IU513" s="121"/>
    </row>
    <row r="514" spans="1:255" ht="18.75" customHeight="1">
      <c r="A514" s="134"/>
      <c r="B514" s="125"/>
      <c r="C514" s="126"/>
      <c r="D514" s="127"/>
      <c r="E514" s="27"/>
      <c r="F514" s="27">
        <v>2017</v>
      </c>
      <c r="G514" s="28">
        <f t="shared" si="279"/>
        <v>287182.1</v>
      </c>
      <c r="H514" s="28">
        <f t="shared" si="280"/>
        <v>287182.1</v>
      </c>
      <c r="I514" s="28">
        <f t="shared" si="278"/>
        <v>157182.09999999998</v>
      </c>
      <c r="J514" s="28">
        <f t="shared" si="278"/>
        <v>157182.09999999998</v>
      </c>
      <c r="K514" s="28">
        <f t="shared" si="278"/>
        <v>100000</v>
      </c>
      <c r="L514" s="28">
        <f t="shared" si="278"/>
        <v>100000</v>
      </c>
      <c r="M514" s="28">
        <f t="shared" si="278"/>
        <v>30000</v>
      </c>
      <c r="N514" s="28">
        <f t="shared" si="278"/>
        <v>30000</v>
      </c>
      <c r="O514" s="28">
        <f t="shared" si="278"/>
        <v>0</v>
      </c>
      <c r="P514" s="28">
        <f t="shared" si="278"/>
        <v>0</v>
      </c>
      <c r="Q514" s="26"/>
      <c r="R514" s="121"/>
      <c r="S514" s="126"/>
      <c r="T514" s="126"/>
      <c r="U514" s="57"/>
      <c r="V514" s="57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5"/>
      <c r="AH514" s="132"/>
      <c r="AI514" s="126"/>
      <c r="AJ514" s="126"/>
      <c r="AK514" s="126"/>
      <c r="AL514" s="57"/>
      <c r="AM514" s="57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5"/>
      <c r="AY514" s="132"/>
      <c r="AZ514" s="126"/>
      <c r="BA514" s="126"/>
      <c r="BB514" s="126"/>
      <c r="BC514" s="57"/>
      <c r="BD514" s="57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5"/>
      <c r="BP514" s="132"/>
      <c r="BQ514" s="126"/>
      <c r="BR514" s="126"/>
      <c r="BS514" s="126"/>
      <c r="BT514" s="57"/>
      <c r="BU514" s="57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5"/>
      <c r="CG514" s="132"/>
      <c r="CH514" s="126"/>
      <c r="CI514" s="126"/>
      <c r="CJ514" s="126"/>
      <c r="CK514" s="57"/>
      <c r="CL514" s="57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5"/>
      <c r="CX514" s="132"/>
      <c r="CY514" s="126"/>
      <c r="CZ514" s="126"/>
      <c r="DA514" s="126"/>
      <c r="DB514" s="57"/>
      <c r="DC514" s="57"/>
      <c r="DD514" s="58"/>
      <c r="DE514" s="59"/>
      <c r="DF514" s="28"/>
      <c r="DG514" s="28"/>
      <c r="DH514" s="28"/>
      <c r="DI514" s="28"/>
      <c r="DJ514" s="28"/>
      <c r="DK514" s="28"/>
      <c r="DL514" s="28"/>
      <c r="DM514" s="28"/>
      <c r="DN514" s="26"/>
      <c r="DO514" s="121"/>
      <c r="DP514" s="125"/>
      <c r="DQ514" s="126"/>
      <c r="DR514" s="127"/>
      <c r="DS514" s="27"/>
      <c r="DT514" s="27"/>
      <c r="DU514" s="28"/>
      <c r="DV514" s="28"/>
      <c r="DW514" s="28"/>
      <c r="DX514" s="28"/>
      <c r="DY514" s="28"/>
      <c r="DZ514" s="28"/>
      <c r="EA514" s="28"/>
      <c r="EB514" s="28"/>
      <c r="EC514" s="28"/>
      <c r="ED514" s="28"/>
      <c r="EE514" s="26"/>
      <c r="EF514" s="121"/>
      <c r="EG514" s="125"/>
      <c r="EH514" s="126"/>
      <c r="EI514" s="127"/>
      <c r="EJ514" s="27"/>
      <c r="EK514" s="27"/>
      <c r="EL514" s="28"/>
      <c r="EM514" s="28"/>
      <c r="EN514" s="28"/>
      <c r="EO514" s="28"/>
      <c r="EP514" s="28"/>
      <c r="EQ514" s="28"/>
      <c r="ER514" s="28"/>
      <c r="ES514" s="28"/>
      <c r="ET514" s="28"/>
      <c r="EU514" s="28"/>
      <c r="EV514" s="26"/>
      <c r="EW514" s="121"/>
      <c r="EX514" s="125"/>
      <c r="EY514" s="126"/>
      <c r="EZ514" s="127"/>
      <c r="FA514" s="27"/>
      <c r="FB514" s="27"/>
      <c r="FC514" s="28"/>
      <c r="FD514" s="28"/>
      <c r="FE514" s="28"/>
      <c r="FF514" s="28"/>
      <c r="FG514" s="28"/>
      <c r="FH514" s="28"/>
      <c r="FI514" s="28"/>
      <c r="FJ514" s="28"/>
      <c r="FK514" s="28"/>
      <c r="FL514" s="28"/>
      <c r="FM514" s="26"/>
      <c r="FN514" s="121"/>
      <c r="FO514" s="125"/>
      <c r="FP514" s="126"/>
      <c r="FQ514" s="127"/>
      <c r="FR514" s="27"/>
      <c r="FS514" s="27"/>
      <c r="FT514" s="28"/>
      <c r="FU514" s="28"/>
      <c r="FV514" s="28"/>
      <c r="FW514" s="28"/>
      <c r="FX514" s="28"/>
      <c r="FY514" s="28"/>
      <c r="FZ514" s="28"/>
      <c r="GA514" s="28"/>
      <c r="GB514" s="28"/>
      <c r="GC514" s="28"/>
      <c r="GD514" s="26"/>
      <c r="GE514" s="121"/>
      <c r="GF514" s="125"/>
      <c r="GG514" s="126"/>
      <c r="GH514" s="127"/>
      <c r="GI514" s="27"/>
      <c r="GJ514" s="27"/>
      <c r="GK514" s="28"/>
      <c r="GL514" s="28"/>
      <c r="GM514" s="28"/>
      <c r="GN514" s="28"/>
      <c r="GO514" s="28"/>
      <c r="GP514" s="28"/>
      <c r="GQ514" s="28"/>
      <c r="GR514" s="28"/>
      <c r="GS514" s="28"/>
      <c r="GT514" s="28"/>
      <c r="GU514" s="26"/>
      <c r="GV514" s="121"/>
      <c r="GW514" s="125"/>
      <c r="GX514" s="126"/>
      <c r="GY514" s="127"/>
      <c r="GZ514" s="27"/>
      <c r="HA514" s="27"/>
      <c r="HB514" s="28"/>
      <c r="HC514" s="28"/>
      <c r="HD514" s="28"/>
      <c r="HE514" s="28"/>
      <c r="HF514" s="28"/>
      <c r="HG514" s="28"/>
      <c r="HH514" s="28"/>
      <c r="HI514" s="28"/>
      <c r="HJ514" s="28"/>
      <c r="HK514" s="28"/>
      <c r="HL514" s="26"/>
      <c r="HM514" s="121"/>
      <c r="HN514" s="125"/>
      <c r="HO514" s="126"/>
      <c r="HP514" s="127"/>
      <c r="HQ514" s="27"/>
      <c r="HR514" s="27"/>
      <c r="HS514" s="28"/>
      <c r="HT514" s="28"/>
      <c r="HU514" s="28"/>
      <c r="HV514" s="28"/>
      <c r="HW514" s="28"/>
      <c r="HX514" s="28"/>
      <c r="HY514" s="28"/>
      <c r="HZ514" s="28"/>
      <c r="IA514" s="28"/>
      <c r="IB514" s="28"/>
      <c r="IC514" s="26"/>
      <c r="ID514" s="121"/>
      <c r="IE514" s="125"/>
      <c r="IF514" s="126"/>
      <c r="IG514" s="127"/>
      <c r="IH514" s="27"/>
      <c r="II514" s="27"/>
      <c r="IJ514" s="28"/>
      <c r="IK514" s="28"/>
      <c r="IL514" s="28"/>
      <c r="IM514" s="28"/>
      <c r="IN514" s="28"/>
      <c r="IO514" s="28"/>
      <c r="IP514" s="28"/>
      <c r="IQ514" s="28"/>
      <c r="IR514" s="28"/>
      <c r="IS514" s="28"/>
      <c r="IT514" s="26"/>
      <c r="IU514" s="121"/>
    </row>
    <row r="515" spans="1:255" ht="17.25" customHeight="1">
      <c r="A515" s="134"/>
      <c r="B515" s="125"/>
      <c r="C515" s="126"/>
      <c r="D515" s="127"/>
      <c r="E515" s="27"/>
      <c r="F515" s="27">
        <v>2018</v>
      </c>
      <c r="G515" s="28">
        <f t="shared" si="279"/>
        <v>264956.6</v>
      </c>
      <c r="H515" s="28">
        <f t="shared" si="280"/>
        <v>264956.6</v>
      </c>
      <c r="I515" s="28">
        <f t="shared" si="278"/>
        <v>826.6</v>
      </c>
      <c r="J515" s="28">
        <f t="shared" si="278"/>
        <v>826.6</v>
      </c>
      <c r="K515" s="28">
        <f t="shared" si="278"/>
        <v>264130</v>
      </c>
      <c r="L515" s="28">
        <f t="shared" si="278"/>
        <v>264130</v>
      </c>
      <c r="M515" s="28">
        <f t="shared" si="278"/>
        <v>0</v>
      </c>
      <c r="N515" s="28">
        <f t="shared" si="278"/>
        <v>0</v>
      </c>
      <c r="O515" s="28">
        <f t="shared" si="278"/>
        <v>0</v>
      </c>
      <c r="P515" s="28">
        <f t="shared" si="278"/>
        <v>0</v>
      </c>
      <c r="Q515" s="26"/>
      <c r="R515" s="121"/>
      <c r="S515" s="126"/>
      <c r="T515" s="126"/>
      <c r="U515" s="57"/>
      <c r="V515" s="57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5"/>
      <c r="AH515" s="132"/>
      <c r="AI515" s="126"/>
      <c r="AJ515" s="126"/>
      <c r="AK515" s="126"/>
      <c r="AL515" s="57"/>
      <c r="AM515" s="57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5"/>
      <c r="AY515" s="132"/>
      <c r="AZ515" s="126"/>
      <c r="BA515" s="126"/>
      <c r="BB515" s="126"/>
      <c r="BC515" s="57"/>
      <c r="BD515" s="57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5"/>
      <c r="BP515" s="132"/>
      <c r="BQ515" s="126"/>
      <c r="BR515" s="126"/>
      <c r="BS515" s="126"/>
      <c r="BT515" s="57"/>
      <c r="BU515" s="57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5"/>
      <c r="CG515" s="132"/>
      <c r="CH515" s="126"/>
      <c r="CI515" s="126"/>
      <c r="CJ515" s="126"/>
      <c r="CK515" s="57"/>
      <c r="CL515" s="57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5"/>
      <c r="CX515" s="132"/>
      <c r="CY515" s="126"/>
      <c r="CZ515" s="126"/>
      <c r="DA515" s="126"/>
      <c r="DB515" s="57"/>
      <c r="DC515" s="57"/>
      <c r="DD515" s="58"/>
      <c r="DE515" s="59"/>
      <c r="DF515" s="28"/>
      <c r="DG515" s="28"/>
      <c r="DH515" s="28"/>
      <c r="DI515" s="28"/>
      <c r="DJ515" s="28"/>
      <c r="DK515" s="28"/>
      <c r="DL515" s="28"/>
      <c r="DM515" s="28"/>
      <c r="DN515" s="26"/>
      <c r="DO515" s="121"/>
      <c r="DP515" s="125"/>
      <c r="DQ515" s="126"/>
      <c r="DR515" s="127"/>
      <c r="DS515" s="27"/>
      <c r="DT515" s="27"/>
      <c r="DU515" s="28"/>
      <c r="DV515" s="28"/>
      <c r="DW515" s="28"/>
      <c r="DX515" s="28"/>
      <c r="DY515" s="28"/>
      <c r="DZ515" s="28"/>
      <c r="EA515" s="28"/>
      <c r="EB515" s="28"/>
      <c r="EC515" s="28"/>
      <c r="ED515" s="28"/>
      <c r="EE515" s="26"/>
      <c r="EF515" s="121"/>
      <c r="EG515" s="125"/>
      <c r="EH515" s="126"/>
      <c r="EI515" s="127"/>
      <c r="EJ515" s="27"/>
      <c r="EK515" s="27"/>
      <c r="EL515" s="28"/>
      <c r="EM515" s="28"/>
      <c r="EN515" s="28"/>
      <c r="EO515" s="28"/>
      <c r="EP515" s="28"/>
      <c r="EQ515" s="28"/>
      <c r="ER515" s="28"/>
      <c r="ES515" s="28"/>
      <c r="ET515" s="28"/>
      <c r="EU515" s="28"/>
      <c r="EV515" s="26"/>
      <c r="EW515" s="121"/>
      <c r="EX515" s="125"/>
      <c r="EY515" s="126"/>
      <c r="EZ515" s="127"/>
      <c r="FA515" s="27"/>
      <c r="FB515" s="27"/>
      <c r="FC515" s="28"/>
      <c r="FD515" s="28"/>
      <c r="FE515" s="28"/>
      <c r="FF515" s="28"/>
      <c r="FG515" s="28"/>
      <c r="FH515" s="28"/>
      <c r="FI515" s="28"/>
      <c r="FJ515" s="28"/>
      <c r="FK515" s="28"/>
      <c r="FL515" s="28"/>
      <c r="FM515" s="26"/>
      <c r="FN515" s="121"/>
      <c r="FO515" s="125"/>
      <c r="FP515" s="126"/>
      <c r="FQ515" s="127"/>
      <c r="FR515" s="27"/>
      <c r="FS515" s="27"/>
      <c r="FT515" s="28"/>
      <c r="FU515" s="28"/>
      <c r="FV515" s="28"/>
      <c r="FW515" s="28"/>
      <c r="FX515" s="28"/>
      <c r="FY515" s="28"/>
      <c r="FZ515" s="28"/>
      <c r="GA515" s="28"/>
      <c r="GB515" s="28"/>
      <c r="GC515" s="28"/>
      <c r="GD515" s="26"/>
      <c r="GE515" s="121"/>
      <c r="GF515" s="125"/>
      <c r="GG515" s="126"/>
      <c r="GH515" s="127"/>
      <c r="GI515" s="27"/>
      <c r="GJ515" s="27"/>
      <c r="GK515" s="28"/>
      <c r="GL515" s="28"/>
      <c r="GM515" s="28"/>
      <c r="GN515" s="28"/>
      <c r="GO515" s="28"/>
      <c r="GP515" s="28"/>
      <c r="GQ515" s="28"/>
      <c r="GR515" s="28"/>
      <c r="GS515" s="28"/>
      <c r="GT515" s="28"/>
      <c r="GU515" s="26"/>
      <c r="GV515" s="121"/>
      <c r="GW515" s="125"/>
      <c r="GX515" s="126"/>
      <c r="GY515" s="127"/>
      <c r="GZ515" s="27"/>
      <c r="HA515" s="27"/>
      <c r="HB515" s="28"/>
      <c r="HC515" s="28"/>
      <c r="HD515" s="28"/>
      <c r="HE515" s="28"/>
      <c r="HF515" s="28"/>
      <c r="HG515" s="28"/>
      <c r="HH515" s="28"/>
      <c r="HI515" s="28"/>
      <c r="HJ515" s="28"/>
      <c r="HK515" s="28"/>
      <c r="HL515" s="26"/>
      <c r="HM515" s="121"/>
      <c r="HN515" s="125"/>
      <c r="HO515" s="126"/>
      <c r="HP515" s="127"/>
      <c r="HQ515" s="27"/>
      <c r="HR515" s="27"/>
      <c r="HS515" s="28"/>
      <c r="HT515" s="28"/>
      <c r="HU515" s="28"/>
      <c r="HV515" s="28"/>
      <c r="HW515" s="28"/>
      <c r="HX515" s="28"/>
      <c r="HY515" s="28"/>
      <c r="HZ515" s="28"/>
      <c r="IA515" s="28"/>
      <c r="IB515" s="28"/>
      <c r="IC515" s="26"/>
      <c r="ID515" s="121"/>
      <c r="IE515" s="125"/>
      <c r="IF515" s="126"/>
      <c r="IG515" s="127"/>
      <c r="IH515" s="27"/>
      <c r="II515" s="27"/>
      <c r="IJ515" s="28"/>
      <c r="IK515" s="28"/>
      <c r="IL515" s="28"/>
      <c r="IM515" s="28"/>
      <c r="IN515" s="28"/>
      <c r="IO515" s="28"/>
      <c r="IP515" s="28"/>
      <c r="IQ515" s="28"/>
      <c r="IR515" s="28"/>
      <c r="IS515" s="28"/>
      <c r="IT515" s="26"/>
      <c r="IU515" s="121"/>
    </row>
    <row r="516" spans="1:255" ht="19.5" customHeight="1">
      <c r="A516" s="134"/>
      <c r="B516" s="125"/>
      <c r="C516" s="126"/>
      <c r="D516" s="127"/>
      <c r="E516" s="27"/>
      <c r="F516" s="27">
        <v>2019</v>
      </c>
      <c r="G516" s="28">
        <f t="shared" si="279"/>
        <v>835958</v>
      </c>
      <c r="H516" s="28">
        <f t="shared" si="280"/>
        <v>835958</v>
      </c>
      <c r="I516" s="28">
        <f t="shared" si="278"/>
        <v>38026.299999999996</v>
      </c>
      <c r="J516" s="28">
        <f t="shared" si="278"/>
        <v>38026.299999999996</v>
      </c>
      <c r="K516" s="28">
        <f t="shared" si="278"/>
        <v>760000</v>
      </c>
      <c r="L516" s="28">
        <f t="shared" si="278"/>
        <v>760000</v>
      </c>
      <c r="M516" s="28">
        <f t="shared" si="278"/>
        <v>37931.7</v>
      </c>
      <c r="N516" s="28">
        <f t="shared" si="278"/>
        <v>37931.7</v>
      </c>
      <c r="O516" s="28">
        <f t="shared" si="278"/>
        <v>0</v>
      </c>
      <c r="P516" s="28">
        <f t="shared" si="278"/>
        <v>0</v>
      </c>
      <c r="Q516" s="26"/>
      <c r="R516" s="121"/>
      <c r="S516" s="126"/>
      <c r="T516" s="126"/>
      <c r="U516" s="57"/>
      <c r="V516" s="57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5"/>
      <c r="AH516" s="132"/>
      <c r="AI516" s="126"/>
      <c r="AJ516" s="126"/>
      <c r="AK516" s="126"/>
      <c r="AL516" s="57"/>
      <c r="AM516" s="57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5"/>
      <c r="AY516" s="132"/>
      <c r="AZ516" s="126"/>
      <c r="BA516" s="126"/>
      <c r="BB516" s="126"/>
      <c r="BC516" s="57"/>
      <c r="BD516" s="57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5"/>
      <c r="BP516" s="132"/>
      <c r="BQ516" s="126"/>
      <c r="BR516" s="126"/>
      <c r="BS516" s="126"/>
      <c r="BT516" s="57"/>
      <c r="BU516" s="57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5"/>
      <c r="CG516" s="132"/>
      <c r="CH516" s="126"/>
      <c r="CI516" s="126"/>
      <c r="CJ516" s="126"/>
      <c r="CK516" s="57"/>
      <c r="CL516" s="57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5"/>
      <c r="CX516" s="132"/>
      <c r="CY516" s="126"/>
      <c r="CZ516" s="126"/>
      <c r="DA516" s="126"/>
      <c r="DB516" s="57"/>
      <c r="DC516" s="57"/>
      <c r="DD516" s="58"/>
      <c r="DE516" s="59"/>
      <c r="DF516" s="28"/>
      <c r="DG516" s="28"/>
      <c r="DH516" s="28"/>
      <c r="DI516" s="28"/>
      <c r="DJ516" s="28"/>
      <c r="DK516" s="28"/>
      <c r="DL516" s="28"/>
      <c r="DM516" s="28"/>
      <c r="DN516" s="26"/>
      <c r="DO516" s="121"/>
      <c r="DP516" s="125"/>
      <c r="DQ516" s="126"/>
      <c r="DR516" s="127"/>
      <c r="DS516" s="27"/>
      <c r="DT516" s="27"/>
      <c r="DU516" s="28"/>
      <c r="DV516" s="28"/>
      <c r="DW516" s="28"/>
      <c r="DX516" s="28"/>
      <c r="DY516" s="28"/>
      <c r="DZ516" s="28"/>
      <c r="EA516" s="28"/>
      <c r="EB516" s="28"/>
      <c r="EC516" s="28"/>
      <c r="ED516" s="28"/>
      <c r="EE516" s="26"/>
      <c r="EF516" s="121"/>
      <c r="EG516" s="125"/>
      <c r="EH516" s="126"/>
      <c r="EI516" s="127"/>
      <c r="EJ516" s="27"/>
      <c r="EK516" s="27"/>
      <c r="EL516" s="28"/>
      <c r="EM516" s="28"/>
      <c r="EN516" s="28"/>
      <c r="EO516" s="28"/>
      <c r="EP516" s="28"/>
      <c r="EQ516" s="28"/>
      <c r="ER516" s="28"/>
      <c r="ES516" s="28"/>
      <c r="ET516" s="28"/>
      <c r="EU516" s="28"/>
      <c r="EV516" s="26"/>
      <c r="EW516" s="121"/>
      <c r="EX516" s="125"/>
      <c r="EY516" s="126"/>
      <c r="EZ516" s="127"/>
      <c r="FA516" s="27"/>
      <c r="FB516" s="27"/>
      <c r="FC516" s="28"/>
      <c r="FD516" s="28"/>
      <c r="FE516" s="28"/>
      <c r="FF516" s="28"/>
      <c r="FG516" s="28"/>
      <c r="FH516" s="28"/>
      <c r="FI516" s="28"/>
      <c r="FJ516" s="28"/>
      <c r="FK516" s="28"/>
      <c r="FL516" s="28"/>
      <c r="FM516" s="26"/>
      <c r="FN516" s="121"/>
      <c r="FO516" s="125"/>
      <c r="FP516" s="126"/>
      <c r="FQ516" s="127"/>
      <c r="FR516" s="27"/>
      <c r="FS516" s="27"/>
      <c r="FT516" s="28"/>
      <c r="FU516" s="28"/>
      <c r="FV516" s="28"/>
      <c r="FW516" s="28"/>
      <c r="FX516" s="28"/>
      <c r="FY516" s="28"/>
      <c r="FZ516" s="28"/>
      <c r="GA516" s="28"/>
      <c r="GB516" s="28"/>
      <c r="GC516" s="28"/>
      <c r="GD516" s="26"/>
      <c r="GE516" s="121"/>
      <c r="GF516" s="125"/>
      <c r="GG516" s="126"/>
      <c r="GH516" s="127"/>
      <c r="GI516" s="27"/>
      <c r="GJ516" s="27"/>
      <c r="GK516" s="28"/>
      <c r="GL516" s="28"/>
      <c r="GM516" s="28"/>
      <c r="GN516" s="28"/>
      <c r="GO516" s="28"/>
      <c r="GP516" s="28"/>
      <c r="GQ516" s="28"/>
      <c r="GR516" s="28"/>
      <c r="GS516" s="28"/>
      <c r="GT516" s="28"/>
      <c r="GU516" s="26"/>
      <c r="GV516" s="121"/>
      <c r="GW516" s="125"/>
      <c r="GX516" s="126"/>
      <c r="GY516" s="127"/>
      <c r="GZ516" s="27"/>
      <c r="HA516" s="27"/>
      <c r="HB516" s="28"/>
      <c r="HC516" s="28"/>
      <c r="HD516" s="28"/>
      <c r="HE516" s="28"/>
      <c r="HF516" s="28"/>
      <c r="HG516" s="28"/>
      <c r="HH516" s="28"/>
      <c r="HI516" s="28"/>
      <c r="HJ516" s="28"/>
      <c r="HK516" s="28"/>
      <c r="HL516" s="26"/>
      <c r="HM516" s="121"/>
      <c r="HN516" s="125"/>
      <c r="HO516" s="126"/>
      <c r="HP516" s="127"/>
      <c r="HQ516" s="27"/>
      <c r="HR516" s="27"/>
      <c r="HS516" s="28"/>
      <c r="HT516" s="28"/>
      <c r="HU516" s="28"/>
      <c r="HV516" s="28"/>
      <c r="HW516" s="28"/>
      <c r="HX516" s="28"/>
      <c r="HY516" s="28"/>
      <c r="HZ516" s="28"/>
      <c r="IA516" s="28"/>
      <c r="IB516" s="28"/>
      <c r="IC516" s="26"/>
      <c r="ID516" s="121"/>
      <c r="IE516" s="125"/>
      <c r="IF516" s="126"/>
      <c r="IG516" s="127"/>
      <c r="IH516" s="27"/>
      <c r="II516" s="27"/>
      <c r="IJ516" s="28"/>
      <c r="IK516" s="28"/>
      <c r="IL516" s="28"/>
      <c r="IM516" s="28"/>
      <c r="IN516" s="28"/>
      <c r="IO516" s="28"/>
      <c r="IP516" s="28"/>
      <c r="IQ516" s="28"/>
      <c r="IR516" s="28"/>
      <c r="IS516" s="28"/>
      <c r="IT516" s="26"/>
      <c r="IU516" s="121"/>
    </row>
    <row r="517" spans="1:255" ht="18" customHeight="1">
      <c r="A517" s="134"/>
      <c r="B517" s="125"/>
      <c r="C517" s="126"/>
      <c r="D517" s="127"/>
      <c r="E517" s="23"/>
      <c r="F517" s="27">
        <v>2020</v>
      </c>
      <c r="G517" s="28">
        <f t="shared" si="279"/>
        <v>597215</v>
      </c>
      <c r="H517" s="28">
        <f t="shared" si="280"/>
        <v>500000</v>
      </c>
      <c r="I517" s="28">
        <f t="shared" si="278"/>
        <v>97215</v>
      </c>
      <c r="J517" s="28">
        <f t="shared" si="278"/>
        <v>0</v>
      </c>
      <c r="K517" s="28">
        <f t="shared" si="278"/>
        <v>500000</v>
      </c>
      <c r="L517" s="28">
        <f t="shared" si="278"/>
        <v>500000</v>
      </c>
      <c r="M517" s="28">
        <f t="shared" si="278"/>
        <v>0</v>
      </c>
      <c r="N517" s="28">
        <f t="shared" si="278"/>
        <v>0</v>
      </c>
      <c r="O517" s="28">
        <f t="shared" si="278"/>
        <v>0</v>
      </c>
      <c r="P517" s="28">
        <f t="shared" si="278"/>
        <v>0</v>
      </c>
      <c r="Q517" s="26"/>
      <c r="R517" s="121"/>
      <c r="S517" s="126"/>
      <c r="T517" s="126"/>
      <c r="U517" s="71"/>
      <c r="V517" s="57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5"/>
      <c r="AH517" s="132"/>
      <c r="AI517" s="126"/>
      <c r="AJ517" s="126"/>
      <c r="AK517" s="126"/>
      <c r="AL517" s="71"/>
      <c r="AM517" s="57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5"/>
      <c r="AY517" s="132"/>
      <c r="AZ517" s="126"/>
      <c r="BA517" s="126"/>
      <c r="BB517" s="126"/>
      <c r="BC517" s="71"/>
      <c r="BD517" s="57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5"/>
      <c r="BP517" s="132"/>
      <c r="BQ517" s="126"/>
      <c r="BR517" s="126"/>
      <c r="BS517" s="126"/>
      <c r="BT517" s="71"/>
      <c r="BU517" s="57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5"/>
      <c r="CG517" s="132"/>
      <c r="CH517" s="126"/>
      <c r="CI517" s="126"/>
      <c r="CJ517" s="126"/>
      <c r="CK517" s="71"/>
      <c r="CL517" s="57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5"/>
      <c r="CX517" s="132"/>
      <c r="CY517" s="126"/>
      <c r="CZ517" s="126"/>
      <c r="DA517" s="126"/>
      <c r="DB517" s="71"/>
      <c r="DC517" s="57"/>
      <c r="DD517" s="58"/>
      <c r="DE517" s="59"/>
      <c r="DF517" s="28"/>
      <c r="DG517" s="28"/>
      <c r="DH517" s="28"/>
      <c r="DI517" s="28"/>
      <c r="DJ517" s="28"/>
      <c r="DK517" s="28"/>
      <c r="DL517" s="28"/>
      <c r="DM517" s="28"/>
      <c r="DN517" s="26"/>
      <c r="DO517" s="121"/>
      <c r="DP517" s="125"/>
      <c r="DQ517" s="126"/>
      <c r="DR517" s="127"/>
      <c r="DS517" s="23"/>
      <c r="DT517" s="27"/>
      <c r="DU517" s="28"/>
      <c r="DV517" s="28"/>
      <c r="DW517" s="28"/>
      <c r="DX517" s="28"/>
      <c r="DY517" s="28"/>
      <c r="DZ517" s="28"/>
      <c r="EA517" s="28"/>
      <c r="EB517" s="28"/>
      <c r="EC517" s="28"/>
      <c r="ED517" s="28"/>
      <c r="EE517" s="26"/>
      <c r="EF517" s="121"/>
      <c r="EG517" s="125"/>
      <c r="EH517" s="126"/>
      <c r="EI517" s="127"/>
      <c r="EJ517" s="23"/>
      <c r="EK517" s="27"/>
      <c r="EL517" s="28"/>
      <c r="EM517" s="28"/>
      <c r="EN517" s="28"/>
      <c r="EO517" s="28"/>
      <c r="EP517" s="28"/>
      <c r="EQ517" s="28"/>
      <c r="ER517" s="28"/>
      <c r="ES517" s="28"/>
      <c r="ET517" s="28"/>
      <c r="EU517" s="28"/>
      <c r="EV517" s="26"/>
      <c r="EW517" s="121"/>
      <c r="EX517" s="125"/>
      <c r="EY517" s="126"/>
      <c r="EZ517" s="127"/>
      <c r="FA517" s="23"/>
      <c r="FB517" s="27"/>
      <c r="FC517" s="28"/>
      <c r="FD517" s="28"/>
      <c r="FE517" s="28"/>
      <c r="FF517" s="28"/>
      <c r="FG517" s="28"/>
      <c r="FH517" s="28"/>
      <c r="FI517" s="28"/>
      <c r="FJ517" s="28"/>
      <c r="FK517" s="28"/>
      <c r="FL517" s="28"/>
      <c r="FM517" s="26"/>
      <c r="FN517" s="121"/>
      <c r="FO517" s="125"/>
      <c r="FP517" s="126"/>
      <c r="FQ517" s="127"/>
      <c r="FR517" s="23"/>
      <c r="FS517" s="27"/>
      <c r="FT517" s="28"/>
      <c r="FU517" s="28"/>
      <c r="FV517" s="28"/>
      <c r="FW517" s="28"/>
      <c r="FX517" s="28"/>
      <c r="FY517" s="28"/>
      <c r="FZ517" s="28"/>
      <c r="GA517" s="28"/>
      <c r="GB517" s="28"/>
      <c r="GC517" s="28"/>
      <c r="GD517" s="26"/>
      <c r="GE517" s="121"/>
      <c r="GF517" s="125"/>
      <c r="GG517" s="126"/>
      <c r="GH517" s="127"/>
      <c r="GI517" s="23"/>
      <c r="GJ517" s="27"/>
      <c r="GK517" s="28"/>
      <c r="GL517" s="28"/>
      <c r="GM517" s="28"/>
      <c r="GN517" s="28"/>
      <c r="GO517" s="28"/>
      <c r="GP517" s="28"/>
      <c r="GQ517" s="28"/>
      <c r="GR517" s="28"/>
      <c r="GS517" s="28"/>
      <c r="GT517" s="28"/>
      <c r="GU517" s="26"/>
      <c r="GV517" s="121"/>
      <c r="GW517" s="125"/>
      <c r="GX517" s="126"/>
      <c r="GY517" s="127"/>
      <c r="GZ517" s="23"/>
      <c r="HA517" s="27"/>
      <c r="HB517" s="28"/>
      <c r="HC517" s="28"/>
      <c r="HD517" s="28"/>
      <c r="HE517" s="28"/>
      <c r="HF517" s="28"/>
      <c r="HG517" s="28"/>
      <c r="HH517" s="28"/>
      <c r="HI517" s="28"/>
      <c r="HJ517" s="28"/>
      <c r="HK517" s="28"/>
      <c r="HL517" s="26"/>
      <c r="HM517" s="121"/>
      <c r="HN517" s="125"/>
      <c r="HO517" s="126"/>
      <c r="HP517" s="127"/>
      <c r="HQ517" s="23"/>
      <c r="HR517" s="27"/>
      <c r="HS517" s="28"/>
      <c r="HT517" s="28"/>
      <c r="HU517" s="28"/>
      <c r="HV517" s="28"/>
      <c r="HW517" s="28"/>
      <c r="HX517" s="28"/>
      <c r="HY517" s="28"/>
      <c r="HZ517" s="28"/>
      <c r="IA517" s="28"/>
      <c r="IB517" s="28"/>
      <c r="IC517" s="26"/>
      <c r="ID517" s="121"/>
      <c r="IE517" s="125"/>
      <c r="IF517" s="126"/>
      <c r="IG517" s="127"/>
      <c r="IH517" s="23"/>
      <c r="II517" s="27"/>
      <c r="IJ517" s="28"/>
      <c r="IK517" s="28"/>
      <c r="IL517" s="28"/>
      <c r="IM517" s="28"/>
      <c r="IN517" s="28"/>
      <c r="IO517" s="28"/>
      <c r="IP517" s="28"/>
      <c r="IQ517" s="28"/>
      <c r="IR517" s="28"/>
      <c r="IS517" s="28"/>
      <c r="IT517" s="26"/>
      <c r="IU517" s="121"/>
    </row>
    <row r="518" spans="1:241" ht="21.75" customHeight="1">
      <c r="A518" s="134"/>
      <c r="B518" s="125"/>
      <c r="C518" s="126"/>
      <c r="D518" s="127"/>
      <c r="E518" s="23"/>
      <c r="F518" s="27">
        <v>2021</v>
      </c>
      <c r="G518" s="28">
        <f t="shared" si="279"/>
        <v>807485</v>
      </c>
      <c r="H518" s="28">
        <f t="shared" si="280"/>
        <v>246998.3</v>
      </c>
      <c r="I518" s="28">
        <f t="shared" si="278"/>
        <v>147629.2</v>
      </c>
      <c r="J518" s="28">
        <f t="shared" si="278"/>
        <v>0</v>
      </c>
      <c r="K518" s="28">
        <f t="shared" si="278"/>
        <v>0</v>
      </c>
      <c r="L518" s="28">
        <f t="shared" si="278"/>
        <v>0</v>
      </c>
      <c r="M518" s="28">
        <f t="shared" si="278"/>
        <v>659855.8</v>
      </c>
      <c r="N518" s="28">
        <f t="shared" si="278"/>
        <v>246998.3</v>
      </c>
      <c r="O518" s="28">
        <f t="shared" si="278"/>
        <v>0</v>
      </c>
      <c r="P518" s="28">
        <f t="shared" si="278"/>
        <v>0</v>
      </c>
      <c r="Q518" s="26"/>
      <c r="R518" s="3"/>
      <c r="AG518" s="72"/>
      <c r="AW518" s="72"/>
      <c r="BM518" s="72"/>
      <c r="CC518" s="72"/>
      <c r="CS518" s="72"/>
      <c r="DI518" s="72"/>
      <c r="DY518" s="72"/>
      <c r="EO518" s="72"/>
      <c r="FE518" s="72"/>
      <c r="FU518" s="72"/>
      <c r="GK518" s="72"/>
      <c r="HA518" s="72"/>
      <c r="HQ518" s="72"/>
      <c r="IG518" s="72"/>
    </row>
    <row r="519" spans="1:241" ht="21.75" customHeight="1">
      <c r="A519" s="134"/>
      <c r="B519" s="125"/>
      <c r="C519" s="126"/>
      <c r="D519" s="127"/>
      <c r="E519" s="23"/>
      <c r="F519" s="27">
        <v>2022</v>
      </c>
      <c r="G519" s="28">
        <f t="shared" si="279"/>
        <v>368018.38</v>
      </c>
      <c r="H519" s="28">
        <f t="shared" si="280"/>
        <v>0</v>
      </c>
      <c r="I519" s="28">
        <f t="shared" si="278"/>
        <v>368018.38</v>
      </c>
      <c r="J519" s="28">
        <f t="shared" si="278"/>
        <v>0</v>
      </c>
      <c r="K519" s="28">
        <f t="shared" si="278"/>
        <v>0</v>
      </c>
      <c r="L519" s="28">
        <f t="shared" si="278"/>
        <v>0</v>
      </c>
      <c r="M519" s="28">
        <f t="shared" si="278"/>
        <v>0</v>
      </c>
      <c r="N519" s="28">
        <f t="shared" si="278"/>
        <v>0</v>
      </c>
      <c r="O519" s="28">
        <f t="shared" si="278"/>
        <v>0</v>
      </c>
      <c r="P519" s="28">
        <f t="shared" si="278"/>
        <v>0</v>
      </c>
      <c r="Q519" s="26"/>
      <c r="R519" s="3"/>
      <c r="AG519" s="72"/>
      <c r="AW519" s="72"/>
      <c r="BM519" s="72"/>
      <c r="CC519" s="72"/>
      <c r="CS519" s="72"/>
      <c r="DI519" s="72"/>
      <c r="DY519" s="72"/>
      <c r="EO519" s="72"/>
      <c r="FE519" s="72"/>
      <c r="FU519" s="72"/>
      <c r="GK519" s="72"/>
      <c r="HA519" s="72"/>
      <c r="HQ519" s="72"/>
      <c r="IG519" s="72"/>
    </row>
    <row r="520" spans="1:241" ht="21.75" customHeight="1">
      <c r="A520" s="134"/>
      <c r="B520" s="125"/>
      <c r="C520" s="126"/>
      <c r="D520" s="127"/>
      <c r="E520" s="23"/>
      <c r="F520" s="27">
        <v>2023</v>
      </c>
      <c r="G520" s="28">
        <f t="shared" si="279"/>
        <v>1162468.7</v>
      </c>
      <c r="H520" s="28">
        <f t="shared" si="280"/>
        <v>0</v>
      </c>
      <c r="I520" s="28">
        <f t="shared" si="278"/>
        <v>179602.5</v>
      </c>
      <c r="J520" s="28">
        <f t="shared" si="278"/>
        <v>0</v>
      </c>
      <c r="K520" s="28">
        <f t="shared" si="278"/>
        <v>225913.2</v>
      </c>
      <c r="L520" s="28">
        <f t="shared" si="278"/>
        <v>0</v>
      </c>
      <c r="M520" s="28">
        <f t="shared" si="278"/>
        <v>756953</v>
      </c>
      <c r="N520" s="28">
        <f t="shared" si="278"/>
        <v>0</v>
      </c>
      <c r="O520" s="28">
        <f t="shared" si="278"/>
        <v>0</v>
      </c>
      <c r="P520" s="28">
        <f t="shared" si="278"/>
        <v>0</v>
      </c>
      <c r="Q520" s="26"/>
      <c r="R520" s="3"/>
      <c r="AG520" s="72"/>
      <c r="AW520" s="72"/>
      <c r="BM520" s="72"/>
      <c r="CC520" s="72"/>
      <c r="CS520" s="72"/>
      <c r="DI520" s="72"/>
      <c r="DY520" s="72"/>
      <c r="EO520" s="72"/>
      <c r="FE520" s="72"/>
      <c r="FU520" s="72"/>
      <c r="GK520" s="72"/>
      <c r="HA520" s="72"/>
      <c r="HQ520" s="72"/>
      <c r="IG520" s="72"/>
    </row>
    <row r="521" spans="1:241" ht="21.75" customHeight="1">
      <c r="A521" s="134"/>
      <c r="B521" s="125"/>
      <c r="C521" s="126"/>
      <c r="D521" s="127"/>
      <c r="E521" s="23"/>
      <c r="F521" s="27">
        <v>2024</v>
      </c>
      <c r="G521" s="28">
        <f t="shared" si="279"/>
        <v>1391253.1</v>
      </c>
      <c r="H521" s="28">
        <f t="shared" si="280"/>
        <v>0</v>
      </c>
      <c r="I521" s="28">
        <f t="shared" si="278"/>
        <v>347898.8</v>
      </c>
      <c r="J521" s="28">
        <f t="shared" si="278"/>
        <v>0</v>
      </c>
      <c r="K521" s="28">
        <f t="shared" si="278"/>
        <v>254609.3</v>
      </c>
      <c r="L521" s="28">
        <f t="shared" si="278"/>
        <v>0</v>
      </c>
      <c r="M521" s="28">
        <f t="shared" si="278"/>
        <v>788745</v>
      </c>
      <c r="N521" s="28">
        <f t="shared" si="278"/>
        <v>0</v>
      </c>
      <c r="O521" s="28">
        <f t="shared" si="278"/>
        <v>0</v>
      </c>
      <c r="P521" s="28">
        <f t="shared" si="278"/>
        <v>0</v>
      </c>
      <c r="Q521" s="26"/>
      <c r="R521" s="3"/>
      <c r="AG521" s="72"/>
      <c r="AW521" s="72"/>
      <c r="BM521" s="72"/>
      <c r="CC521" s="72"/>
      <c r="CS521" s="72"/>
      <c r="DI521" s="72"/>
      <c r="DY521" s="72"/>
      <c r="EO521" s="72"/>
      <c r="FE521" s="72"/>
      <c r="FU521" s="72"/>
      <c r="GK521" s="72"/>
      <c r="HA521" s="72"/>
      <c r="HQ521" s="72"/>
      <c r="IG521" s="72"/>
    </row>
    <row r="522" spans="1:241" ht="21.75" customHeight="1">
      <c r="A522" s="135"/>
      <c r="B522" s="136"/>
      <c r="C522" s="137"/>
      <c r="D522" s="138"/>
      <c r="E522" s="23"/>
      <c r="F522" s="27">
        <v>2025</v>
      </c>
      <c r="G522" s="28">
        <f t="shared" si="279"/>
        <v>1005171.8</v>
      </c>
      <c r="H522" s="28">
        <f t="shared" si="280"/>
        <v>0</v>
      </c>
      <c r="I522" s="28">
        <f t="shared" si="278"/>
        <v>182510.7</v>
      </c>
      <c r="J522" s="28">
        <f t="shared" si="278"/>
        <v>0</v>
      </c>
      <c r="K522" s="28">
        <f t="shared" si="278"/>
        <v>0</v>
      </c>
      <c r="L522" s="28">
        <f t="shared" si="278"/>
        <v>0</v>
      </c>
      <c r="M522" s="28">
        <f t="shared" si="278"/>
        <v>822661.1</v>
      </c>
      <c r="N522" s="28">
        <f t="shared" si="278"/>
        <v>0</v>
      </c>
      <c r="O522" s="28">
        <f t="shared" si="278"/>
        <v>0</v>
      </c>
      <c r="P522" s="28">
        <f t="shared" si="278"/>
        <v>0</v>
      </c>
      <c r="Q522" s="26"/>
      <c r="R522" s="3"/>
      <c r="AG522" s="72"/>
      <c r="AW522" s="72"/>
      <c r="BM522" s="72"/>
      <c r="CC522" s="72"/>
      <c r="CS522" s="72"/>
      <c r="DI522" s="72"/>
      <c r="DY522" s="72"/>
      <c r="EO522" s="72"/>
      <c r="FE522" s="72"/>
      <c r="FU522" s="72"/>
      <c r="GK522" s="72"/>
      <c r="HA522" s="72"/>
      <c r="HQ522" s="72"/>
      <c r="IG522" s="72"/>
    </row>
    <row r="523" spans="1:255" ht="18" customHeight="1">
      <c r="A523" s="133"/>
      <c r="B523" s="122" t="s">
        <v>159</v>
      </c>
      <c r="C523" s="123"/>
      <c r="D523" s="124"/>
      <c r="E523" s="23"/>
      <c r="F523" s="24" t="s">
        <v>30</v>
      </c>
      <c r="G523" s="25">
        <f>SUM(G524:G534)</f>
        <v>9859.6</v>
      </c>
      <c r="H523" s="25">
        <f aca="true" t="shared" si="281" ref="H523:P523">SUM(H524:H534)</f>
        <v>9859.6</v>
      </c>
      <c r="I523" s="25">
        <f t="shared" si="281"/>
        <v>9859.6</v>
      </c>
      <c r="J523" s="25">
        <f t="shared" si="281"/>
        <v>9859.6</v>
      </c>
      <c r="K523" s="25">
        <f t="shared" si="281"/>
        <v>0</v>
      </c>
      <c r="L523" s="25">
        <f t="shared" si="281"/>
        <v>0</v>
      </c>
      <c r="M523" s="25">
        <f t="shared" si="281"/>
        <v>0</v>
      </c>
      <c r="N523" s="25">
        <f t="shared" si="281"/>
        <v>0</v>
      </c>
      <c r="O523" s="25">
        <f t="shared" si="281"/>
        <v>0</v>
      </c>
      <c r="P523" s="25">
        <f t="shared" si="281"/>
        <v>0</v>
      </c>
      <c r="Q523" s="26"/>
      <c r="R523" s="121"/>
      <c r="S523" s="126"/>
      <c r="T523" s="126"/>
      <c r="U523" s="71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5"/>
      <c r="AH523" s="132"/>
      <c r="AI523" s="126"/>
      <c r="AJ523" s="126"/>
      <c r="AK523" s="126"/>
      <c r="AL523" s="71"/>
      <c r="AM523" s="53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5"/>
      <c r="AY523" s="132"/>
      <c r="AZ523" s="126"/>
      <c r="BA523" s="126"/>
      <c r="BB523" s="126"/>
      <c r="BC523" s="71"/>
      <c r="BD523" s="53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5"/>
      <c r="BP523" s="132"/>
      <c r="BQ523" s="126"/>
      <c r="BR523" s="126"/>
      <c r="BS523" s="126"/>
      <c r="BT523" s="71"/>
      <c r="BU523" s="53"/>
      <c r="BV523" s="54"/>
      <c r="BW523" s="54"/>
      <c r="BX523" s="54"/>
      <c r="BY523" s="54"/>
      <c r="BZ523" s="54"/>
      <c r="CA523" s="54"/>
      <c r="CB523" s="54"/>
      <c r="CC523" s="54"/>
      <c r="CD523" s="54"/>
      <c r="CE523" s="54"/>
      <c r="CF523" s="55"/>
      <c r="CG523" s="132"/>
      <c r="CH523" s="126"/>
      <c r="CI523" s="126"/>
      <c r="CJ523" s="126"/>
      <c r="CK523" s="71"/>
      <c r="CL523" s="53"/>
      <c r="CM523" s="54"/>
      <c r="CN523" s="54"/>
      <c r="CO523" s="54"/>
      <c r="CP523" s="54"/>
      <c r="CQ523" s="54"/>
      <c r="CR523" s="54"/>
      <c r="CS523" s="54"/>
      <c r="CT523" s="54"/>
      <c r="CU523" s="54"/>
      <c r="CV523" s="54"/>
      <c r="CW523" s="55"/>
      <c r="CX523" s="132"/>
      <c r="CY523" s="126"/>
      <c r="CZ523" s="126"/>
      <c r="DA523" s="126"/>
      <c r="DB523" s="71"/>
      <c r="DC523" s="53"/>
      <c r="DD523" s="54"/>
      <c r="DE523" s="56"/>
      <c r="DF523" s="25"/>
      <c r="DG523" s="25"/>
      <c r="DH523" s="25"/>
      <c r="DI523" s="25"/>
      <c r="DJ523" s="25"/>
      <c r="DK523" s="25"/>
      <c r="DL523" s="25"/>
      <c r="DM523" s="25"/>
      <c r="DN523" s="26"/>
      <c r="DO523" s="121"/>
      <c r="DP523" s="122"/>
      <c r="DQ523" s="123"/>
      <c r="DR523" s="124"/>
      <c r="DS523" s="23"/>
      <c r="DT523" s="24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6"/>
      <c r="EF523" s="121"/>
      <c r="EG523" s="122"/>
      <c r="EH523" s="123"/>
      <c r="EI523" s="124"/>
      <c r="EJ523" s="23"/>
      <c r="EK523" s="24"/>
      <c r="EL523" s="25"/>
      <c r="EM523" s="25"/>
      <c r="EN523" s="25"/>
      <c r="EO523" s="25"/>
      <c r="EP523" s="25"/>
      <c r="EQ523" s="25"/>
      <c r="ER523" s="25"/>
      <c r="ES523" s="25"/>
      <c r="ET523" s="25"/>
      <c r="EU523" s="25"/>
      <c r="EV523" s="26"/>
      <c r="EW523" s="121"/>
      <c r="EX523" s="122"/>
      <c r="EY523" s="123"/>
      <c r="EZ523" s="124"/>
      <c r="FA523" s="23"/>
      <c r="FB523" s="24"/>
      <c r="FC523" s="25"/>
      <c r="FD523" s="25"/>
      <c r="FE523" s="25"/>
      <c r="FF523" s="25"/>
      <c r="FG523" s="25"/>
      <c r="FH523" s="25"/>
      <c r="FI523" s="25"/>
      <c r="FJ523" s="25"/>
      <c r="FK523" s="25"/>
      <c r="FL523" s="25"/>
      <c r="FM523" s="26"/>
      <c r="FN523" s="121"/>
      <c r="FO523" s="122"/>
      <c r="FP523" s="123"/>
      <c r="FQ523" s="124"/>
      <c r="FR523" s="23"/>
      <c r="FS523" s="24"/>
      <c r="FT523" s="25"/>
      <c r="FU523" s="25"/>
      <c r="FV523" s="25"/>
      <c r="FW523" s="25"/>
      <c r="FX523" s="25"/>
      <c r="FY523" s="25"/>
      <c r="FZ523" s="25"/>
      <c r="GA523" s="25"/>
      <c r="GB523" s="25"/>
      <c r="GC523" s="25"/>
      <c r="GD523" s="26"/>
      <c r="GE523" s="121"/>
      <c r="GF523" s="122"/>
      <c r="GG523" s="123"/>
      <c r="GH523" s="124"/>
      <c r="GI523" s="23"/>
      <c r="GJ523" s="24"/>
      <c r="GK523" s="25"/>
      <c r="GL523" s="25"/>
      <c r="GM523" s="25"/>
      <c r="GN523" s="25"/>
      <c r="GO523" s="25"/>
      <c r="GP523" s="25"/>
      <c r="GQ523" s="25"/>
      <c r="GR523" s="25"/>
      <c r="GS523" s="25"/>
      <c r="GT523" s="25"/>
      <c r="GU523" s="26"/>
      <c r="GV523" s="121"/>
      <c r="GW523" s="122"/>
      <c r="GX523" s="123"/>
      <c r="GY523" s="124"/>
      <c r="GZ523" s="23"/>
      <c r="HA523" s="24"/>
      <c r="HB523" s="25"/>
      <c r="HC523" s="25"/>
      <c r="HD523" s="25"/>
      <c r="HE523" s="25"/>
      <c r="HF523" s="25"/>
      <c r="HG523" s="25"/>
      <c r="HH523" s="25"/>
      <c r="HI523" s="25"/>
      <c r="HJ523" s="25"/>
      <c r="HK523" s="25"/>
      <c r="HL523" s="26"/>
      <c r="HM523" s="121"/>
      <c r="HN523" s="122"/>
      <c r="HO523" s="123"/>
      <c r="HP523" s="124"/>
      <c r="HQ523" s="23"/>
      <c r="HR523" s="24"/>
      <c r="HS523" s="25"/>
      <c r="HT523" s="25"/>
      <c r="HU523" s="25"/>
      <c r="HV523" s="25"/>
      <c r="HW523" s="25"/>
      <c r="HX523" s="25"/>
      <c r="HY523" s="25"/>
      <c r="HZ523" s="25"/>
      <c r="IA523" s="25"/>
      <c r="IB523" s="25"/>
      <c r="IC523" s="26"/>
      <c r="ID523" s="121"/>
      <c r="IE523" s="122"/>
      <c r="IF523" s="123"/>
      <c r="IG523" s="124"/>
      <c r="IH523" s="23"/>
      <c r="II523" s="24"/>
      <c r="IJ523" s="25"/>
      <c r="IK523" s="25"/>
      <c r="IL523" s="25"/>
      <c r="IM523" s="25"/>
      <c r="IN523" s="25"/>
      <c r="IO523" s="25"/>
      <c r="IP523" s="25"/>
      <c r="IQ523" s="25"/>
      <c r="IR523" s="25"/>
      <c r="IS523" s="25"/>
      <c r="IT523" s="26"/>
      <c r="IU523" s="121"/>
    </row>
    <row r="524" spans="1:255" ht="21.75" customHeight="1">
      <c r="A524" s="134"/>
      <c r="B524" s="125"/>
      <c r="C524" s="126"/>
      <c r="D524" s="127"/>
      <c r="E524" s="23"/>
      <c r="F524" s="27">
        <v>2015</v>
      </c>
      <c r="G524" s="28">
        <f>G200</f>
        <v>0</v>
      </c>
      <c r="H524" s="28">
        <f aca="true" t="shared" si="282" ref="H524:P524">H200</f>
        <v>0</v>
      </c>
      <c r="I524" s="28">
        <f t="shared" si="282"/>
        <v>0</v>
      </c>
      <c r="J524" s="28">
        <f t="shared" si="282"/>
        <v>0</v>
      </c>
      <c r="K524" s="28">
        <f t="shared" si="282"/>
        <v>0</v>
      </c>
      <c r="L524" s="28">
        <f t="shared" si="282"/>
        <v>0</v>
      </c>
      <c r="M524" s="28">
        <f t="shared" si="282"/>
        <v>0</v>
      </c>
      <c r="N524" s="28">
        <f t="shared" si="282"/>
        <v>0</v>
      </c>
      <c r="O524" s="28">
        <f t="shared" si="282"/>
        <v>0</v>
      </c>
      <c r="P524" s="28">
        <f t="shared" si="282"/>
        <v>0</v>
      </c>
      <c r="Q524" s="26"/>
      <c r="R524" s="121"/>
      <c r="S524" s="126"/>
      <c r="T524" s="126"/>
      <c r="U524" s="71"/>
      <c r="V524" s="57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5"/>
      <c r="AH524" s="132"/>
      <c r="AI524" s="126"/>
      <c r="AJ524" s="126"/>
      <c r="AK524" s="126"/>
      <c r="AL524" s="71"/>
      <c r="AM524" s="57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5"/>
      <c r="AY524" s="132"/>
      <c r="AZ524" s="126"/>
      <c r="BA524" s="126"/>
      <c r="BB524" s="126"/>
      <c r="BC524" s="71"/>
      <c r="BD524" s="57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5"/>
      <c r="BP524" s="132"/>
      <c r="BQ524" s="126"/>
      <c r="BR524" s="126"/>
      <c r="BS524" s="126"/>
      <c r="BT524" s="71"/>
      <c r="BU524" s="57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5"/>
      <c r="CG524" s="132"/>
      <c r="CH524" s="126"/>
      <c r="CI524" s="126"/>
      <c r="CJ524" s="126"/>
      <c r="CK524" s="71"/>
      <c r="CL524" s="57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5"/>
      <c r="CX524" s="132"/>
      <c r="CY524" s="126"/>
      <c r="CZ524" s="126"/>
      <c r="DA524" s="126"/>
      <c r="DB524" s="71"/>
      <c r="DC524" s="57"/>
      <c r="DD524" s="58"/>
      <c r="DE524" s="59"/>
      <c r="DF524" s="28"/>
      <c r="DG524" s="28"/>
      <c r="DH524" s="28"/>
      <c r="DI524" s="28"/>
      <c r="DJ524" s="28"/>
      <c r="DK524" s="28"/>
      <c r="DL524" s="28"/>
      <c r="DM524" s="28"/>
      <c r="DN524" s="26"/>
      <c r="DO524" s="121"/>
      <c r="DP524" s="125"/>
      <c r="DQ524" s="126"/>
      <c r="DR524" s="127"/>
      <c r="DS524" s="23"/>
      <c r="DT524" s="27"/>
      <c r="DU524" s="28"/>
      <c r="DV524" s="28"/>
      <c r="DW524" s="28"/>
      <c r="DX524" s="28"/>
      <c r="DY524" s="28"/>
      <c r="DZ524" s="28"/>
      <c r="EA524" s="28"/>
      <c r="EB524" s="28"/>
      <c r="EC524" s="28"/>
      <c r="ED524" s="28"/>
      <c r="EE524" s="26"/>
      <c r="EF524" s="121"/>
      <c r="EG524" s="125"/>
      <c r="EH524" s="126"/>
      <c r="EI524" s="127"/>
      <c r="EJ524" s="23"/>
      <c r="EK524" s="27"/>
      <c r="EL524" s="28"/>
      <c r="EM524" s="28"/>
      <c r="EN524" s="28"/>
      <c r="EO524" s="28"/>
      <c r="EP524" s="28"/>
      <c r="EQ524" s="28"/>
      <c r="ER524" s="28"/>
      <c r="ES524" s="28"/>
      <c r="ET524" s="28"/>
      <c r="EU524" s="28"/>
      <c r="EV524" s="26"/>
      <c r="EW524" s="121"/>
      <c r="EX524" s="125"/>
      <c r="EY524" s="126"/>
      <c r="EZ524" s="127"/>
      <c r="FA524" s="23"/>
      <c r="FB524" s="27"/>
      <c r="FC524" s="28"/>
      <c r="FD524" s="28"/>
      <c r="FE524" s="28"/>
      <c r="FF524" s="28"/>
      <c r="FG524" s="28"/>
      <c r="FH524" s="28"/>
      <c r="FI524" s="28"/>
      <c r="FJ524" s="28"/>
      <c r="FK524" s="28"/>
      <c r="FL524" s="28"/>
      <c r="FM524" s="26"/>
      <c r="FN524" s="121"/>
      <c r="FO524" s="125"/>
      <c r="FP524" s="126"/>
      <c r="FQ524" s="127"/>
      <c r="FR524" s="23"/>
      <c r="FS524" s="27"/>
      <c r="FT524" s="28"/>
      <c r="FU524" s="28"/>
      <c r="FV524" s="28"/>
      <c r="FW524" s="28"/>
      <c r="FX524" s="28"/>
      <c r="FY524" s="28"/>
      <c r="FZ524" s="28"/>
      <c r="GA524" s="28"/>
      <c r="GB524" s="28"/>
      <c r="GC524" s="28"/>
      <c r="GD524" s="26"/>
      <c r="GE524" s="121"/>
      <c r="GF524" s="125"/>
      <c r="GG524" s="126"/>
      <c r="GH524" s="127"/>
      <c r="GI524" s="23"/>
      <c r="GJ524" s="27"/>
      <c r="GK524" s="28"/>
      <c r="GL524" s="28"/>
      <c r="GM524" s="28"/>
      <c r="GN524" s="28"/>
      <c r="GO524" s="28"/>
      <c r="GP524" s="28"/>
      <c r="GQ524" s="28"/>
      <c r="GR524" s="28"/>
      <c r="GS524" s="28"/>
      <c r="GT524" s="28"/>
      <c r="GU524" s="26"/>
      <c r="GV524" s="121"/>
      <c r="GW524" s="125"/>
      <c r="GX524" s="126"/>
      <c r="GY524" s="127"/>
      <c r="GZ524" s="23"/>
      <c r="HA524" s="27"/>
      <c r="HB524" s="28"/>
      <c r="HC524" s="28"/>
      <c r="HD524" s="28"/>
      <c r="HE524" s="28"/>
      <c r="HF524" s="28"/>
      <c r="HG524" s="28"/>
      <c r="HH524" s="28"/>
      <c r="HI524" s="28"/>
      <c r="HJ524" s="28"/>
      <c r="HK524" s="28"/>
      <c r="HL524" s="26"/>
      <c r="HM524" s="121"/>
      <c r="HN524" s="125"/>
      <c r="HO524" s="126"/>
      <c r="HP524" s="127"/>
      <c r="HQ524" s="23"/>
      <c r="HR524" s="27"/>
      <c r="HS524" s="28"/>
      <c r="HT524" s="28"/>
      <c r="HU524" s="28"/>
      <c r="HV524" s="28"/>
      <c r="HW524" s="28"/>
      <c r="HX524" s="28"/>
      <c r="HY524" s="28"/>
      <c r="HZ524" s="28"/>
      <c r="IA524" s="28"/>
      <c r="IB524" s="28"/>
      <c r="IC524" s="26"/>
      <c r="ID524" s="121"/>
      <c r="IE524" s="125"/>
      <c r="IF524" s="126"/>
      <c r="IG524" s="127"/>
      <c r="IH524" s="23"/>
      <c r="II524" s="27"/>
      <c r="IJ524" s="28"/>
      <c r="IK524" s="28"/>
      <c r="IL524" s="28"/>
      <c r="IM524" s="28"/>
      <c r="IN524" s="28"/>
      <c r="IO524" s="28"/>
      <c r="IP524" s="28"/>
      <c r="IQ524" s="28"/>
      <c r="IR524" s="28"/>
      <c r="IS524" s="28"/>
      <c r="IT524" s="26"/>
      <c r="IU524" s="121"/>
    </row>
    <row r="525" spans="1:255" ht="19.5" customHeight="1">
      <c r="A525" s="134"/>
      <c r="B525" s="125"/>
      <c r="C525" s="126"/>
      <c r="D525" s="127"/>
      <c r="E525" s="27"/>
      <c r="F525" s="27">
        <v>2016</v>
      </c>
      <c r="G525" s="28">
        <f aca="true" t="shared" si="283" ref="G525:P529">G201</f>
        <v>0</v>
      </c>
      <c r="H525" s="28">
        <f t="shared" si="283"/>
        <v>0</v>
      </c>
      <c r="I525" s="28">
        <f t="shared" si="283"/>
        <v>0</v>
      </c>
      <c r="J525" s="28">
        <f t="shared" si="283"/>
        <v>0</v>
      </c>
      <c r="K525" s="28">
        <f t="shared" si="283"/>
        <v>0</v>
      </c>
      <c r="L525" s="28">
        <f t="shared" si="283"/>
        <v>0</v>
      </c>
      <c r="M525" s="28">
        <f t="shared" si="283"/>
        <v>0</v>
      </c>
      <c r="N525" s="28">
        <f t="shared" si="283"/>
        <v>0</v>
      </c>
      <c r="O525" s="28">
        <f t="shared" si="283"/>
        <v>0</v>
      </c>
      <c r="P525" s="28">
        <f t="shared" si="283"/>
        <v>0</v>
      </c>
      <c r="Q525" s="26"/>
      <c r="R525" s="121"/>
      <c r="S525" s="126"/>
      <c r="T525" s="126"/>
      <c r="U525" s="57"/>
      <c r="V525" s="57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5"/>
      <c r="AH525" s="132"/>
      <c r="AI525" s="126"/>
      <c r="AJ525" s="126"/>
      <c r="AK525" s="126"/>
      <c r="AL525" s="57"/>
      <c r="AM525" s="57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5"/>
      <c r="AY525" s="132"/>
      <c r="AZ525" s="126"/>
      <c r="BA525" s="126"/>
      <c r="BB525" s="126"/>
      <c r="BC525" s="57"/>
      <c r="BD525" s="57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5"/>
      <c r="BP525" s="132"/>
      <c r="BQ525" s="126"/>
      <c r="BR525" s="126"/>
      <c r="BS525" s="126"/>
      <c r="BT525" s="57"/>
      <c r="BU525" s="57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5"/>
      <c r="CG525" s="132"/>
      <c r="CH525" s="126"/>
      <c r="CI525" s="126"/>
      <c r="CJ525" s="126"/>
      <c r="CK525" s="57"/>
      <c r="CL525" s="57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5"/>
      <c r="CX525" s="132"/>
      <c r="CY525" s="126"/>
      <c r="CZ525" s="126"/>
      <c r="DA525" s="126"/>
      <c r="DB525" s="57"/>
      <c r="DC525" s="57"/>
      <c r="DD525" s="58"/>
      <c r="DE525" s="59"/>
      <c r="DF525" s="28"/>
      <c r="DG525" s="28"/>
      <c r="DH525" s="28"/>
      <c r="DI525" s="28"/>
      <c r="DJ525" s="28"/>
      <c r="DK525" s="28"/>
      <c r="DL525" s="28"/>
      <c r="DM525" s="28"/>
      <c r="DN525" s="26"/>
      <c r="DO525" s="121"/>
      <c r="DP525" s="125"/>
      <c r="DQ525" s="126"/>
      <c r="DR525" s="127"/>
      <c r="DS525" s="27"/>
      <c r="DT525" s="27"/>
      <c r="DU525" s="28"/>
      <c r="DV525" s="28"/>
      <c r="DW525" s="28"/>
      <c r="DX525" s="28"/>
      <c r="DY525" s="28"/>
      <c r="DZ525" s="28"/>
      <c r="EA525" s="28"/>
      <c r="EB525" s="28"/>
      <c r="EC525" s="28"/>
      <c r="ED525" s="28"/>
      <c r="EE525" s="26"/>
      <c r="EF525" s="121"/>
      <c r="EG525" s="125"/>
      <c r="EH525" s="126"/>
      <c r="EI525" s="127"/>
      <c r="EJ525" s="27"/>
      <c r="EK525" s="27"/>
      <c r="EL525" s="28"/>
      <c r="EM525" s="28"/>
      <c r="EN525" s="28"/>
      <c r="EO525" s="28"/>
      <c r="EP525" s="28"/>
      <c r="EQ525" s="28"/>
      <c r="ER525" s="28"/>
      <c r="ES525" s="28"/>
      <c r="ET525" s="28"/>
      <c r="EU525" s="28"/>
      <c r="EV525" s="26"/>
      <c r="EW525" s="121"/>
      <c r="EX525" s="125"/>
      <c r="EY525" s="126"/>
      <c r="EZ525" s="127"/>
      <c r="FA525" s="27"/>
      <c r="FB525" s="27"/>
      <c r="FC525" s="28"/>
      <c r="FD525" s="28"/>
      <c r="FE525" s="28"/>
      <c r="FF525" s="28"/>
      <c r="FG525" s="28"/>
      <c r="FH525" s="28"/>
      <c r="FI525" s="28"/>
      <c r="FJ525" s="28"/>
      <c r="FK525" s="28"/>
      <c r="FL525" s="28"/>
      <c r="FM525" s="26"/>
      <c r="FN525" s="121"/>
      <c r="FO525" s="125"/>
      <c r="FP525" s="126"/>
      <c r="FQ525" s="127"/>
      <c r="FR525" s="27"/>
      <c r="FS525" s="27"/>
      <c r="FT525" s="28"/>
      <c r="FU525" s="28"/>
      <c r="FV525" s="28"/>
      <c r="FW525" s="28"/>
      <c r="FX525" s="28"/>
      <c r="FY525" s="28"/>
      <c r="FZ525" s="28"/>
      <c r="GA525" s="28"/>
      <c r="GB525" s="28"/>
      <c r="GC525" s="28"/>
      <c r="GD525" s="26"/>
      <c r="GE525" s="121"/>
      <c r="GF525" s="125"/>
      <c r="GG525" s="126"/>
      <c r="GH525" s="127"/>
      <c r="GI525" s="27"/>
      <c r="GJ525" s="27"/>
      <c r="GK525" s="28"/>
      <c r="GL525" s="28"/>
      <c r="GM525" s="28"/>
      <c r="GN525" s="28"/>
      <c r="GO525" s="28"/>
      <c r="GP525" s="28"/>
      <c r="GQ525" s="28"/>
      <c r="GR525" s="28"/>
      <c r="GS525" s="28"/>
      <c r="GT525" s="28"/>
      <c r="GU525" s="26"/>
      <c r="GV525" s="121"/>
      <c r="GW525" s="125"/>
      <c r="GX525" s="126"/>
      <c r="GY525" s="127"/>
      <c r="GZ525" s="27"/>
      <c r="HA525" s="27"/>
      <c r="HB525" s="28"/>
      <c r="HC525" s="28"/>
      <c r="HD525" s="28"/>
      <c r="HE525" s="28"/>
      <c r="HF525" s="28"/>
      <c r="HG525" s="28"/>
      <c r="HH525" s="28"/>
      <c r="HI525" s="28"/>
      <c r="HJ525" s="28"/>
      <c r="HK525" s="28"/>
      <c r="HL525" s="26"/>
      <c r="HM525" s="121"/>
      <c r="HN525" s="125"/>
      <c r="HO525" s="126"/>
      <c r="HP525" s="127"/>
      <c r="HQ525" s="27"/>
      <c r="HR525" s="27"/>
      <c r="HS525" s="28"/>
      <c r="HT525" s="28"/>
      <c r="HU525" s="28"/>
      <c r="HV525" s="28"/>
      <c r="HW525" s="28"/>
      <c r="HX525" s="28"/>
      <c r="HY525" s="28"/>
      <c r="HZ525" s="28"/>
      <c r="IA525" s="28"/>
      <c r="IB525" s="28"/>
      <c r="IC525" s="26"/>
      <c r="ID525" s="121"/>
      <c r="IE525" s="125"/>
      <c r="IF525" s="126"/>
      <c r="IG525" s="127"/>
      <c r="IH525" s="27"/>
      <c r="II525" s="27"/>
      <c r="IJ525" s="28"/>
      <c r="IK525" s="28"/>
      <c r="IL525" s="28"/>
      <c r="IM525" s="28"/>
      <c r="IN525" s="28"/>
      <c r="IO525" s="28"/>
      <c r="IP525" s="28"/>
      <c r="IQ525" s="28"/>
      <c r="IR525" s="28"/>
      <c r="IS525" s="28"/>
      <c r="IT525" s="26"/>
      <c r="IU525" s="121"/>
    </row>
    <row r="526" spans="1:255" ht="18.75" customHeight="1">
      <c r="A526" s="134"/>
      <c r="B526" s="125"/>
      <c r="C526" s="126"/>
      <c r="D526" s="127"/>
      <c r="E526" s="27"/>
      <c r="F526" s="27">
        <v>2017</v>
      </c>
      <c r="G526" s="28">
        <f t="shared" si="283"/>
        <v>9859.6</v>
      </c>
      <c r="H526" s="28">
        <f t="shared" si="283"/>
        <v>9859.6</v>
      </c>
      <c r="I526" s="28">
        <f t="shared" si="283"/>
        <v>9859.6</v>
      </c>
      <c r="J526" s="28">
        <f t="shared" si="283"/>
        <v>9859.6</v>
      </c>
      <c r="K526" s="28">
        <f t="shared" si="283"/>
        <v>0</v>
      </c>
      <c r="L526" s="28">
        <f t="shared" si="283"/>
        <v>0</v>
      </c>
      <c r="M526" s="28">
        <f t="shared" si="283"/>
        <v>0</v>
      </c>
      <c r="N526" s="28">
        <f t="shared" si="283"/>
        <v>0</v>
      </c>
      <c r="O526" s="28">
        <f t="shared" si="283"/>
        <v>0</v>
      </c>
      <c r="P526" s="28">
        <f t="shared" si="283"/>
        <v>0</v>
      </c>
      <c r="Q526" s="26"/>
      <c r="R526" s="121"/>
      <c r="S526" s="126"/>
      <c r="T526" s="126"/>
      <c r="U526" s="57"/>
      <c r="V526" s="57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5"/>
      <c r="AH526" s="132"/>
      <c r="AI526" s="126"/>
      <c r="AJ526" s="126"/>
      <c r="AK526" s="126"/>
      <c r="AL526" s="57"/>
      <c r="AM526" s="57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5"/>
      <c r="AY526" s="132"/>
      <c r="AZ526" s="126"/>
      <c r="BA526" s="126"/>
      <c r="BB526" s="126"/>
      <c r="BC526" s="57"/>
      <c r="BD526" s="57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5"/>
      <c r="BP526" s="132"/>
      <c r="BQ526" s="126"/>
      <c r="BR526" s="126"/>
      <c r="BS526" s="126"/>
      <c r="BT526" s="57"/>
      <c r="BU526" s="57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5"/>
      <c r="CG526" s="132"/>
      <c r="CH526" s="126"/>
      <c r="CI526" s="126"/>
      <c r="CJ526" s="126"/>
      <c r="CK526" s="57"/>
      <c r="CL526" s="57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5"/>
      <c r="CX526" s="132"/>
      <c r="CY526" s="126"/>
      <c r="CZ526" s="126"/>
      <c r="DA526" s="126"/>
      <c r="DB526" s="57"/>
      <c r="DC526" s="57"/>
      <c r="DD526" s="58"/>
      <c r="DE526" s="59"/>
      <c r="DF526" s="28"/>
      <c r="DG526" s="28"/>
      <c r="DH526" s="28"/>
      <c r="DI526" s="28"/>
      <c r="DJ526" s="28"/>
      <c r="DK526" s="28"/>
      <c r="DL526" s="28"/>
      <c r="DM526" s="28"/>
      <c r="DN526" s="26"/>
      <c r="DO526" s="121"/>
      <c r="DP526" s="125"/>
      <c r="DQ526" s="126"/>
      <c r="DR526" s="127"/>
      <c r="DS526" s="27"/>
      <c r="DT526" s="27"/>
      <c r="DU526" s="28"/>
      <c r="DV526" s="28"/>
      <c r="DW526" s="28"/>
      <c r="DX526" s="28"/>
      <c r="DY526" s="28"/>
      <c r="DZ526" s="28"/>
      <c r="EA526" s="28"/>
      <c r="EB526" s="28"/>
      <c r="EC526" s="28"/>
      <c r="ED526" s="28"/>
      <c r="EE526" s="26"/>
      <c r="EF526" s="121"/>
      <c r="EG526" s="125"/>
      <c r="EH526" s="126"/>
      <c r="EI526" s="127"/>
      <c r="EJ526" s="27"/>
      <c r="EK526" s="27"/>
      <c r="EL526" s="28"/>
      <c r="EM526" s="28"/>
      <c r="EN526" s="28"/>
      <c r="EO526" s="28"/>
      <c r="EP526" s="28"/>
      <c r="EQ526" s="28"/>
      <c r="ER526" s="28"/>
      <c r="ES526" s="28"/>
      <c r="ET526" s="28"/>
      <c r="EU526" s="28"/>
      <c r="EV526" s="26"/>
      <c r="EW526" s="121"/>
      <c r="EX526" s="125"/>
      <c r="EY526" s="126"/>
      <c r="EZ526" s="127"/>
      <c r="FA526" s="27"/>
      <c r="FB526" s="27"/>
      <c r="FC526" s="28"/>
      <c r="FD526" s="28"/>
      <c r="FE526" s="28"/>
      <c r="FF526" s="28"/>
      <c r="FG526" s="28"/>
      <c r="FH526" s="28"/>
      <c r="FI526" s="28"/>
      <c r="FJ526" s="28"/>
      <c r="FK526" s="28"/>
      <c r="FL526" s="28"/>
      <c r="FM526" s="26"/>
      <c r="FN526" s="121"/>
      <c r="FO526" s="125"/>
      <c r="FP526" s="126"/>
      <c r="FQ526" s="127"/>
      <c r="FR526" s="27"/>
      <c r="FS526" s="27"/>
      <c r="FT526" s="28"/>
      <c r="FU526" s="28"/>
      <c r="FV526" s="28"/>
      <c r="FW526" s="28"/>
      <c r="FX526" s="28"/>
      <c r="FY526" s="28"/>
      <c r="FZ526" s="28"/>
      <c r="GA526" s="28"/>
      <c r="GB526" s="28"/>
      <c r="GC526" s="28"/>
      <c r="GD526" s="26"/>
      <c r="GE526" s="121"/>
      <c r="GF526" s="125"/>
      <c r="GG526" s="126"/>
      <c r="GH526" s="127"/>
      <c r="GI526" s="27"/>
      <c r="GJ526" s="27"/>
      <c r="GK526" s="28"/>
      <c r="GL526" s="28"/>
      <c r="GM526" s="28"/>
      <c r="GN526" s="28"/>
      <c r="GO526" s="28"/>
      <c r="GP526" s="28"/>
      <c r="GQ526" s="28"/>
      <c r="GR526" s="28"/>
      <c r="GS526" s="28"/>
      <c r="GT526" s="28"/>
      <c r="GU526" s="26"/>
      <c r="GV526" s="121"/>
      <c r="GW526" s="125"/>
      <c r="GX526" s="126"/>
      <c r="GY526" s="127"/>
      <c r="GZ526" s="27"/>
      <c r="HA526" s="27"/>
      <c r="HB526" s="28"/>
      <c r="HC526" s="28"/>
      <c r="HD526" s="28"/>
      <c r="HE526" s="28"/>
      <c r="HF526" s="28"/>
      <c r="HG526" s="28"/>
      <c r="HH526" s="28"/>
      <c r="HI526" s="28"/>
      <c r="HJ526" s="28"/>
      <c r="HK526" s="28"/>
      <c r="HL526" s="26"/>
      <c r="HM526" s="121"/>
      <c r="HN526" s="125"/>
      <c r="HO526" s="126"/>
      <c r="HP526" s="127"/>
      <c r="HQ526" s="27"/>
      <c r="HR526" s="27"/>
      <c r="HS526" s="28"/>
      <c r="HT526" s="28"/>
      <c r="HU526" s="28"/>
      <c r="HV526" s="28"/>
      <c r="HW526" s="28"/>
      <c r="HX526" s="28"/>
      <c r="HY526" s="28"/>
      <c r="HZ526" s="28"/>
      <c r="IA526" s="28"/>
      <c r="IB526" s="28"/>
      <c r="IC526" s="26"/>
      <c r="ID526" s="121"/>
      <c r="IE526" s="125"/>
      <c r="IF526" s="126"/>
      <c r="IG526" s="127"/>
      <c r="IH526" s="27"/>
      <c r="II526" s="27"/>
      <c r="IJ526" s="28"/>
      <c r="IK526" s="28"/>
      <c r="IL526" s="28"/>
      <c r="IM526" s="28"/>
      <c r="IN526" s="28"/>
      <c r="IO526" s="28"/>
      <c r="IP526" s="28"/>
      <c r="IQ526" s="28"/>
      <c r="IR526" s="28"/>
      <c r="IS526" s="28"/>
      <c r="IT526" s="26"/>
      <c r="IU526" s="121"/>
    </row>
    <row r="527" spans="1:255" ht="17.25" customHeight="1">
      <c r="A527" s="134"/>
      <c r="B527" s="125"/>
      <c r="C527" s="126"/>
      <c r="D527" s="127"/>
      <c r="E527" s="27"/>
      <c r="F527" s="27">
        <v>2018</v>
      </c>
      <c r="G527" s="28">
        <f t="shared" si="283"/>
        <v>0</v>
      </c>
      <c r="H527" s="28">
        <f t="shared" si="283"/>
        <v>0</v>
      </c>
      <c r="I527" s="28">
        <f t="shared" si="283"/>
        <v>0</v>
      </c>
      <c r="J527" s="28">
        <f t="shared" si="283"/>
        <v>0</v>
      </c>
      <c r="K527" s="28">
        <f t="shared" si="283"/>
        <v>0</v>
      </c>
      <c r="L527" s="28">
        <f t="shared" si="283"/>
        <v>0</v>
      </c>
      <c r="M527" s="28">
        <f t="shared" si="283"/>
        <v>0</v>
      </c>
      <c r="N527" s="28">
        <f t="shared" si="283"/>
        <v>0</v>
      </c>
      <c r="O527" s="28">
        <f t="shared" si="283"/>
        <v>0</v>
      </c>
      <c r="P527" s="28">
        <f t="shared" si="283"/>
        <v>0</v>
      </c>
      <c r="Q527" s="26"/>
      <c r="R527" s="121"/>
      <c r="S527" s="126"/>
      <c r="T527" s="126"/>
      <c r="U527" s="57"/>
      <c r="V527" s="57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5"/>
      <c r="AH527" s="132"/>
      <c r="AI527" s="126"/>
      <c r="AJ527" s="126"/>
      <c r="AK527" s="126"/>
      <c r="AL527" s="57"/>
      <c r="AM527" s="57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5"/>
      <c r="AY527" s="132"/>
      <c r="AZ527" s="126"/>
      <c r="BA527" s="126"/>
      <c r="BB527" s="126"/>
      <c r="BC527" s="57"/>
      <c r="BD527" s="57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5"/>
      <c r="BP527" s="132"/>
      <c r="BQ527" s="126"/>
      <c r="BR527" s="126"/>
      <c r="BS527" s="126"/>
      <c r="BT527" s="57"/>
      <c r="BU527" s="57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5"/>
      <c r="CG527" s="132"/>
      <c r="CH527" s="126"/>
      <c r="CI527" s="126"/>
      <c r="CJ527" s="126"/>
      <c r="CK527" s="57"/>
      <c r="CL527" s="57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5"/>
      <c r="CX527" s="132"/>
      <c r="CY527" s="126"/>
      <c r="CZ527" s="126"/>
      <c r="DA527" s="126"/>
      <c r="DB527" s="57"/>
      <c r="DC527" s="57"/>
      <c r="DD527" s="58"/>
      <c r="DE527" s="59"/>
      <c r="DF527" s="28"/>
      <c r="DG527" s="28"/>
      <c r="DH527" s="28"/>
      <c r="DI527" s="28"/>
      <c r="DJ527" s="28"/>
      <c r="DK527" s="28"/>
      <c r="DL527" s="28"/>
      <c r="DM527" s="28"/>
      <c r="DN527" s="26"/>
      <c r="DO527" s="121"/>
      <c r="DP527" s="125"/>
      <c r="DQ527" s="126"/>
      <c r="DR527" s="127"/>
      <c r="DS527" s="27"/>
      <c r="DT527" s="27"/>
      <c r="DU527" s="28"/>
      <c r="DV527" s="28"/>
      <c r="DW527" s="28"/>
      <c r="DX527" s="28"/>
      <c r="DY527" s="28"/>
      <c r="DZ527" s="28"/>
      <c r="EA527" s="28"/>
      <c r="EB527" s="28"/>
      <c r="EC527" s="28"/>
      <c r="ED527" s="28"/>
      <c r="EE527" s="26"/>
      <c r="EF527" s="121"/>
      <c r="EG527" s="125"/>
      <c r="EH527" s="126"/>
      <c r="EI527" s="127"/>
      <c r="EJ527" s="27"/>
      <c r="EK527" s="27"/>
      <c r="EL527" s="28"/>
      <c r="EM527" s="28"/>
      <c r="EN527" s="28"/>
      <c r="EO527" s="28"/>
      <c r="EP527" s="28"/>
      <c r="EQ527" s="28"/>
      <c r="ER527" s="28"/>
      <c r="ES527" s="28"/>
      <c r="ET527" s="28"/>
      <c r="EU527" s="28"/>
      <c r="EV527" s="26"/>
      <c r="EW527" s="121"/>
      <c r="EX527" s="125"/>
      <c r="EY527" s="126"/>
      <c r="EZ527" s="127"/>
      <c r="FA527" s="27"/>
      <c r="FB527" s="27"/>
      <c r="FC527" s="28"/>
      <c r="FD527" s="28"/>
      <c r="FE527" s="28"/>
      <c r="FF527" s="28"/>
      <c r="FG527" s="28"/>
      <c r="FH527" s="28"/>
      <c r="FI527" s="28"/>
      <c r="FJ527" s="28"/>
      <c r="FK527" s="28"/>
      <c r="FL527" s="28"/>
      <c r="FM527" s="26"/>
      <c r="FN527" s="121"/>
      <c r="FO527" s="125"/>
      <c r="FP527" s="126"/>
      <c r="FQ527" s="127"/>
      <c r="FR527" s="27"/>
      <c r="FS527" s="27"/>
      <c r="FT527" s="28"/>
      <c r="FU527" s="28"/>
      <c r="FV527" s="28"/>
      <c r="FW527" s="28"/>
      <c r="FX527" s="28"/>
      <c r="FY527" s="28"/>
      <c r="FZ527" s="28"/>
      <c r="GA527" s="28"/>
      <c r="GB527" s="28"/>
      <c r="GC527" s="28"/>
      <c r="GD527" s="26"/>
      <c r="GE527" s="121"/>
      <c r="GF527" s="125"/>
      <c r="GG527" s="126"/>
      <c r="GH527" s="127"/>
      <c r="GI527" s="27"/>
      <c r="GJ527" s="27"/>
      <c r="GK527" s="28"/>
      <c r="GL527" s="28"/>
      <c r="GM527" s="28"/>
      <c r="GN527" s="28"/>
      <c r="GO527" s="28"/>
      <c r="GP527" s="28"/>
      <c r="GQ527" s="28"/>
      <c r="GR527" s="28"/>
      <c r="GS527" s="28"/>
      <c r="GT527" s="28"/>
      <c r="GU527" s="26"/>
      <c r="GV527" s="121"/>
      <c r="GW527" s="125"/>
      <c r="GX527" s="126"/>
      <c r="GY527" s="127"/>
      <c r="GZ527" s="27"/>
      <c r="HA527" s="27"/>
      <c r="HB527" s="28"/>
      <c r="HC527" s="28"/>
      <c r="HD527" s="28"/>
      <c r="HE527" s="28"/>
      <c r="HF527" s="28"/>
      <c r="HG527" s="28"/>
      <c r="HH527" s="28"/>
      <c r="HI527" s="28"/>
      <c r="HJ527" s="28"/>
      <c r="HK527" s="28"/>
      <c r="HL527" s="26"/>
      <c r="HM527" s="121"/>
      <c r="HN527" s="125"/>
      <c r="HO527" s="126"/>
      <c r="HP527" s="127"/>
      <c r="HQ527" s="27"/>
      <c r="HR527" s="27"/>
      <c r="HS527" s="28"/>
      <c r="HT527" s="28"/>
      <c r="HU527" s="28"/>
      <c r="HV527" s="28"/>
      <c r="HW527" s="28"/>
      <c r="HX527" s="28"/>
      <c r="HY527" s="28"/>
      <c r="HZ527" s="28"/>
      <c r="IA527" s="28"/>
      <c r="IB527" s="28"/>
      <c r="IC527" s="26"/>
      <c r="ID527" s="121"/>
      <c r="IE527" s="125"/>
      <c r="IF527" s="126"/>
      <c r="IG527" s="127"/>
      <c r="IH527" s="27"/>
      <c r="II527" s="27"/>
      <c r="IJ527" s="28"/>
      <c r="IK527" s="28"/>
      <c r="IL527" s="28"/>
      <c r="IM527" s="28"/>
      <c r="IN527" s="28"/>
      <c r="IO527" s="28"/>
      <c r="IP527" s="28"/>
      <c r="IQ527" s="28"/>
      <c r="IR527" s="28"/>
      <c r="IS527" s="28"/>
      <c r="IT527" s="26"/>
      <c r="IU527" s="121"/>
    </row>
    <row r="528" spans="1:255" ht="19.5" customHeight="1">
      <c r="A528" s="134"/>
      <c r="B528" s="125"/>
      <c r="C528" s="126"/>
      <c r="D528" s="127"/>
      <c r="E528" s="27"/>
      <c r="F528" s="27">
        <v>2019</v>
      </c>
      <c r="G528" s="28">
        <f t="shared" si="283"/>
        <v>0</v>
      </c>
      <c r="H528" s="28">
        <f t="shared" si="283"/>
        <v>0</v>
      </c>
      <c r="I528" s="28">
        <f t="shared" si="283"/>
        <v>0</v>
      </c>
      <c r="J528" s="28">
        <f t="shared" si="283"/>
        <v>0</v>
      </c>
      <c r="K528" s="28">
        <f t="shared" si="283"/>
        <v>0</v>
      </c>
      <c r="L528" s="28">
        <f t="shared" si="283"/>
        <v>0</v>
      </c>
      <c r="M528" s="28">
        <f t="shared" si="283"/>
        <v>0</v>
      </c>
      <c r="N528" s="28">
        <f t="shared" si="283"/>
        <v>0</v>
      </c>
      <c r="O528" s="28">
        <f t="shared" si="283"/>
        <v>0</v>
      </c>
      <c r="P528" s="28">
        <f t="shared" si="283"/>
        <v>0</v>
      </c>
      <c r="Q528" s="26"/>
      <c r="R528" s="121"/>
      <c r="S528" s="126"/>
      <c r="T528" s="126"/>
      <c r="U528" s="57"/>
      <c r="V528" s="57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5"/>
      <c r="AH528" s="132"/>
      <c r="AI528" s="126"/>
      <c r="AJ528" s="126"/>
      <c r="AK528" s="126"/>
      <c r="AL528" s="57"/>
      <c r="AM528" s="57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5"/>
      <c r="AY528" s="132"/>
      <c r="AZ528" s="126"/>
      <c r="BA528" s="126"/>
      <c r="BB528" s="126"/>
      <c r="BC528" s="57"/>
      <c r="BD528" s="57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5"/>
      <c r="BP528" s="132"/>
      <c r="BQ528" s="126"/>
      <c r="BR528" s="126"/>
      <c r="BS528" s="126"/>
      <c r="BT528" s="57"/>
      <c r="BU528" s="57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5"/>
      <c r="CG528" s="132"/>
      <c r="CH528" s="126"/>
      <c r="CI528" s="126"/>
      <c r="CJ528" s="126"/>
      <c r="CK528" s="57"/>
      <c r="CL528" s="57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5"/>
      <c r="CX528" s="132"/>
      <c r="CY528" s="126"/>
      <c r="CZ528" s="126"/>
      <c r="DA528" s="126"/>
      <c r="DB528" s="57"/>
      <c r="DC528" s="57"/>
      <c r="DD528" s="58"/>
      <c r="DE528" s="59"/>
      <c r="DF528" s="28"/>
      <c r="DG528" s="28"/>
      <c r="DH528" s="28"/>
      <c r="DI528" s="28"/>
      <c r="DJ528" s="28"/>
      <c r="DK528" s="28"/>
      <c r="DL528" s="28"/>
      <c r="DM528" s="28"/>
      <c r="DN528" s="26"/>
      <c r="DO528" s="121"/>
      <c r="DP528" s="125"/>
      <c r="DQ528" s="126"/>
      <c r="DR528" s="127"/>
      <c r="DS528" s="27"/>
      <c r="DT528" s="27"/>
      <c r="DU528" s="28"/>
      <c r="DV528" s="28"/>
      <c r="DW528" s="28"/>
      <c r="DX528" s="28"/>
      <c r="DY528" s="28"/>
      <c r="DZ528" s="28"/>
      <c r="EA528" s="28"/>
      <c r="EB528" s="28"/>
      <c r="EC528" s="28"/>
      <c r="ED528" s="28"/>
      <c r="EE528" s="26"/>
      <c r="EF528" s="121"/>
      <c r="EG528" s="125"/>
      <c r="EH528" s="126"/>
      <c r="EI528" s="127"/>
      <c r="EJ528" s="27"/>
      <c r="EK528" s="27"/>
      <c r="EL528" s="28"/>
      <c r="EM528" s="28"/>
      <c r="EN528" s="28"/>
      <c r="EO528" s="28"/>
      <c r="EP528" s="28"/>
      <c r="EQ528" s="28"/>
      <c r="ER528" s="28"/>
      <c r="ES528" s="28"/>
      <c r="ET528" s="28"/>
      <c r="EU528" s="28"/>
      <c r="EV528" s="26"/>
      <c r="EW528" s="121"/>
      <c r="EX528" s="125"/>
      <c r="EY528" s="126"/>
      <c r="EZ528" s="127"/>
      <c r="FA528" s="27"/>
      <c r="FB528" s="27"/>
      <c r="FC528" s="28"/>
      <c r="FD528" s="28"/>
      <c r="FE528" s="28"/>
      <c r="FF528" s="28"/>
      <c r="FG528" s="28"/>
      <c r="FH528" s="28"/>
      <c r="FI528" s="28"/>
      <c r="FJ528" s="28"/>
      <c r="FK528" s="28"/>
      <c r="FL528" s="28"/>
      <c r="FM528" s="26"/>
      <c r="FN528" s="121"/>
      <c r="FO528" s="125"/>
      <c r="FP528" s="126"/>
      <c r="FQ528" s="127"/>
      <c r="FR528" s="27"/>
      <c r="FS528" s="27"/>
      <c r="FT528" s="28"/>
      <c r="FU528" s="28"/>
      <c r="FV528" s="28"/>
      <c r="FW528" s="28"/>
      <c r="FX528" s="28"/>
      <c r="FY528" s="28"/>
      <c r="FZ528" s="28"/>
      <c r="GA528" s="28"/>
      <c r="GB528" s="28"/>
      <c r="GC528" s="28"/>
      <c r="GD528" s="26"/>
      <c r="GE528" s="121"/>
      <c r="GF528" s="125"/>
      <c r="GG528" s="126"/>
      <c r="GH528" s="127"/>
      <c r="GI528" s="27"/>
      <c r="GJ528" s="27"/>
      <c r="GK528" s="28"/>
      <c r="GL528" s="28"/>
      <c r="GM528" s="28"/>
      <c r="GN528" s="28"/>
      <c r="GO528" s="28"/>
      <c r="GP528" s="28"/>
      <c r="GQ528" s="28"/>
      <c r="GR528" s="28"/>
      <c r="GS528" s="28"/>
      <c r="GT528" s="28"/>
      <c r="GU528" s="26"/>
      <c r="GV528" s="121"/>
      <c r="GW528" s="125"/>
      <c r="GX528" s="126"/>
      <c r="GY528" s="127"/>
      <c r="GZ528" s="27"/>
      <c r="HA528" s="27"/>
      <c r="HB528" s="28"/>
      <c r="HC528" s="28"/>
      <c r="HD528" s="28"/>
      <c r="HE528" s="28"/>
      <c r="HF528" s="28"/>
      <c r="HG528" s="28"/>
      <c r="HH528" s="28"/>
      <c r="HI528" s="28"/>
      <c r="HJ528" s="28"/>
      <c r="HK528" s="28"/>
      <c r="HL528" s="26"/>
      <c r="HM528" s="121"/>
      <c r="HN528" s="125"/>
      <c r="HO528" s="126"/>
      <c r="HP528" s="127"/>
      <c r="HQ528" s="27"/>
      <c r="HR528" s="27"/>
      <c r="HS528" s="28"/>
      <c r="HT528" s="28"/>
      <c r="HU528" s="28"/>
      <c r="HV528" s="28"/>
      <c r="HW528" s="28"/>
      <c r="HX528" s="28"/>
      <c r="HY528" s="28"/>
      <c r="HZ528" s="28"/>
      <c r="IA528" s="28"/>
      <c r="IB528" s="28"/>
      <c r="IC528" s="26"/>
      <c r="ID528" s="121"/>
      <c r="IE528" s="125"/>
      <c r="IF528" s="126"/>
      <c r="IG528" s="127"/>
      <c r="IH528" s="27"/>
      <c r="II528" s="27"/>
      <c r="IJ528" s="28"/>
      <c r="IK528" s="28"/>
      <c r="IL528" s="28"/>
      <c r="IM528" s="28"/>
      <c r="IN528" s="28"/>
      <c r="IO528" s="28"/>
      <c r="IP528" s="28"/>
      <c r="IQ528" s="28"/>
      <c r="IR528" s="28"/>
      <c r="IS528" s="28"/>
      <c r="IT528" s="26"/>
      <c r="IU528" s="121"/>
    </row>
    <row r="529" spans="1:255" ht="18" customHeight="1">
      <c r="A529" s="134"/>
      <c r="B529" s="125"/>
      <c r="C529" s="126"/>
      <c r="D529" s="127"/>
      <c r="E529" s="23"/>
      <c r="F529" s="27">
        <v>2020</v>
      </c>
      <c r="G529" s="28">
        <f t="shared" si="283"/>
        <v>0</v>
      </c>
      <c r="H529" s="28">
        <f t="shared" si="283"/>
        <v>0</v>
      </c>
      <c r="I529" s="28">
        <f>I205</f>
        <v>0</v>
      </c>
      <c r="J529" s="28">
        <f aca="true" t="shared" si="284" ref="J529:P529">J205</f>
        <v>0</v>
      </c>
      <c r="K529" s="28">
        <f t="shared" si="284"/>
        <v>0</v>
      </c>
      <c r="L529" s="28">
        <f t="shared" si="284"/>
        <v>0</v>
      </c>
      <c r="M529" s="28">
        <f t="shared" si="284"/>
        <v>0</v>
      </c>
      <c r="N529" s="28">
        <f t="shared" si="284"/>
        <v>0</v>
      </c>
      <c r="O529" s="28">
        <f t="shared" si="284"/>
        <v>0</v>
      </c>
      <c r="P529" s="28">
        <f t="shared" si="284"/>
        <v>0</v>
      </c>
      <c r="Q529" s="26"/>
      <c r="R529" s="121"/>
      <c r="S529" s="126"/>
      <c r="T529" s="126"/>
      <c r="U529" s="71"/>
      <c r="V529" s="57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5"/>
      <c r="AH529" s="132"/>
      <c r="AI529" s="126"/>
      <c r="AJ529" s="126"/>
      <c r="AK529" s="126"/>
      <c r="AL529" s="71"/>
      <c r="AM529" s="57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5"/>
      <c r="AY529" s="132"/>
      <c r="AZ529" s="126"/>
      <c r="BA529" s="126"/>
      <c r="BB529" s="126"/>
      <c r="BC529" s="71"/>
      <c r="BD529" s="57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5"/>
      <c r="BP529" s="132"/>
      <c r="BQ529" s="126"/>
      <c r="BR529" s="126"/>
      <c r="BS529" s="126"/>
      <c r="BT529" s="71"/>
      <c r="BU529" s="57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5"/>
      <c r="CG529" s="132"/>
      <c r="CH529" s="126"/>
      <c r="CI529" s="126"/>
      <c r="CJ529" s="126"/>
      <c r="CK529" s="71"/>
      <c r="CL529" s="57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5"/>
      <c r="CX529" s="132"/>
      <c r="CY529" s="126"/>
      <c r="CZ529" s="126"/>
      <c r="DA529" s="126"/>
      <c r="DB529" s="71"/>
      <c r="DC529" s="57"/>
      <c r="DD529" s="58"/>
      <c r="DE529" s="59"/>
      <c r="DF529" s="28"/>
      <c r="DG529" s="28"/>
      <c r="DH529" s="28"/>
      <c r="DI529" s="28"/>
      <c r="DJ529" s="28"/>
      <c r="DK529" s="28"/>
      <c r="DL529" s="28"/>
      <c r="DM529" s="28"/>
      <c r="DN529" s="26"/>
      <c r="DO529" s="121"/>
      <c r="DP529" s="125"/>
      <c r="DQ529" s="126"/>
      <c r="DR529" s="127"/>
      <c r="DS529" s="23"/>
      <c r="DT529" s="27"/>
      <c r="DU529" s="28"/>
      <c r="DV529" s="28"/>
      <c r="DW529" s="28"/>
      <c r="DX529" s="28"/>
      <c r="DY529" s="28"/>
      <c r="DZ529" s="28"/>
      <c r="EA529" s="28"/>
      <c r="EB529" s="28"/>
      <c r="EC529" s="28"/>
      <c r="ED529" s="28"/>
      <c r="EE529" s="26"/>
      <c r="EF529" s="121"/>
      <c r="EG529" s="125"/>
      <c r="EH529" s="126"/>
      <c r="EI529" s="127"/>
      <c r="EJ529" s="23"/>
      <c r="EK529" s="27"/>
      <c r="EL529" s="28"/>
      <c r="EM529" s="28"/>
      <c r="EN529" s="28"/>
      <c r="EO529" s="28"/>
      <c r="EP529" s="28"/>
      <c r="EQ529" s="28"/>
      <c r="ER529" s="28"/>
      <c r="ES529" s="28"/>
      <c r="ET529" s="28"/>
      <c r="EU529" s="28"/>
      <c r="EV529" s="26"/>
      <c r="EW529" s="121"/>
      <c r="EX529" s="125"/>
      <c r="EY529" s="126"/>
      <c r="EZ529" s="127"/>
      <c r="FA529" s="23"/>
      <c r="FB529" s="27"/>
      <c r="FC529" s="28"/>
      <c r="FD529" s="28"/>
      <c r="FE529" s="28"/>
      <c r="FF529" s="28"/>
      <c r="FG529" s="28"/>
      <c r="FH529" s="28"/>
      <c r="FI529" s="28"/>
      <c r="FJ529" s="28"/>
      <c r="FK529" s="28"/>
      <c r="FL529" s="28"/>
      <c r="FM529" s="26"/>
      <c r="FN529" s="121"/>
      <c r="FO529" s="125"/>
      <c r="FP529" s="126"/>
      <c r="FQ529" s="127"/>
      <c r="FR529" s="23"/>
      <c r="FS529" s="27"/>
      <c r="FT529" s="28"/>
      <c r="FU529" s="28"/>
      <c r="FV529" s="28"/>
      <c r="FW529" s="28"/>
      <c r="FX529" s="28"/>
      <c r="FY529" s="28"/>
      <c r="FZ529" s="28"/>
      <c r="GA529" s="28"/>
      <c r="GB529" s="28"/>
      <c r="GC529" s="28"/>
      <c r="GD529" s="26"/>
      <c r="GE529" s="121"/>
      <c r="GF529" s="125"/>
      <c r="GG529" s="126"/>
      <c r="GH529" s="127"/>
      <c r="GI529" s="23"/>
      <c r="GJ529" s="27"/>
      <c r="GK529" s="28"/>
      <c r="GL529" s="28"/>
      <c r="GM529" s="28"/>
      <c r="GN529" s="28"/>
      <c r="GO529" s="28"/>
      <c r="GP529" s="28"/>
      <c r="GQ529" s="28"/>
      <c r="GR529" s="28"/>
      <c r="GS529" s="28"/>
      <c r="GT529" s="28"/>
      <c r="GU529" s="26"/>
      <c r="GV529" s="121"/>
      <c r="GW529" s="125"/>
      <c r="GX529" s="126"/>
      <c r="GY529" s="127"/>
      <c r="GZ529" s="23"/>
      <c r="HA529" s="27"/>
      <c r="HB529" s="28"/>
      <c r="HC529" s="28"/>
      <c r="HD529" s="28"/>
      <c r="HE529" s="28"/>
      <c r="HF529" s="28"/>
      <c r="HG529" s="28"/>
      <c r="HH529" s="28"/>
      <c r="HI529" s="28"/>
      <c r="HJ529" s="28"/>
      <c r="HK529" s="28"/>
      <c r="HL529" s="26"/>
      <c r="HM529" s="121"/>
      <c r="HN529" s="125"/>
      <c r="HO529" s="126"/>
      <c r="HP529" s="127"/>
      <c r="HQ529" s="23"/>
      <c r="HR529" s="27"/>
      <c r="HS529" s="28"/>
      <c r="HT529" s="28"/>
      <c r="HU529" s="28"/>
      <c r="HV529" s="28"/>
      <c r="HW529" s="28"/>
      <c r="HX529" s="28"/>
      <c r="HY529" s="28"/>
      <c r="HZ529" s="28"/>
      <c r="IA529" s="28"/>
      <c r="IB529" s="28"/>
      <c r="IC529" s="26"/>
      <c r="ID529" s="121"/>
      <c r="IE529" s="125"/>
      <c r="IF529" s="126"/>
      <c r="IG529" s="127"/>
      <c r="IH529" s="23"/>
      <c r="II529" s="27"/>
      <c r="IJ529" s="28"/>
      <c r="IK529" s="28"/>
      <c r="IL529" s="28"/>
      <c r="IM529" s="28"/>
      <c r="IN529" s="28"/>
      <c r="IO529" s="28"/>
      <c r="IP529" s="28"/>
      <c r="IQ529" s="28"/>
      <c r="IR529" s="28"/>
      <c r="IS529" s="28"/>
      <c r="IT529" s="26"/>
      <c r="IU529" s="121"/>
    </row>
    <row r="530" spans="1:241" ht="21.75" customHeight="1">
      <c r="A530" s="134"/>
      <c r="B530" s="125"/>
      <c r="C530" s="126"/>
      <c r="D530" s="127"/>
      <c r="E530" s="23"/>
      <c r="F530" s="27">
        <v>2021</v>
      </c>
      <c r="G530" s="32">
        <f aca="true" t="shared" si="285" ref="G530:H534">I530+K530+M530+O530</f>
        <v>0</v>
      </c>
      <c r="H530" s="32">
        <f t="shared" si="285"/>
        <v>0</v>
      </c>
      <c r="I530" s="28">
        <f aca="true" t="shared" si="286" ref="I530:P534">I206</f>
        <v>0</v>
      </c>
      <c r="J530" s="28">
        <f t="shared" si="286"/>
        <v>0</v>
      </c>
      <c r="K530" s="28">
        <f t="shared" si="286"/>
        <v>0</v>
      </c>
      <c r="L530" s="28">
        <f t="shared" si="286"/>
        <v>0</v>
      </c>
      <c r="M530" s="28">
        <f t="shared" si="286"/>
        <v>0</v>
      </c>
      <c r="N530" s="28">
        <f t="shared" si="286"/>
        <v>0</v>
      </c>
      <c r="O530" s="28">
        <f t="shared" si="286"/>
        <v>0</v>
      </c>
      <c r="P530" s="28">
        <f t="shared" si="286"/>
        <v>0</v>
      </c>
      <c r="Q530" s="26"/>
      <c r="R530" s="3"/>
      <c r="AG530" s="72"/>
      <c r="AW530" s="72"/>
      <c r="BM530" s="72"/>
      <c r="CC530" s="72"/>
      <c r="CS530" s="72"/>
      <c r="DI530" s="72"/>
      <c r="DY530" s="72"/>
      <c r="EO530" s="72"/>
      <c r="FE530" s="72"/>
      <c r="FU530" s="72"/>
      <c r="GK530" s="72"/>
      <c r="HA530" s="72"/>
      <c r="HQ530" s="72"/>
      <c r="IG530" s="72"/>
    </row>
    <row r="531" spans="1:241" ht="21.75" customHeight="1">
      <c r="A531" s="134"/>
      <c r="B531" s="125"/>
      <c r="C531" s="126"/>
      <c r="D531" s="127"/>
      <c r="E531" s="23"/>
      <c r="F531" s="27">
        <v>2022</v>
      </c>
      <c r="G531" s="32">
        <f t="shared" si="285"/>
        <v>0</v>
      </c>
      <c r="H531" s="32">
        <f t="shared" si="285"/>
        <v>0</v>
      </c>
      <c r="I531" s="28">
        <f t="shared" si="286"/>
        <v>0</v>
      </c>
      <c r="J531" s="28">
        <f t="shared" si="286"/>
        <v>0</v>
      </c>
      <c r="K531" s="28">
        <f t="shared" si="286"/>
        <v>0</v>
      </c>
      <c r="L531" s="28">
        <f t="shared" si="286"/>
        <v>0</v>
      </c>
      <c r="M531" s="28">
        <f t="shared" si="286"/>
        <v>0</v>
      </c>
      <c r="N531" s="28">
        <f t="shared" si="286"/>
        <v>0</v>
      </c>
      <c r="O531" s="28">
        <f t="shared" si="286"/>
        <v>0</v>
      </c>
      <c r="P531" s="28">
        <f t="shared" si="286"/>
        <v>0</v>
      </c>
      <c r="Q531" s="26"/>
      <c r="R531" s="3"/>
      <c r="AG531" s="72"/>
      <c r="AW531" s="72"/>
      <c r="BM531" s="72"/>
      <c r="CC531" s="72"/>
      <c r="CS531" s="72"/>
      <c r="DI531" s="72"/>
      <c r="DY531" s="72"/>
      <c r="EO531" s="72"/>
      <c r="FE531" s="72"/>
      <c r="FU531" s="72"/>
      <c r="GK531" s="72"/>
      <c r="HA531" s="72"/>
      <c r="HQ531" s="72"/>
      <c r="IG531" s="72"/>
    </row>
    <row r="532" spans="1:241" ht="21.75" customHeight="1">
      <c r="A532" s="134"/>
      <c r="B532" s="125"/>
      <c r="C532" s="126"/>
      <c r="D532" s="127"/>
      <c r="E532" s="23"/>
      <c r="F532" s="27">
        <v>2023</v>
      </c>
      <c r="G532" s="32">
        <f t="shared" si="285"/>
        <v>0</v>
      </c>
      <c r="H532" s="32">
        <f t="shared" si="285"/>
        <v>0</v>
      </c>
      <c r="I532" s="28">
        <f t="shared" si="286"/>
        <v>0</v>
      </c>
      <c r="J532" s="28">
        <f t="shared" si="286"/>
        <v>0</v>
      </c>
      <c r="K532" s="28">
        <f t="shared" si="286"/>
        <v>0</v>
      </c>
      <c r="L532" s="28">
        <f t="shared" si="286"/>
        <v>0</v>
      </c>
      <c r="M532" s="28">
        <f t="shared" si="286"/>
        <v>0</v>
      </c>
      <c r="N532" s="28">
        <f t="shared" si="286"/>
        <v>0</v>
      </c>
      <c r="O532" s="28">
        <f t="shared" si="286"/>
        <v>0</v>
      </c>
      <c r="P532" s="28">
        <f t="shared" si="286"/>
        <v>0</v>
      </c>
      <c r="Q532" s="26"/>
      <c r="R532" s="3"/>
      <c r="AG532" s="72"/>
      <c r="AW532" s="72"/>
      <c r="BM532" s="72"/>
      <c r="CC532" s="72"/>
      <c r="CS532" s="72"/>
      <c r="DI532" s="72"/>
      <c r="DY532" s="72"/>
      <c r="EO532" s="72"/>
      <c r="FE532" s="72"/>
      <c r="FU532" s="72"/>
      <c r="GK532" s="72"/>
      <c r="HA532" s="72"/>
      <c r="HQ532" s="72"/>
      <c r="IG532" s="72"/>
    </row>
    <row r="533" spans="1:241" ht="21.75" customHeight="1">
      <c r="A533" s="134"/>
      <c r="B533" s="125"/>
      <c r="C533" s="126"/>
      <c r="D533" s="127"/>
      <c r="E533" s="23"/>
      <c r="F533" s="27">
        <v>2024</v>
      </c>
      <c r="G533" s="32">
        <f t="shared" si="285"/>
        <v>0</v>
      </c>
      <c r="H533" s="32">
        <f t="shared" si="285"/>
        <v>0</v>
      </c>
      <c r="I533" s="28">
        <f t="shared" si="286"/>
        <v>0</v>
      </c>
      <c r="J533" s="28">
        <f t="shared" si="286"/>
        <v>0</v>
      </c>
      <c r="K533" s="28">
        <f t="shared" si="286"/>
        <v>0</v>
      </c>
      <c r="L533" s="28">
        <f t="shared" si="286"/>
        <v>0</v>
      </c>
      <c r="M533" s="28">
        <f t="shared" si="286"/>
        <v>0</v>
      </c>
      <c r="N533" s="28">
        <f t="shared" si="286"/>
        <v>0</v>
      </c>
      <c r="O533" s="28">
        <f t="shared" si="286"/>
        <v>0</v>
      </c>
      <c r="P533" s="28">
        <f t="shared" si="286"/>
        <v>0</v>
      </c>
      <c r="Q533" s="26"/>
      <c r="R533" s="3"/>
      <c r="AG533" s="72"/>
      <c r="AW533" s="72"/>
      <c r="BM533" s="72"/>
      <c r="CC533" s="72"/>
      <c r="CS533" s="72"/>
      <c r="DI533" s="72"/>
      <c r="DY533" s="72"/>
      <c r="EO533" s="72"/>
      <c r="FE533" s="72"/>
      <c r="FU533" s="72"/>
      <c r="GK533" s="72"/>
      <c r="HA533" s="72"/>
      <c r="HQ533" s="72"/>
      <c r="IG533" s="72"/>
    </row>
    <row r="534" spans="1:241" ht="21.75" customHeight="1">
      <c r="A534" s="135"/>
      <c r="B534" s="136"/>
      <c r="C534" s="137"/>
      <c r="D534" s="138"/>
      <c r="E534" s="23"/>
      <c r="F534" s="27">
        <v>2025</v>
      </c>
      <c r="G534" s="32">
        <f t="shared" si="285"/>
        <v>0</v>
      </c>
      <c r="H534" s="32">
        <f t="shared" si="285"/>
        <v>0</v>
      </c>
      <c r="I534" s="28">
        <f t="shared" si="286"/>
        <v>0</v>
      </c>
      <c r="J534" s="28">
        <f t="shared" si="286"/>
        <v>0</v>
      </c>
      <c r="K534" s="28">
        <f t="shared" si="286"/>
        <v>0</v>
      </c>
      <c r="L534" s="28">
        <f t="shared" si="286"/>
        <v>0</v>
      </c>
      <c r="M534" s="28">
        <f t="shared" si="286"/>
        <v>0</v>
      </c>
      <c r="N534" s="28">
        <f t="shared" si="286"/>
        <v>0</v>
      </c>
      <c r="O534" s="28">
        <f t="shared" si="286"/>
        <v>0</v>
      </c>
      <c r="P534" s="28">
        <f t="shared" si="286"/>
        <v>0</v>
      </c>
      <c r="Q534" s="26"/>
      <c r="R534" s="60"/>
      <c r="AG534" s="72"/>
      <c r="AW534" s="72"/>
      <c r="BM534" s="72"/>
      <c r="CC534" s="72"/>
      <c r="CS534" s="72"/>
      <c r="DI534" s="72"/>
      <c r="DY534" s="72"/>
      <c r="EO534" s="72"/>
      <c r="FE534" s="72"/>
      <c r="FU534" s="72"/>
      <c r="GK534" s="72"/>
      <c r="HA534" s="72"/>
      <c r="HQ534" s="72"/>
      <c r="IG534" s="72"/>
    </row>
    <row r="535" spans="1:255" ht="18" customHeight="1">
      <c r="A535" s="133"/>
      <c r="B535" s="122" t="s">
        <v>372</v>
      </c>
      <c r="C535" s="123"/>
      <c r="D535" s="124"/>
      <c r="E535" s="23"/>
      <c r="F535" s="24" t="s">
        <v>30</v>
      </c>
      <c r="G535" s="25">
        <f>SUM(G536:G546)</f>
        <v>162384</v>
      </c>
      <c r="H535" s="25">
        <f aca="true" t="shared" si="287" ref="H535:P535">SUM(H536:H546)</f>
        <v>0</v>
      </c>
      <c r="I535" s="25">
        <f t="shared" si="287"/>
        <v>0</v>
      </c>
      <c r="J535" s="25">
        <f t="shared" si="287"/>
        <v>0</v>
      </c>
      <c r="K535" s="25">
        <f t="shared" si="287"/>
        <v>0</v>
      </c>
      <c r="L535" s="25">
        <f t="shared" si="287"/>
        <v>0</v>
      </c>
      <c r="M535" s="25">
        <f t="shared" si="287"/>
        <v>162384</v>
      </c>
      <c r="N535" s="25">
        <f t="shared" si="287"/>
        <v>0</v>
      </c>
      <c r="O535" s="25">
        <f t="shared" si="287"/>
        <v>0</v>
      </c>
      <c r="P535" s="25">
        <f t="shared" si="287"/>
        <v>0</v>
      </c>
      <c r="Q535" s="26"/>
      <c r="R535" s="121"/>
      <c r="S535" s="126"/>
      <c r="T535" s="126"/>
      <c r="U535" s="81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5"/>
      <c r="AH535" s="132"/>
      <c r="AI535" s="126"/>
      <c r="AJ535" s="126"/>
      <c r="AK535" s="126"/>
      <c r="AL535" s="81"/>
      <c r="AM535" s="53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5"/>
      <c r="AY535" s="132"/>
      <c r="AZ535" s="126"/>
      <c r="BA535" s="126"/>
      <c r="BB535" s="126"/>
      <c r="BC535" s="81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5"/>
      <c r="BP535" s="132"/>
      <c r="BQ535" s="126"/>
      <c r="BR535" s="126"/>
      <c r="BS535" s="126"/>
      <c r="BT535" s="81"/>
      <c r="BU535" s="53"/>
      <c r="BV535" s="54"/>
      <c r="BW535" s="54"/>
      <c r="BX535" s="54"/>
      <c r="BY535" s="54"/>
      <c r="BZ535" s="54"/>
      <c r="CA535" s="54"/>
      <c r="CB535" s="54"/>
      <c r="CC535" s="54"/>
      <c r="CD535" s="54"/>
      <c r="CE535" s="54"/>
      <c r="CF535" s="55"/>
      <c r="CG535" s="132"/>
      <c r="CH535" s="126"/>
      <c r="CI535" s="126"/>
      <c r="CJ535" s="126"/>
      <c r="CK535" s="81"/>
      <c r="CL535" s="53"/>
      <c r="CM535" s="54"/>
      <c r="CN535" s="54"/>
      <c r="CO535" s="54"/>
      <c r="CP535" s="54"/>
      <c r="CQ535" s="54"/>
      <c r="CR535" s="54"/>
      <c r="CS535" s="54"/>
      <c r="CT535" s="54"/>
      <c r="CU535" s="54"/>
      <c r="CV535" s="54"/>
      <c r="CW535" s="55"/>
      <c r="CX535" s="132"/>
      <c r="CY535" s="126"/>
      <c r="CZ535" s="126"/>
      <c r="DA535" s="126"/>
      <c r="DB535" s="81"/>
      <c r="DC535" s="53"/>
      <c r="DD535" s="54"/>
      <c r="DE535" s="56"/>
      <c r="DF535" s="25"/>
      <c r="DG535" s="25"/>
      <c r="DH535" s="25"/>
      <c r="DI535" s="25"/>
      <c r="DJ535" s="25"/>
      <c r="DK535" s="25"/>
      <c r="DL535" s="25"/>
      <c r="DM535" s="25"/>
      <c r="DN535" s="26"/>
      <c r="DO535" s="121"/>
      <c r="DP535" s="122"/>
      <c r="DQ535" s="123"/>
      <c r="DR535" s="124"/>
      <c r="DS535" s="23"/>
      <c r="DT535" s="24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6"/>
      <c r="EF535" s="121"/>
      <c r="EG535" s="122"/>
      <c r="EH535" s="123"/>
      <c r="EI535" s="124"/>
      <c r="EJ535" s="23"/>
      <c r="EK535" s="24"/>
      <c r="EL535" s="25"/>
      <c r="EM535" s="25"/>
      <c r="EN535" s="25"/>
      <c r="EO535" s="25"/>
      <c r="EP535" s="25"/>
      <c r="EQ535" s="25"/>
      <c r="ER535" s="25"/>
      <c r="ES535" s="25"/>
      <c r="ET535" s="25"/>
      <c r="EU535" s="25"/>
      <c r="EV535" s="26"/>
      <c r="EW535" s="121"/>
      <c r="EX535" s="122"/>
      <c r="EY535" s="123"/>
      <c r="EZ535" s="124"/>
      <c r="FA535" s="23"/>
      <c r="FB535" s="24"/>
      <c r="FC535" s="25"/>
      <c r="FD535" s="25"/>
      <c r="FE535" s="25"/>
      <c r="FF535" s="25"/>
      <c r="FG535" s="25"/>
      <c r="FH535" s="25"/>
      <c r="FI535" s="25"/>
      <c r="FJ535" s="25"/>
      <c r="FK535" s="25"/>
      <c r="FL535" s="25"/>
      <c r="FM535" s="26"/>
      <c r="FN535" s="121"/>
      <c r="FO535" s="122"/>
      <c r="FP535" s="123"/>
      <c r="FQ535" s="124"/>
      <c r="FR535" s="23"/>
      <c r="FS535" s="24"/>
      <c r="FT535" s="25"/>
      <c r="FU535" s="25"/>
      <c r="FV535" s="25"/>
      <c r="FW535" s="25"/>
      <c r="FX535" s="25"/>
      <c r="FY535" s="25"/>
      <c r="FZ535" s="25"/>
      <c r="GA535" s="25"/>
      <c r="GB535" s="25"/>
      <c r="GC535" s="25"/>
      <c r="GD535" s="26"/>
      <c r="GE535" s="121"/>
      <c r="GF535" s="122"/>
      <c r="GG535" s="123"/>
      <c r="GH535" s="124"/>
      <c r="GI535" s="23"/>
      <c r="GJ535" s="24"/>
      <c r="GK535" s="25"/>
      <c r="GL535" s="25"/>
      <c r="GM535" s="25"/>
      <c r="GN535" s="25"/>
      <c r="GO535" s="25"/>
      <c r="GP535" s="25"/>
      <c r="GQ535" s="25"/>
      <c r="GR535" s="25"/>
      <c r="GS535" s="25"/>
      <c r="GT535" s="25"/>
      <c r="GU535" s="26"/>
      <c r="GV535" s="121"/>
      <c r="GW535" s="122"/>
      <c r="GX535" s="123"/>
      <c r="GY535" s="124"/>
      <c r="GZ535" s="23"/>
      <c r="HA535" s="24"/>
      <c r="HB535" s="25"/>
      <c r="HC535" s="25"/>
      <c r="HD535" s="25"/>
      <c r="HE535" s="25"/>
      <c r="HF535" s="25"/>
      <c r="HG535" s="25"/>
      <c r="HH535" s="25"/>
      <c r="HI535" s="25"/>
      <c r="HJ535" s="25"/>
      <c r="HK535" s="25"/>
      <c r="HL535" s="26"/>
      <c r="HM535" s="121"/>
      <c r="HN535" s="122"/>
      <c r="HO535" s="123"/>
      <c r="HP535" s="124"/>
      <c r="HQ535" s="23"/>
      <c r="HR535" s="24"/>
      <c r="HS535" s="25"/>
      <c r="HT535" s="25"/>
      <c r="HU535" s="25"/>
      <c r="HV535" s="25"/>
      <c r="HW535" s="25"/>
      <c r="HX535" s="25"/>
      <c r="HY535" s="25"/>
      <c r="HZ535" s="25"/>
      <c r="IA535" s="25"/>
      <c r="IB535" s="25"/>
      <c r="IC535" s="26"/>
      <c r="ID535" s="121"/>
      <c r="IE535" s="122"/>
      <c r="IF535" s="123"/>
      <c r="IG535" s="124"/>
      <c r="IH535" s="23"/>
      <c r="II535" s="24"/>
      <c r="IJ535" s="25"/>
      <c r="IK535" s="25"/>
      <c r="IL535" s="25"/>
      <c r="IM535" s="25"/>
      <c r="IN535" s="25"/>
      <c r="IO535" s="25"/>
      <c r="IP535" s="25"/>
      <c r="IQ535" s="25"/>
      <c r="IR535" s="25"/>
      <c r="IS535" s="25"/>
      <c r="IT535" s="26"/>
      <c r="IU535" s="121"/>
    </row>
    <row r="536" spans="1:255" ht="21.75" customHeight="1">
      <c r="A536" s="134"/>
      <c r="B536" s="125"/>
      <c r="C536" s="126"/>
      <c r="D536" s="127"/>
      <c r="E536" s="23"/>
      <c r="F536" s="27">
        <v>2015</v>
      </c>
      <c r="G536" s="28">
        <f>G212</f>
        <v>0</v>
      </c>
      <c r="H536" s="28">
        <f aca="true" t="shared" si="288" ref="H536:P536">H212</f>
        <v>0</v>
      </c>
      <c r="I536" s="28">
        <f t="shared" si="288"/>
        <v>0</v>
      </c>
      <c r="J536" s="28">
        <f t="shared" si="288"/>
        <v>0</v>
      </c>
      <c r="K536" s="28">
        <f t="shared" si="288"/>
        <v>0</v>
      </c>
      <c r="L536" s="28">
        <f t="shared" si="288"/>
        <v>0</v>
      </c>
      <c r="M536" s="28">
        <f t="shared" si="288"/>
        <v>0</v>
      </c>
      <c r="N536" s="28">
        <f t="shared" si="288"/>
        <v>0</v>
      </c>
      <c r="O536" s="28">
        <f t="shared" si="288"/>
        <v>0</v>
      </c>
      <c r="P536" s="28">
        <f t="shared" si="288"/>
        <v>0</v>
      </c>
      <c r="Q536" s="26"/>
      <c r="R536" s="121"/>
      <c r="S536" s="126"/>
      <c r="T536" s="126"/>
      <c r="U536" s="81"/>
      <c r="V536" s="57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5"/>
      <c r="AH536" s="132"/>
      <c r="AI536" s="126"/>
      <c r="AJ536" s="126"/>
      <c r="AK536" s="126"/>
      <c r="AL536" s="81"/>
      <c r="AM536" s="57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5"/>
      <c r="AY536" s="132"/>
      <c r="AZ536" s="126"/>
      <c r="BA536" s="126"/>
      <c r="BB536" s="126"/>
      <c r="BC536" s="81"/>
      <c r="BD536" s="57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5"/>
      <c r="BP536" s="132"/>
      <c r="BQ536" s="126"/>
      <c r="BR536" s="126"/>
      <c r="BS536" s="126"/>
      <c r="BT536" s="81"/>
      <c r="BU536" s="57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5"/>
      <c r="CG536" s="132"/>
      <c r="CH536" s="126"/>
      <c r="CI536" s="126"/>
      <c r="CJ536" s="126"/>
      <c r="CK536" s="81"/>
      <c r="CL536" s="57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5"/>
      <c r="CX536" s="132"/>
      <c r="CY536" s="126"/>
      <c r="CZ536" s="126"/>
      <c r="DA536" s="126"/>
      <c r="DB536" s="81"/>
      <c r="DC536" s="57"/>
      <c r="DD536" s="58"/>
      <c r="DE536" s="59"/>
      <c r="DF536" s="28"/>
      <c r="DG536" s="28"/>
      <c r="DH536" s="28"/>
      <c r="DI536" s="28"/>
      <c r="DJ536" s="28"/>
      <c r="DK536" s="28"/>
      <c r="DL536" s="28"/>
      <c r="DM536" s="28"/>
      <c r="DN536" s="26"/>
      <c r="DO536" s="121"/>
      <c r="DP536" s="125"/>
      <c r="DQ536" s="126"/>
      <c r="DR536" s="127"/>
      <c r="DS536" s="23"/>
      <c r="DT536" s="27"/>
      <c r="DU536" s="28"/>
      <c r="DV536" s="28"/>
      <c r="DW536" s="28"/>
      <c r="DX536" s="28"/>
      <c r="DY536" s="28"/>
      <c r="DZ536" s="28"/>
      <c r="EA536" s="28"/>
      <c r="EB536" s="28"/>
      <c r="EC536" s="28"/>
      <c r="ED536" s="28"/>
      <c r="EE536" s="26"/>
      <c r="EF536" s="121"/>
      <c r="EG536" s="125"/>
      <c r="EH536" s="126"/>
      <c r="EI536" s="127"/>
      <c r="EJ536" s="23"/>
      <c r="EK536" s="27"/>
      <c r="EL536" s="28"/>
      <c r="EM536" s="28"/>
      <c r="EN536" s="28"/>
      <c r="EO536" s="28"/>
      <c r="EP536" s="28"/>
      <c r="EQ536" s="28"/>
      <c r="ER536" s="28"/>
      <c r="ES536" s="28"/>
      <c r="ET536" s="28"/>
      <c r="EU536" s="28"/>
      <c r="EV536" s="26"/>
      <c r="EW536" s="121"/>
      <c r="EX536" s="125"/>
      <c r="EY536" s="126"/>
      <c r="EZ536" s="127"/>
      <c r="FA536" s="23"/>
      <c r="FB536" s="27"/>
      <c r="FC536" s="28"/>
      <c r="FD536" s="28"/>
      <c r="FE536" s="28"/>
      <c r="FF536" s="28"/>
      <c r="FG536" s="28"/>
      <c r="FH536" s="28"/>
      <c r="FI536" s="28"/>
      <c r="FJ536" s="28"/>
      <c r="FK536" s="28"/>
      <c r="FL536" s="28"/>
      <c r="FM536" s="26"/>
      <c r="FN536" s="121"/>
      <c r="FO536" s="125"/>
      <c r="FP536" s="126"/>
      <c r="FQ536" s="127"/>
      <c r="FR536" s="23"/>
      <c r="FS536" s="27"/>
      <c r="FT536" s="28"/>
      <c r="FU536" s="28"/>
      <c r="FV536" s="28"/>
      <c r="FW536" s="28"/>
      <c r="FX536" s="28"/>
      <c r="FY536" s="28"/>
      <c r="FZ536" s="28"/>
      <c r="GA536" s="28"/>
      <c r="GB536" s="28"/>
      <c r="GC536" s="28"/>
      <c r="GD536" s="26"/>
      <c r="GE536" s="121"/>
      <c r="GF536" s="125"/>
      <c r="GG536" s="126"/>
      <c r="GH536" s="127"/>
      <c r="GI536" s="23"/>
      <c r="GJ536" s="27"/>
      <c r="GK536" s="28"/>
      <c r="GL536" s="28"/>
      <c r="GM536" s="28"/>
      <c r="GN536" s="28"/>
      <c r="GO536" s="28"/>
      <c r="GP536" s="28"/>
      <c r="GQ536" s="28"/>
      <c r="GR536" s="28"/>
      <c r="GS536" s="28"/>
      <c r="GT536" s="28"/>
      <c r="GU536" s="26"/>
      <c r="GV536" s="121"/>
      <c r="GW536" s="125"/>
      <c r="GX536" s="126"/>
      <c r="GY536" s="127"/>
      <c r="GZ536" s="23"/>
      <c r="HA536" s="27"/>
      <c r="HB536" s="28"/>
      <c r="HC536" s="28"/>
      <c r="HD536" s="28"/>
      <c r="HE536" s="28"/>
      <c r="HF536" s="28"/>
      <c r="HG536" s="28"/>
      <c r="HH536" s="28"/>
      <c r="HI536" s="28"/>
      <c r="HJ536" s="28"/>
      <c r="HK536" s="28"/>
      <c r="HL536" s="26"/>
      <c r="HM536" s="121"/>
      <c r="HN536" s="125"/>
      <c r="HO536" s="126"/>
      <c r="HP536" s="127"/>
      <c r="HQ536" s="23"/>
      <c r="HR536" s="27"/>
      <c r="HS536" s="28"/>
      <c r="HT536" s="28"/>
      <c r="HU536" s="28"/>
      <c r="HV536" s="28"/>
      <c r="HW536" s="28"/>
      <c r="HX536" s="28"/>
      <c r="HY536" s="28"/>
      <c r="HZ536" s="28"/>
      <c r="IA536" s="28"/>
      <c r="IB536" s="28"/>
      <c r="IC536" s="26"/>
      <c r="ID536" s="121"/>
      <c r="IE536" s="125"/>
      <c r="IF536" s="126"/>
      <c r="IG536" s="127"/>
      <c r="IH536" s="23"/>
      <c r="II536" s="27"/>
      <c r="IJ536" s="28"/>
      <c r="IK536" s="28"/>
      <c r="IL536" s="28"/>
      <c r="IM536" s="28"/>
      <c r="IN536" s="28"/>
      <c r="IO536" s="28"/>
      <c r="IP536" s="28"/>
      <c r="IQ536" s="28"/>
      <c r="IR536" s="28"/>
      <c r="IS536" s="28"/>
      <c r="IT536" s="26"/>
      <c r="IU536" s="121"/>
    </row>
    <row r="537" spans="1:255" ht="19.5" customHeight="1">
      <c r="A537" s="134"/>
      <c r="B537" s="125"/>
      <c r="C537" s="126"/>
      <c r="D537" s="127"/>
      <c r="E537" s="27"/>
      <c r="F537" s="27">
        <v>2016</v>
      </c>
      <c r="G537" s="28">
        <f aca="true" t="shared" si="289" ref="G537:P537">G213</f>
        <v>0</v>
      </c>
      <c r="H537" s="28">
        <f t="shared" si="289"/>
        <v>0</v>
      </c>
      <c r="I537" s="28">
        <f t="shared" si="289"/>
        <v>0</v>
      </c>
      <c r="J537" s="28">
        <f t="shared" si="289"/>
        <v>0</v>
      </c>
      <c r="K537" s="28">
        <f t="shared" si="289"/>
        <v>0</v>
      </c>
      <c r="L537" s="28">
        <f t="shared" si="289"/>
        <v>0</v>
      </c>
      <c r="M537" s="28">
        <f t="shared" si="289"/>
        <v>0</v>
      </c>
      <c r="N537" s="28">
        <f t="shared" si="289"/>
        <v>0</v>
      </c>
      <c r="O537" s="28">
        <f t="shared" si="289"/>
        <v>0</v>
      </c>
      <c r="P537" s="28">
        <f t="shared" si="289"/>
        <v>0</v>
      </c>
      <c r="Q537" s="26"/>
      <c r="R537" s="121"/>
      <c r="S537" s="126"/>
      <c r="T537" s="126"/>
      <c r="U537" s="57"/>
      <c r="V537" s="57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5"/>
      <c r="AH537" s="132"/>
      <c r="AI537" s="126"/>
      <c r="AJ537" s="126"/>
      <c r="AK537" s="126"/>
      <c r="AL537" s="57"/>
      <c r="AM537" s="57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5"/>
      <c r="AY537" s="132"/>
      <c r="AZ537" s="126"/>
      <c r="BA537" s="126"/>
      <c r="BB537" s="126"/>
      <c r="BC537" s="57"/>
      <c r="BD537" s="57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5"/>
      <c r="BP537" s="132"/>
      <c r="BQ537" s="126"/>
      <c r="BR537" s="126"/>
      <c r="BS537" s="126"/>
      <c r="BT537" s="57"/>
      <c r="BU537" s="57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5"/>
      <c r="CG537" s="132"/>
      <c r="CH537" s="126"/>
      <c r="CI537" s="126"/>
      <c r="CJ537" s="126"/>
      <c r="CK537" s="57"/>
      <c r="CL537" s="57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5"/>
      <c r="CX537" s="132"/>
      <c r="CY537" s="126"/>
      <c r="CZ537" s="126"/>
      <c r="DA537" s="126"/>
      <c r="DB537" s="57"/>
      <c r="DC537" s="57"/>
      <c r="DD537" s="58"/>
      <c r="DE537" s="59"/>
      <c r="DF537" s="28"/>
      <c r="DG537" s="28"/>
      <c r="DH537" s="28"/>
      <c r="DI537" s="28"/>
      <c r="DJ537" s="28"/>
      <c r="DK537" s="28"/>
      <c r="DL537" s="28"/>
      <c r="DM537" s="28"/>
      <c r="DN537" s="26"/>
      <c r="DO537" s="121"/>
      <c r="DP537" s="125"/>
      <c r="DQ537" s="126"/>
      <c r="DR537" s="127"/>
      <c r="DS537" s="27"/>
      <c r="DT537" s="27"/>
      <c r="DU537" s="28"/>
      <c r="DV537" s="28"/>
      <c r="DW537" s="28"/>
      <c r="DX537" s="28"/>
      <c r="DY537" s="28"/>
      <c r="DZ537" s="28"/>
      <c r="EA537" s="28"/>
      <c r="EB537" s="28"/>
      <c r="EC537" s="28"/>
      <c r="ED537" s="28"/>
      <c r="EE537" s="26"/>
      <c r="EF537" s="121"/>
      <c r="EG537" s="125"/>
      <c r="EH537" s="126"/>
      <c r="EI537" s="127"/>
      <c r="EJ537" s="27"/>
      <c r="EK537" s="27"/>
      <c r="EL537" s="28"/>
      <c r="EM537" s="28"/>
      <c r="EN537" s="28"/>
      <c r="EO537" s="28"/>
      <c r="EP537" s="28"/>
      <c r="EQ537" s="28"/>
      <c r="ER537" s="28"/>
      <c r="ES537" s="28"/>
      <c r="ET537" s="28"/>
      <c r="EU537" s="28"/>
      <c r="EV537" s="26"/>
      <c r="EW537" s="121"/>
      <c r="EX537" s="125"/>
      <c r="EY537" s="126"/>
      <c r="EZ537" s="127"/>
      <c r="FA537" s="27"/>
      <c r="FB537" s="27"/>
      <c r="FC537" s="28"/>
      <c r="FD537" s="28"/>
      <c r="FE537" s="28"/>
      <c r="FF537" s="28"/>
      <c r="FG537" s="28"/>
      <c r="FH537" s="28"/>
      <c r="FI537" s="28"/>
      <c r="FJ537" s="28"/>
      <c r="FK537" s="28"/>
      <c r="FL537" s="28"/>
      <c r="FM537" s="26"/>
      <c r="FN537" s="121"/>
      <c r="FO537" s="125"/>
      <c r="FP537" s="126"/>
      <c r="FQ537" s="127"/>
      <c r="FR537" s="27"/>
      <c r="FS537" s="27"/>
      <c r="FT537" s="28"/>
      <c r="FU537" s="28"/>
      <c r="FV537" s="28"/>
      <c r="FW537" s="28"/>
      <c r="FX537" s="28"/>
      <c r="FY537" s="28"/>
      <c r="FZ537" s="28"/>
      <c r="GA537" s="28"/>
      <c r="GB537" s="28"/>
      <c r="GC537" s="28"/>
      <c r="GD537" s="26"/>
      <c r="GE537" s="121"/>
      <c r="GF537" s="125"/>
      <c r="GG537" s="126"/>
      <c r="GH537" s="127"/>
      <c r="GI537" s="27"/>
      <c r="GJ537" s="27"/>
      <c r="GK537" s="28"/>
      <c r="GL537" s="28"/>
      <c r="GM537" s="28"/>
      <c r="GN537" s="28"/>
      <c r="GO537" s="28"/>
      <c r="GP537" s="28"/>
      <c r="GQ537" s="28"/>
      <c r="GR537" s="28"/>
      <c r="GS537" s="28"/>
      <c r="GT537" s="28"/>
      <c r="GU537" s="26"/>
      <c r="GV537" s="121"/>
      <c r="GW537" s="125"/>
      <c r="GX537" s="126"/>
      <c r="GY537" s="127"/>
      <c r="GZ537" s="27"/>
      <c r="HA537" s="27"/>
      <c r="HB537" s="28"/>
      <c r="HC537" s="28"/>
      <c r="HD537" s="28"/>
      <c r="HE537" s="28"/>
      <c r="HF537" s="28"/>
      <c r="HG537" s="28"/>
      <c r="HH537" s="28"/>
      <c r="HI537" s="28"/>
      <c r="HJ537" s="28"/>
      <c r="HK537" s="28"/>
      <c r="HL537" s="26"/>
      <c r="HM537" s="121"/>
      <c r="HN537" s="125"/>
      <c r="HO537" s="126"/>
      <c r="HP537" s="127"/>
      <c r="HQ537" s="27"/>
      <c r="HR537" s="27"/>
      <c r="HS537" s="28"/>
      <c r="HT537" s="28"/>
      <c r="HU537" s="28"/>
      <c r="HV537" s="28"/>
      <c r="HW537" s="28"/>
      <c r="HX537" s="28"/>
      <c r="HY537" s="28"/>
      <c r="HZ537" s="28"/>
      <c r="IA537" s="28"/>
      <c r="IB537" s="28"/>
      <c r="IC537" s="26"/>
      <c r="ID537" s="121"/>
      <c r="IE537" s="125"/>
      <c r="IF537" s="126"/>
      <c r="IG537" s="127"/>
      <c r="IH537" s="27"/>
      <c r="II537" s="27"/>
      <c r="IJ537" s="28"/>
      <c r="IK537" s="28"/>
      <c r="IL537" s="28"/>
      <c r="IM537" s="28"/>
      <c r="IN537" s="28"/>
      <c r="IO537" s="28"/>
      <c r="IP537" s="28"/>
      <c r="IQ537" s="28"/>
      <c r="IR537" s="28"/>
      <c r="IS537" s="28"/>
      <c r="IT537" s="26"/>
      <c r="IU537" s="121"/>
    </row>
    <row r="538" spans="1:255" ht="18.75" customHeight="1">
      <c r="A538" s="134"/>
      <c r="B538" s="125"/>
      <c r="C538" s="126"/>
      <c r="D538" s="127"/>
      <c r="E538" s="27"/>
      <c r="F538" s="27">
        <v>2017</v>
      </c>
      <c r="G538" s="28">
        <f aca="true" t="shared" si="290" ref="G538:P538">G214</f>
        <v>0</v>
      </c>
      <c r="H538" s="28">
        <f t="shared" si="290"/>
        <v>0</v>
      </c>
      <c r="I538" s="28">
        <f t="shared" si="290"/>
        <v>0</v>
      </c>
      <c r="J538" s="28">
        <f t="shared" si="290"/>
        <v>0</v>
      </c>
      <c r="K538" s="28">
        <f t="shared" si="290"/>
        <v>0</v>
      </c>
      <c r="L538" s="28">
        <f t="shared" si="290"/>
        <v>0</v>
      </c>
      <c r="M538" s="28">
        <f t="shared" si="290"/>
        <v>0</v>
      </c>
      <c r="N538" s="28">
        <f t="shared" si="290"/>
        <v>0</v>
      </c>
      <c r="O538" s="28">
        <f t="shared" si="290"/>
        <v>0</v>
      </c>
      <c r="P538" s="28">
        <f t="shared" si="290"/>
        <v>0</v>
      </c>
      <c r="Q538" s="26"/>
      <c r="R538" s="121"/>
      <c r="S538" s="126"/>
      <c r="T538" s="126"/>
      <c r="U538" s="57"/>
      <c r="V538" s="57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5"/>
      <c r="AH538" s="132"/>
      <c r="AI538" s="126"/>
      <c r="AJ538" s="126"/>
      <c r="AK538" s="126"/>
      <c r="AL538" s="57"/>
      <c r="AM538" s="57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5"/>
      <c r="AY538" s="132"/>
      <c r="AZ538" s="126"/>
      <c r="BA538" s="126"/>
      <c r="BB538" s="126"/>
      <c r="BC538" s="57"/>
      <c r="BD538" s="57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5"/>
      <c r="BP538" s="132"/>
      <c r="BQ538" s="126"/>
      <c r="BR538" s="126"/>
      <c r="BS538" s="126"/>
      <c r="BT538" s="57"/>
      <c r="BU538" s="57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5"/>
      <c r="CG538" s="132"/>
      <c r="CH538" s="126"/>
      <c r="CI538" s="126"/>
      <c r="CJ538" s="126"/>
      <c r="CK538" s="57"/>
      <c r="CL538" s="57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5"/>
      <c r="CX538" s="132"/>
      <c r="CY538" s="126"/>
      <c r="CZ538" s="126"/>
      <c r="DA538" s="126"/>
      <c r="DB538" s="57"/>
      <c r="DC538" s="57"/>
      <c r="DD538" s="58"/>
      <c r="DE538" s="59"/>
      <c r="DF538" s="28"/>
      <c r="DG538" s="28"/>
      <c r="DH538" s="28"/>
      <c r="DI538" s="28"/>
      <c r="DJ538" s="28"/>
      <c r="DK538" s="28"/>
      <c r="DL538" s="28"/>
      <c r="DM538" s="28"/>
      <c r="DN538" s="26"/>
      <c r="DO538" s="121"/>
      <c r="DP538" s="125"/>
      <c r="DQ538" s="126"/>
      <c r="DR538" s="127"/>
      <c r="DS538" s="27"/>
      <c r="DT538" s="27"/>
      <c r="DU538" s="28"/>
      <c r="DV538" s="28"/>
      <c r="DW538" s="28"/>
      <c r="DX538" s="28"/>
      <c r="DY538" s="28"/>
      <c r="DZ538" s="28"/>
      <c r="EA538" s="28"/>
      <c r="EB538" s="28"/>
      <c r="EC538" s="28"/>
      <c r="ED538" s="28"/>
      <c r="EE538" s="26"/>
      <c r="EF538" s="121"/>
      <c r="EG538" s="125"/>
      <c r="EH538" s="126"/>
      <c r="EI538" s="127"/>
      <c r="EJ538" s="27"/>
      <c r="EK538" s="27"/>
      <c r="EL538" s="28"/>
      <c r="EM538" s="28"/>
      <c r="EN538" s="28"/>
      <c r="EO538" s="28"/>
      <c r="EP538" s="28"/>
      <c r="EQ538" s="28"/>
      <c r="ER538" s="28"/>
      <c r="ES538" s="28"/>
      <c r="ET538" s="28"/>
      <c r="EU538" s="28"/>
      <c r="EV538" s="26"/>
      <c r="EW538" s="121"/>
      <c r="EX538" s="125"/>
      <c r="EY538" s="126"/>
      <c r="EZ538" s="127"/>
      <c r="FA538" s="27"/>
      <c r="FB538" s="27"/>
      <c r="FC538" s="28"/>
      <c r="FD538" s="28"/>
      <c r="FE538" s="28"/>
      <c r="FF538" s="28"/>
      <c r="FG538" s="28"/>
      <c r="FH538" s="28"/>
      <c r="FI538" s="28"/>
      <c r="FJ538" s="28"/>
      <c r="FK538" s="28"/>
      <c r="FL538" s="28"/>
      <c r="FM538" s="26"/>
      <c r="FN538" s="121"/>
      <c r="FO538" s="125"/>
      <c r="FP538" s="126"/>
      <c r="FQ538" s="127"/>
      <c r="FR538" s="27"/>
      <c r="FS538" s="27"/>
      <c r="FT538" s="28"/>
      <c r="FU538" s="28"/>
      <c r="FV538" s="28"/>
      <c r="FW538" s="28"/>
      <c r="FX538" s="28"/>
      <c r="FY538" s="28"/>
      <c r="FZ538" s="28"/>
      <c r="GA538" s="28"/>
      <c r="GB538" s="28"/>
      <c r="GC538" s="28"/>
      <c r="GD538" s="26"/>
      <c r="GE538" s="121"/>
      <c r="GF538" s="125"/>
      <c r="GG538" s="126"/>
      <c r="GH538" s="127"/>
      <c r="GI538" s="27"/>
      <c r="GJ538" s="27"/>
      <c r="GK538" s="28"/>
      <c r="GL538" s="28"/>
      <c r="GM538" s="28"/>
      <c r="GN538" s="28"/>
      <c r="GO538" s="28"/>
      <c r="GP538" s="28"/>
      <c r="GQ538" s="28"/>
      <c r="GR538" s="28"/>
      <c r="GS538" s="28"/>
      <c r="GT538" s="28"/>
      <c r="GU538" s="26"/>
      <c r="GV538" s="121"/>
      <c r="GW538" s="125"/>
      <c r="GX538" s="126"/>
      <c r="GY538" s="127"/>
      <c r="GZ538" s="27"/>
      <c r="HA538" s="27"/>
      <c r="HB538" s="28"/>
      <c r="HC538" s="28"/>
      <c r="HD538" s="28"/>
      <c r="HE538" s="28"/>
      <c r="HF538" s="28"/>
      <c r="HG538" s="28"/>
      <c r="HH538" s="28"/>
      <c r="HI538" s="28"/>
      <c r="HJ538" s="28"/>
      <c r="HK538" s="28"/>
      <c r="HL538" s="26"/>
      <c r="HM538" s="121"/>
      <c r="HN538" s="125"/>
      <c r="HO538" s="126"/>
      <c r="HP538" s="127"/>
      <c r="HQ538" s="27"/>
      <c r="HR538" s="27"/>
      <c r="HS538" s="28"/>
      <c r="HT538" s="28"/>
      <c r="HU538" s="28"/>
      <c r="HV538" s="28"/>
      <c r="HW538" s="28"/>
      <c r="HX538" s="28"/>
      <c r="HY538" s="28"/>
      <c r="HZ538" s="28"/>
      <c r="IA538" s="28"/>
      <c r="IB538" s="28"/>
      <c r="IC538" s="26"/>
      <c r="ID538" s="121"/>
      <c r="IE538" s="125"/>
      <c r="IF538" s="126"/>
      <c r="IG538" s="127"/>
      <c r="IH538" s="27"/>
      <c r="II538" s="27"/>
      <c r="IJ538" s="28"/>
      <c r="IK538" s="28"/>
      <c r="IL538" s="28"/>
      <c r="IM538" s="28"/>
      <c r="IN538" s="28"/>
      <c r="IO538" s="28"/>
      <c r="IP538" s="28"/>
      <c r="IQ538" s="28"/>
      <c r="IR538" s="28"/>
      <c r="IS538" s="28"/>
      <c r="IT538" s="26"/>
      <c r="IU538" s="121"/>
    </row>
    <row r="539" spans="1:255" ht="17.25" customHeight="1">
      <c r="A539" s="134"/>
      <c r="B539" s="125"/>
      <c r="C539" s="126"/>
      <c r="D539" s="127"/>
      <c r="E539" s="27"/>
      <c r="F539" s="27">
        <v>2018</v>
      </c>
      <c r="G539" s="28">
        <f aca="true" t="shared" si="291" ref="G539:P539">G215</f>
        <v>0</v>
      </c>
      <c r="H539" s="28">
        <f t="shared" si="291"/>
        <v>0</v>
      </c>
      <c r="I539" s="28">
        <f t="shared" si="291"/>
        <v>0</v>
      </c>
      <c r="J539" s="28">
        <f t="shared" si="291"/>
        <v>0</v>
      </c>
      <c r="K539" s="28">
        <f t="shared" si="291"/>
        <v>0</v>
      </c>
      <c r="L539" s="28">
        <f t="shared" si="291"/>
        <v>0</v>
      </c>
      <c r="M539" s="28">
        <f t="shared" si="291"/>
        <v>0</v>
      </c>
      <c r="N539" s="28">
        <f t="shared" si="291"/>
        <v>0</v>
      </c>
      <c r="O539" s="28">
        <f t="shared" si="291"/>
        <v>0</v>
      </c>
      <c r="P539" s="28">
        <f t="shared" si="291"/>
        <v>0</v>
      </c>
      <c r="Q539" s="26"/>
      <c r="R539" s="121"/>
      <c r="S539" s="126"/>
      <c r="T539" s="126"/>
      <c r="U539" s="57"/>
      <c r="V539" s="57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5"/>
      <c r="AH539" s="132"/>
      <c r="AI539" s="126"/>
      <c r="AJ539" s="126"/>
      <c r="AK539" s="126"/>
      <c r="AL539" s="57"/>
      <c r="AM539" s="57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5"/>
      <c r="AY539" s="132"/>
      <c r="AZ539" s="126"/>
      <c r="BA539" s="126"/>
      <c r="BB539" s="126"/>
      <c r="BC539" s="57"/>
      <c r="BD539" s="57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5"/>
      <c r="BP539" s="132"/>
      <c r="BQ539" s="126"/>
      <c r="BR539" s="126"/>
      <c r="BS539" s="126"/>
      <c r="BT539" s="57"/>
      <c r="BU539" s="57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5"/>
      <c r="CG539" s="132"/>
      <c r="CH539" s="126"/>
      <c r="CI539" s="126"/>
      <c r="CJ539" s="126"/>
      <c r="CK539" s="57"/>
      <c r="CL539" s="57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5"/>
      <c r="CX539" s="132"/>
      <c r="CY539" s="126"/>
      <c r="CZ539" s="126"/>
      <c r="DA539" s="126"/>
      <c r="DB539" s="57"/>
      <c r="DC539" s="57"/>
      <c r="DD539" s="58"/>
      <c r="DE539" s="59"/>
      <c r="DF539" s="28"/>
      <c r="DG539" s="28"/>
      <c r="DH539" s="28"/>
      <c r="DI539" s="28"/>
      <c r="DJ539" s="28"/>
      <c r="DK539" s="28"/>
      <c r="DL539" s="28"/>
      <c r="DM539" s="28"/>
      <c r="DN539" s="26"/>
      <c r="DO539" s="121"/>
      <c r="DP539" s="125"/>
      <c r="DQ539" s="126"/>
      <c r="DR539" s="127"/>
      <c r="DS539" s="27"/>
      <c r="DT539" s="27"/>
      <c r="DU539" s="28"/>
      <c r="DV539" s="28"/>
      <c r="DW539" s="28"/>
      <c r="DX539" s="28"/>
      <c r="DY539" s="28"/>
      <c r="DZ539" s="28"/>
      <c r="EA539" s="28"/>
      <c r="EB539" s="28"/>
      <c r="EC539" s="28"/>
      <c r="ED539" s="28"/>
      <c r="EE539" s="26"/>
      <c r="EF539" s="121"/>
      <c r="EG539" s="125"/>
      <c r="EH539" s="126"/>
      <c r="EI539" s="127"/>
      <c r="EJ539" s="27"/>
      <c r="EK539" s="27"/>
      <c r="EL539" s="28"/>
      <c r="EM539" s="28"/>
      <c r="EN539" s="28"/>
      <c r="EO539" s="28"/>
      <c r="EP539" s="28"/>
      <c r="EQ539" s="28"/>
      <c r="ER539" s="28"/>
      <c r="ES539" s="28"/>
      <c r="ET539" s="28"/>
      <c r="EU539" s="28"/>
      <c r="EV539" s="26"/>
      <c r="EW539" s="121"/>
      <c r="EX539" s="125"/>
      <c r="EY539" s="126"/>
      <c r="EZ539" s="127"/>
      <c r="FA539" s="27"/>
      <c r="FB539" s="27"/>
      <c r="FC539" s="28"/>
      <c r="FD539" s="28"/>
      <c r="FE539" s="28"/>
      <c r="FF539" s="28"/>
      <c r="FG539" s="28"/>
      <c r="FH539" s="28"/>
      <c r="FI539" s="28"/>
      <c r="FJ539" s="28"/>
      <c r="FK539" s="28"/>
      <c r="FL539" s="28"/>
      <c r="FM539" s="26"/>
      <c r="FN539" s="121"/>
      <c r="FO539" s="125"/>
      <c r="FP539" s="126"/>
      <c r="FQ539" s="127"/>
      <c r="FR539" s="27"/>
      <c r="FS539" s="27"/>
      <c r="FT539" s="28"/>
      <c r="FU539" s="28"/>
      <c r="FV539" s="28"/>
      <c r="FW539" s="28"/>
      <c r="FX539" s="28"/>
      <c r="FY539" s="28"/>
      <c r="FZ539" s="28"/>
      <c r="GA539" s="28"/>
      <c r="GB539" s="28"/>
      <c r="GC539" s="28"/>
      <c r="GD539" s="26"/>
      <c r="GE539" s="121"/>
      <c r="GF539" s="125"/>
      <c r="GG539" s="126"/>
      <c r="GH539" s="127"/>
      <c r="GI539" s="27"/>
      <c r="GJ539" s="27"/>
      <c r="GK539" s="28"/>
      <c r="GL539" s="28"/>
      <c r="GM539" s="28"/>
      <c r="GN539" s="28"/>
      <c r="GO539" s="28"/>
      <c r="GP539" s="28"/>
      <c r="GQ539" s="28"/>
      <c r="GR539" s="28"/>
      <c r="GS539" s="28"/>
      <c r="GT539" s="28"/>
      <c r="GU539" s="26"/>
      <c r="GV539" s="121"/>
      <c r="GW539" s="125"/>
      <c r="GX539" s="126"/>
      <c r="GY539" s="127"/>
      <c r="GZ539" s="27"/>
      <c r="HA539" s="27"/>
      <c r="HB539" s="28"/>
      <c r="HC539" s="28"/>
      <c r="HD539" s="28"/>
      <c r="HE539" s="28"/>
      <c r="HF539" s="28"/>
      <c r="HG539" s="28"/>
      <c r="HH539" s="28"/>
      <c r="HI539" s="28"/>
      <c r="HJ539" s="28"/>
      <c r="HK539" s="28"/>
      <c r="HL539" s="26"/>
      <c r="HM539" s="121"/>
      <c r="HN539" s="125"/>
      <c r="HO539" s="126"/>
      <c r="HP539" s="127"/>
      <c r="HQ539" s="27"/>
      <c r="HR539" s="27"/>
      <c r="HS539" s="28"/>
      <c r="HT539" s="28"/>
      <c r="HU539" s="28"/>
      <c r="HV539" s="28"/>
      <c r="HW539" s="28"/>
      <c r="HX539" s="28"/>
      <c r="HY539" s="28"/>
      <c r="HZ539" s="28"/>
      <c r="IA539" s="28"/>
      <c r="IB539" s="28"/>
      <c r="IC539" s="26"/>
      <c r="ID539" s="121"/>
      <c r="IE539" s="125"/>
      <c r="IF539" s="126"/>
      <c r="IG539" s="127"/>
      <c r="IH539" s="27"/>
      <c r="II539" s="27"/>
      <c r="IJ539" s="28"/>
      <c r="IK539" s="28"/>
      <c r="IL539" s="28"/>
      <c r="IM539" s="28"/>
      <c r="IN539" s="28"/>
      <c r="IO539" s="28"/>
      <c r="IP539" s="28"/>
      <c r="IQ539" s="28"/>
      <c r="IR539" s="28"/>
      <c r="IS539" s="28"/>
      <c r="IT539" s="26"/>
      <c r="IU539" s="121"/>
    </row>
    <row r="540" spans="1:255" ht="19.5" customHeight="1">
      <c r="A540" s="134"/>
      <c r="B540" s="125"/>
      <c r="C540" s="126"/>
      <c r="D540" s="127"/>
      <c r="E540" s="27"/>
      <c r="F540" s="27">
        <v>2019</v>
      </c>
      <c r="G540" s="28">
        <f aca="true" t="shared" si="292" ref="G540:P540">G216</f>
        <v>0</v>
      </c>
      <c r="H540" s="28">
        <f t="shared" si="292"/>
        <v>0</v>
      </c>
      <c r="I540" s="28">
        <f t="shared" si="292"/>
        <v>0</v>
      </c>
      <c r="J540" s="28">
        <f t="shared" si="292"/>
        <v>0</v>
      </c>
      <c r="K540" s="28">
        <f t="shared" si="292"/>
        <v>0</v>
      </c>
      <c r="L540" s="28">
        <f t="shared" si="292"/>
        <v>0</v>
      </c>
      <c r="M540" s="28">
        <f t="shared" si="292"/>
        <v>0</v>
      </c>
      <c r="N540" s="28">
        <f t="shared" si="292"/>
        <v>0</v>
      </c>
      <c r="O540" s="28">
        <f t="shared" si="292"/>
        <v>0</v>
      </c>
      <c r="P540" s="28">
        <f t="shared" si="292"/>
        <v>0</v>
      </c>
      <c r="Q540" s="26"/>
      <c r="R540" s="121"/>
      <c r="S540" s="126"/>
      <c r="T540" s="126"/>
      <c r="U540" s="57"/>
      <c r="V540" s="57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5"/>
      <c r="AH540" s="132"/>
      <c r="AI540" s="126"/>
      <c r="AJ540" s="126"/>
      <c r="AK540" s="126"/>
      <c r="AL540" s="57"/>
      <c r="AM540" s="57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5"/>
      <c r="AY540" s="132"/>
      <c r="AZ540" s="126"/>
      <c r="BA540" s="126"/>
      <c r="BB540" s="126"/>
      <c r="BC540" s="57"/>
      <c r="BD540" s="57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5"/>
      <c r="BP540" s="132"/>
      <c r="BQ540" s="126"/>
      <c r="BR540" s="126"/>
      <c r="BS540" s="126"/>
      <c r="BT540" s="57"/>
      <c r="BU540" s="57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5"/>
      <c r="CG540" s="132"/>
      <c r="CH540" s="126"/>
      <c r="CI540" s="126"/>
      <c r="CJ540" s="126"/>
      <c r="CK540" s="57"/>
      <c r="CL540" s="57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5"/>
      <c r="CX540" s="132"/>
      <c r="CY540" s="126"/>
      <c r="CZ540" s="126"/>
      <c r="DA540" s="126"/>
      <c r="DB540" s="57"/>
      <c r="DC540" s="57"/>
      <c r="DD540" s="58"/>
      <c r="DE540" s="59"/>
      <c r="DF540" s="28"/>
      <c r="DG540" s="28"/>
      <c r="DH540" s="28"/>
      <c r="DI540" s="28"/>
      <c r="DJ540" s="28"/>
      <c r="DK540" s="28"/>
      <c r="DL540" s="28"/>
      <c r="DM540" s="28"/>
      <c r="DN540" s="26"/>
      <c r="DO540" s="121"/>
      <c r="DP540" s="125"/>
      <c r="DQ540" s="126"/>
      <c r="DR540" s="127"/>
      <c r="DS540" s="27"/>
      <c r="DT540" s="27"/>
      <c r="DU540" s="28"/>
      <c r="DV540" s="28"/>
      <c r="DW540" s="28"/>
      <c r="DX540" s="28"/>
      <c r="DY540" s="28"/>
      <c r="DZ540" s="28"/>
      <c r="EA540" s="28"/>
      <c r="EB540" s="28"/>
      <c r="EC540" s="28"/>
      <c r="ED540" s="28"/>
      <c r="EE540" s="26"/>
      <c r="EF540" s="121"/>
      <c r="EG540" s="125"/>
      <c r="EH540" s="126"/>
      <c r="EI540" s="127"/>
      <c r="EJ540" s="27"/>
      <c r="EK540" s="27"/>
      <c r="EL540" s="28"/>
      <c r="EM540" s="28"/>
      <c r="EN540" s="28"/>
      <c r="EO540" s="28"/>
      <c r="EP540" s="28"/>
      <c r="EQ540" s="28"/>
      <c r="ER540" s="28"/>
      <c r="ES540" s="28"/>
      <c r="ET540" s="28"/>
      <c r="EU540" s="28"/>
      <c r="EV540" s="26"/>
      <c r="EW540" s="121"/>
      <c r="EX540" s="125"/>
      <c r="EY540" s="126"/>
      <c r="EZ540" s="127"/>
      <c r="FA540" s="27"/>
      <c r="FB540" s="27"/>
      <c r="FC540" s="28"/>
      <c r="FD540" s="28"/>
      <c r="FE540" s="28"/>
      <c r="FF540" s="28"/>
      <c r="FG540" s="28"/>
      <c r="FH540" s="28"/>
      <c r="FI540" s="28"/>
      <c r="FJ540" s="28"/>
      <c r="FK540" s="28"/>
      <c r="FL540" s="28"/>
      <c r="FM540" s="26"/>
      <c r="FN540" s="121"/>
      <c r="FO540" s="125"/>
      <c r="FP540" s="126"/>
      <c r="FQ540" s="127"/>
      <c r="FR540" s="27"/>
      <c r="FS540" s="27"/>
      <c r="FT540" s="28"/>
      <c r="FU540" s="28"/>
      <c r="FV540" s="28"/>
      <c r="FW540" s="28"/>
      <c r="FX540" s="28"/>
      <c r="FY540" s="28"/>
      <c r="FZ540" s="28"/>
      <c r="GA540" s="28"/>
      <c r="GB540" s="28"/>
      <c r="GC540" s="28"/>
      <c r="GD540" s="26"/>
      <c r="GE540" s="121"/>
      <c r="GF540" s="125"/>
      <c r="GG540" s="126"/>
      <c r="GH540" s="127"/>
      <c r="GI540" s="27"/>
      <c r="GJ540" s="27"/>
      <c r="GK540" s="28"/>
      <c r="GL540" s="28"/>
      <c r="GM540" s="28"/>
      <c r="GN540" s="28"/>
      <c r="GO540" s="28"/>
      <c r="GP540" s="28"/>
      <c r="GQ540" s="28"/>
      <c r="GR540" s="28"/>
      <c r="GS540" s="28"/>
      <c r="GT540" s="28"/>
      <c r="GU540" s="26"/>
      <c r="GV540" s="121"/>
      <c r="GW540" s="125"/>
      <c r="GX540" s="126"/>
      <c r="GY540" s="127"/>
      <c r="GZ540" s="27"/>
      <c r="HA540" s="27"/>
      <c r="HB540" s="28"/>
      <c r="HC540" s="28"/>
      <c r="HD540" s="28"/>
      <c r="HE540" s="28"/>
      <c r="HF540" s="28"/>
      <c r="HG540" s="28"/>
      <c r="HH540" s="28"/>
      <c r="HI540" s="28"/>
      <c r="HJ540" s="28"/>
      <c r="HK540" s="28"/>
      <c r="HL540" s="26"/>
      <c r="HM540" s="121"/>
      <c r="HN540" s="125"/>
      <c r="HO540" s="126"/>
      <c r="HP540" s="127"/>
      <c r="HQ540" s="27"/>
      <c r="HR540" s="27"/>
      <c r="HS540" s="28"/>
      <c r="HT540" s="28"/>
      <c r="HU540" s="28"/>
      <c r="HV540" s="28"/>
      <c r="HW540" s="28"/>
      <c r="HX540" s="28"/>
      <c r="HY540" s="28"/>
      <c r="HZ540" s="28"/>
      <c r="IA540" s="28"/>
      <c r="IB540" s="28"/>
      <c r="IC540" s="26"/>
      <c r="ID540" s="121"/>
      <c r="IE540" s="125"/>
      <c r="IF540" s="126"/>
      <c r="IG540" s="127"/>
      <c r="IH540" s="27"/>
      <c r="II540" s="27"/>
      <c r="IJ540" s="28"/>
      <c r="IK540" s="28"/>
      <c r="IL540" s="28"/>
      <c r="IM540" s="28"/>
      <c r="IN540" s="28"/>
      <c r="IO540" s="28"/>
      <c r="IP540" s="28"/>
      <c r="IQ540" s="28"/>
      <c r="IR540" s="28"/>
      <c r="IS540" s="28"/>
      <c r="IT540" s="26"/>
      <c r="IU540" s="121"/>
    </row>
    <row r="541" spans="1:255" ht="18" customHeight="1">
      <c r="A541" s="134"/>
      <c r="B541" s="125"/>
      <c r="C541" s="126"/>
      <c r="D541" s="127"/>
      <c r="E541" s="23"/>
      <c r="F541" s="27">
        <v>2020</v>
      </c>
      <c r="G541" s="28">
        <f>G217</f>
        <v>0</v>
      </c>
      <c r="H541" s="28">
        <f>H217</f>
        <v>0</v>
      </c>
      <c r="I541" s="28">
        <f>I217</f>
        <v>0</v>
      </c>
      <c r="J541" s="28">
        <f aca="true" t="shared" si="293" ref="J541:P541">J217</f>
        <v>0</v>
      </c>
      <c r="K541" s="28">
        <f t="shared" si="293"/>
        <v>0</v>
      </c>
      <c r="L541" s="28">
        <f t="shared" si="293"/>
        <v>0</v>
      </c>
      <c r="M541" s="28">
        <f t="shared" si="293"/>
        <v>0</v>
      </c>
      <c r="N541" s="28">
        <f t="shared" si="293"/>
        <v>0</v>
      </c>
      <c r="O541" s="28">
        <f t="shared" si="293"/>
        <v>0</v>
      </c>
      <c r="P541" s="28">
        <f t="shared" si="293"/>
        <v>0</v>
      </c>
      <c r="Q541" s="26"/>
      <c r="R541" s="121"/>
      <c r="S541" s="126"/>
      <c r="T541" s="126"/>
      <c r="U541" s="81"/>
      <c r="V541" s="57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5"/>
      <c r="AH541" s="132"/>
      <c r="AI541" s="126"/>
      <c r="AJ541" s="126"/>
      <c r="AK541" s="126"/>
      <c r="AL541" s="81"/>
      <c r="AM541" s="57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5"/>
      <c r="AY541" s="132"/>
      <c r="AZ541" s="126"/>
      <c r="BA541" s="126"/>
      <c r="BB541" s="126"/>
      <c r="BC541" s="81"/>
      <c r="BD541" s="57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5"/>
      <c r="BP541" s="132"/>
      <c r="BQ541" s="126"/>
      <c r="BR541" s="126"/>
      <c r="BS541" s="126"/>
      <c r="BT541" s="81"/>
      <c r="BU541" s="57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5"/>
      <c r="CG541" s="132"/>
      <c r="CH541" s="126"/>
      <c r="CI541" s="126"/>
      <c r="CJ541" s="126"/>
      <c r="CK541" s="81"/>
      <c r="CL541" s="57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5"/>
      <c r="CX541" s="132"/>
      <c r="CY541" s="126"/>
      <c r="CZ541" s="126"/>
      <c r="DA541" s="126"/>
      <c r="DB541" s="81"/>
      <c r="DC541" s="57"/>
      <c r="DD541" s="58"/>
      <c r="DE541" s="59"/>
      <c r="DF541" s="28"/>
      <c r="DG541" s="28"/>
      <c r="DH541" s="28"/>
      <c r="DI541" s="28"/>
      <c r="DJ541" s="28"/>
      <c r="DK541" s="28"/>
      <c r="DL541" s="28"/>
      <c r="DM541" s="28"/>
      <c r="DN541" s="26"/>
      <c r="DO541" s="121"/>
      <c r="DP541" s="125"/>
      <c r="DQ541" s="126"/>
      <c r="DR541" s="127"/>
      <c r="DS541" s="23"/>
      <c r="DT541" s="27"/>
      <c r="DU541" s="28"/>
      <c r="DV541" s="28"/>
      <c r="DW541" s="28"/>
      <c r="DX541" s="28"/>
      <c r="DY541" s="28"/>
      <c r="DZ541" s="28"/>
      <c r="EA541" s="28"/>
      <c r="EB541" s="28"/>
      <c r="EC541" s="28"/>
      <c r="ED541" s="28"/>
      <c r="EE541" s="26"/>
      <c r="EF541" s="121"/>
      <c r="EG541" s="125"/>
      <c r="EH541" s="126"/>
      <c r="EI541" s="127"/>
      <c r="EJ541" s="23"/>
      <c r="EK541" s="27"/>
      <c r="EL541" s="28"/>
      <c r="EM541" s="28"/>
      <c r="EN541" s="28"/>
      <c r="EO541" s="28"/>
      <c r="EP541" s="28"/>
      <c r="EQ541" s="28"/>
      <c r="ER541" s="28"/>
      <c r="ES541" s="28"/>
      <c r="ET541" s="28"/>
      <c r="EU541" s="28"/>
      <c r="EV541" s="26"/>
      <c r="EW541" s="121"/>
      <c r="EX541" s="125"/>
      <c r="EY541" s="126"/>
      <c r="EZ541" s="127"/>
      <c r="FA541" s="23"/>
      <c r="FB541" s="27"/>
      <c r="FC541" s="28"/>
      <c r="FD541" s="28"/>
      <c r="FE541" s="28"/>
      <c r="FF541" s="28"/>
      <c r="FG541" s="28"/>
      <c r="FH541" s="28"/>
      <c r="FI541" s="28"/>
      <c r="FJ541" s="28"/>
      <c r="FK541" s="28"/>
      <c r="FL541" s="28"/>
      <c r="FM541" s="26"/>
      <c r="FN541" s="121"/>
      <c r="FO541" s="125"/>
      <c r="FP541" s="126"/>
      <c r="FQ541" s="127"/>
      <c r="FR541" s="23"/>
      <c r="FS541" s="27"/>
      <c r="FT541" s="28"/>
      <c r="FU541" s="28"/>
      <c r="FV541" s="28"/>
      <c r="FW541" s="28"/>
      <c r="FX541" s="28"/>
      <c r="FY541" s="28"/>
      <c r="FZ541" s="28"/>
      <c r="GA541" s="28"/>
      <c r="GB541" s="28"/>
      <c r="GC541" s="28"/>
      <c r="GD541" s="26"/>
      <c r="GE541" s="121"/>
      <c r="GF541" s="125"/>
      <c r="GG541" s="126"/>
      <c r="GH541" s="127"/>
      <c r="GI541" s="23"/>
      <c r="GJ541" s="27"/>
      <c r="GK541" s="28"/>
      <c r="GL541" s="28"/>
      <c r="GM541" s="28"/>
      <c r="GN541" s="28"/>
      <c r="GO541" s="28"/>
      <c r="GP541" s="28"/>
      <c r="GQ541" s="28"/>
      <c r="GR541" s="28"/>
      <c r="GS541" s="28"/>
      <c r="GT541" s="28"/>
      <c r="GU541" s="26"/>
      <c r="GV541" s="121"/>
      <c r="GW541" s="125"/>
      <c r="GX541" s="126"/>
      <c r="GY541" s="127"/>
      <c r="GZ541" s="23"/>
      <c r="HA541" s="27"/>
      <c r="HB541" s="28"/>
      <c r="HC541" s="28"/>
      <c r="HD541" s="28"/>
      <c r="HE541" s="28"/>
      <c r="HF541" s="28"/>
      <c r="HG541" s="28"/>
      <c r="HH541" s="28"/>
      <c r="HI541" s="28"/>
      <c r="HJ541" s="28"/>
      <c r="HK541" s="28"/>
      <c r="HL541" s="26"/>
      <c r="HM541" s="121"/>
      <c r="HN541" s="125"/>
      <c r="HO541" s="126"/>
      <c r="HP541" s="127"/>
      <c r="HQ541" s="23"/>
      <c r="HR541" s="27"/>
      <c r="HS541" s="28"/>
      <c r="HT541" s="28"/>
      <c r="HU541" s="28"/>
      <c r="HV541" s="28"/>
      <c r="HW541" s="28"/>
      <c r="HX541" s="28"/>
      <c r="HY541" s="28"/>
      <c r="HZ541" s="28"/>
      <c r="IA541" s="28"/>
      <c r="IB541" s="28"/>
      <c r="IC541" s="26"/>
      <c r="ID541" s="121"/>
      <c r="IE541" s="125"/>
      <c r="IF541" s="126"/>
      <c r="IG541" s="127"/>
      <c r="IH541" s="23"/>
      <c r="II541" s="27"/>
      <c r="IJ541" s="28"/>
      <c r="IK541" s="28"/>
      <c r="IL541" s="28"/>
      <c r="IM541" s="28"/>
      <c r="IN541" s="28"/>
      <c r="IO541" s="28"/>
      <c r="IP541" s="28"/>
      <c r="IQ541" s="28"/>
      <c r="IR541" s="28"/>
      <c r="IS541" s="28"/>
      <c r="IT541" s="26"/>
      <c r="IU541" s="121"/>
    </row>
    <row r="542" spans="1:241" ht="21.75" customHeight="1">
      <c r="A542" s="134"/>
      <c r="B542" s="125"/>
      <c r="C542" s="126"/>
      <c r="D542" s="127"/>
      <c r="E542" s="23"/>
      <c r="F542" s="27">
        <v>2021</v>
      </c>
      <c r="G542" s="32">
        <f aca="true" t="shared" si="294" ref="G542:G550">I542+K542+M542+O542</f>
        <v>162384</v>
      </c>
      <c r="H542" s="32">
        <f aca="true" t="shared" si="295" ref="H542:H550">J542+L542+N542+P542</f>
        <v>0</v>
      </c>
      <c r="I542" s="28">
        <f aca="true" t="shared" si="296" ref="I542:P542">I218</f>
        <v>0</v>
      </c>
      <c r="J542" s="28">
        <f t="shared" si="296"/>
        <v>0</v>
      </c>
      <c r="K542" s="28">
        <f t="shared" si="296"/>
        <v>0</v>
      </c>
      <c r="L542" s="28">
        <f t="shared" si="296"/>
        <v>0</v>
      </c>
      <c r="M542" s="28">
        <f t="shared" si="296"/>
        <v>162384</v>
      </c>
      <c r="N542" s="28">
        <f t="shared" si="296"/>
        <v>0</v>
      </c>
      <c r="O542" s="28">
        <f t="shared" si="296"/>
        <v>0</v>
      </c>
      <c r="P542" s="28">
        <f t="shared" si="296"/>
        <v>0</v>
      </c>
      <c r="Q542" s="26"/>
      <c r="R542" s="3"/>
      <c r="AG542" s="82"/>
      <c r="AW542" s="82"/>
      <c r="BM542" s="82"/>
      <c r="CC542" s="82"/>
      <c r="CS542" s="82"/>
      <c r="DI542" s="82"/>
      <c r="DY542" s="82"/>
      <c r="EO542" s="82"/>
      <c r="FE542" s="82"/>
      <c r="FU542" s="82"/>
      <c r="GK542" s="82"/>
      <c r="HA542" s="82"/>
      <c r="HQ542" s="82"/>
      <c r="IG542" s="82"/>
    </row>
    <row r="543" spans="1:241" ht="21.75" customHeight="1">
      <c r="A543" s="134"/>
      <c r="B543" s="125"/>
      <c r="C543" s="126"/>
      <c r="D543" s="127"/>
      <c r="E543" s="23"/>
      <c r="F543" s="27">
        <v>2022</v>
      </c>
      <c r="G543" s="32">
        <f t="shared" si="294"/>
        <v>0</v>
      </c>
      <c r="H543" s="32">
        <f t="shared" si="295"/>
        <v>0</v>
      </c>
      <c r="I543" s="28">
        <f aca="true" t="shared" si="297" ref="I543:P543">I219</f>
        <v>0</v>
      </c>
      <c r="J543" s="28">
        <f t="shared" si="297"/>
        <v>0</v>
      </c>
      <c r="K543" s="28">
        <f t="shared" si="297"/>
        <v>0</v>
      </c>
      <c r="L543" s="28">
        <f t="shared" si="297"/>
        <v>0</v>
      </c>
      <c r="M543" s="28">
        <f t="shared" si="297"/>
        <v>0</v>
      </c>
      <c r="N543" s="28">
        <f t="shared" si="297"/>
        <v>0</v>
      </c>
      <c r="O543" s="28">
        <f t="shared" si="297"/>
        <v>0</v>
      </c>
      <c r="P543" s="28">
        <f t="shared" si="297"/>
        <v>0</v>
      </c>
      <c r="Q543" s="26"/>
      <c r="R543" s="3"/>
      <c r="AG543" s="82"/>
      <c r="AW543" s="82"/>
      <c r="BM543" s="82"/>
      <c r="CC543" s="82"/>
      <c r="CS543" s="82"/>
      <c r="DI543" s="82"/>
      <c r="DY543" s="82"/>
      <c r="EO543" s="82"/>
      <c r="FE543" s="82"/>
      <c r="FU543" s="82"/>
      <c r="GK543" s="82"/>
      <c r="HA543" s="82"/>
      <c r="HQ543" s="82"/>
      <c r="IG543" s="82"/>
    </row>
    <row r="544" spans="1:241" ht="21.75" customHeight="1">
      <c r="A544" s="134"/>
      <c r="B544" s="125"/>
      <c r="C544" s="126"/>
      <c r="D544" s="127"/>
      <c r="E544" s="23"/>
      <c r="F544" s="27">
        <v>2023</v>
      </c>
      <c r="G544" s="32">
        <f t="shared" si="294"/>
        <v>0</v>
      </c>
      <c r="H544" s="32">
        <f t="shared" si="295"/>
        <v>0</v>
      </c>
      <c r="I544" s="28">
        <f aca="true" t="shared" si="298" ref="I544:P544">I220</f>
        <v>0</v>
      </c>
      <c r="J544" s="28">
        <f t="shared" si="298"/>
        <v>0</v>
      </c>
      <c r="K544" s="28">
        <f t="shared" si="298"/>
        <v>0</v>
      </c>
      <c r="L544" s="28">
        <f t="shared" si="298"/>
        <v>0</v>
      </c>
      <c r="M544" s="28">
        <f t="shared" si="298"/>
        <v>0</v>
      </c>
      <c r="N544" s="28">
        <f t="shared" si="298"/>
        <v>0</v>
      </c>
      <c r="O544" s="28">
        <f t="shared" si="298"/>
        <v>0</v>
      </c>
      <c r="P544" s="28">
        <f t="shared" si="298"/>
        <v>0</v>
      </c>
      <c r="Q544" s="26"/>
      <c r="R544" s="3"/>
      <c r="AG544" s="82"/>
      <c r="AW544" s="82"/>
      <c r="BM544" s="82"/>
      <c r="CC544" s="82"/>
      <c r="CS544" s="82"/>
      <c r="DI544" s="82"/>
      <c r="DY544" s="82"/>
      <c r="EO544" s="82"/>
      <c r="FE544" s="82"/>
      <c r="FU544" s="82"/>
      <c r="GK544" s="82"/>
      <c r="HA544" s="82"/>
      <c r="HQ544" s="82"/>
      <c r="IG544" s="82"/>
    </row>
    <row r="545" spans="1:241" ht="21.75" customHeight="1">
      <c r="A545" s="134"/>
      <c r="B545" s="125"/>
      <c r="C545" s="126"/>
      <c r="D545" s="127"/>
      <c r="E545" s="23"/>
      <c r="F545" s="27">
        <v>2024</v>
      </c>
      <c r="G545" s="32">
        <f t="shared" si="294"/>
        <v>0</v>
      </c>
      <c r="H545" s="32">
        <f t="shared" si="295"/>
        <v>0</v>
      </c>
      <c r="I545" s="28">
        <f aca="true" t="shared" si="299" ref="I545:P545">I221</f>
        <v>0</v>
      </c>
      <c r="J545" s="28">
        <f t="shared" si="299"/>
        <v>0</v>
      </c>
      <c r="K545" s="28">
        <f t="shared" si="299"/>
        <v>0</v>
      </c>
      <c r="L545" s="28">
        <f t="shared" si="299"/>
        <v>0</v>
      </c>
      <c r="M545" s="28">
        <f t="shared" si="299"/>
        <v>0</v>
      </c>
      <c r="N545" s="28">
        <f t="shared" si="299"/>
        <v>0</v>
      </c>
      <c r="O545" s="28">
        <f t="shared" si="299"/>
        <v>0</v>
      </c>
      <c r="P545" s="28">
        <f t="shared" si="299"/>
        <v>0</v>
      </c>
      <c r="Q545" s="26"/>
      <c r="R545" s="3"/>
      <c r="AG545" s="82"/>
      <c r="AW545" s="82"/>
      <c r="BM545" s="82"/>
      <c r="CC545" s="82"/>
      <c r="CS545" s="82"/>
      <c r="DI545" s="82"/>
      <c r="DY545" s="82"/>
      <c r="EO545" s="82"/>
      <c r="FE545" s="82"/>
      <c r="FU545" s="82"/>
      <c r="GK545" s="82"/>
      <c r="HA545" s="82"/>
      <c r="HQ545" s="82"/>
      <c r="IG545" s="82"/>
    </row>
    <row r="546" spans="1:241" ht="21.75" customHeight="1">
      <c r="A546" s="135"/>
      <c r="B546" s="136"/>
      <c r="C546" s="137"/>
      <c r="D546" s="138"/>
      <c r="E546" s="23"/>
      <c r="F546" s="27">
        <v>2025</v>
      </c>
      <c r="G546" s="32">
        <f t="shared" si="294"/>
        <v>0</v>
      </c>
      <c r="H546" s="32">
        <f t="shared" si="295"/>
        <v>0</v>
      </c>
      <c r="I546" s="28">
        <f aca="true" t="shared" si="300" ref="I546:P546">I222</f>
        <v>0</v>
      </c>
      <c r="J546" s="28">
        <f t="shared" si="300"/>
        <v>0</v>
      </c>
      <c r="K546" s="28">
        <f t="shared" si="300"/>
        <v>0</v>
      </c>
      <c r="L546" s="28">
        <f t="shared" si="300"/>
        <v>0</v>
      </c>
      <c r="M546" s="28">
        <f t="shared" si="300"/>
        <v>0</v>
      </c>
      <c r="N546" s="28">
        <f t="shared" si="300"/>
        <v>0</v>
      </c>
      <c r="O546" s="28">
        <f t="shared" si="300"/>
        <v>0</v>
      </c>
      <c r="P546" s="28">
        <f t="shared" si="300"/>
        <v>0</v>
      </c>
      <c r="Q546" s="26"/>
      <c r="R546" s="60"/>
      <c r="AG546" s="82"/>
      <c r="AW546" s="82"/>
      <c r="BM546" s="82"/>
      <c r="CC546" s="82"/>
      <c r="CS546" s="82"/>
      <c r="DI546" s="82"/>
      <c r="DY546" s="82"/>
      <c r="EO546" s="82"/>
      <c r="FE546" s="82"/>
      <c r="FU546" s="82"/>
      <c r="GK546" s="82"/>
      <c r="HA546" s="82"/>
      <c r="HQ546" s="82"/>
      <c r="IG546" s="82"/>
    </row>
    <row r="547" spans="1:255" ht="18" customHeight="1">
      <c r="A547" s="133"/>
      <c r="B547" s="122" t="s">
        <v>303</v>
      </c>
      <c r="C547" s="123"/>
      <c r="D547" s="124"/>
      <c r="E547" s="23"/>
      <c r="F547" s="24" t="s">
        <v>30</v>
      </c>
      <c r="G547" s="25">
        <f t="shared" si="294"/>
        <v>0</v>
      </c>
      <c r="H547" s="25">
        <f t="shared" si="295"/>
        <v>0</v>
      </c>
      <c r="I547" s="25">
        <f>SUM(I548:I558)</f>
        <v>0</v>
      </c>
      <c r="J547" s="25">
        <f aca="true" t="shared" si="301" ref="J547:P547">SUM(J548:J558)</f>
        <v>0</v>
      </c>
      <c r="K547" s="25">
        <f t="shared" si="301"/>
        <v>0</v>
      </c>
      <c r="L547" s="25">
        <f t="shared" si="301"/>
        <v>0</v>
      </c>
      <c r="M547" s="25">
        <f t="shared" si="301"/>
        <v>0</v>
      </c>
      <c r="N547" s="25">
        <f t="shared" si="301"/>
        <v>0</v>
      </c>
      <c r="O547" s="25">
        <f t="shared" si="301"/>
        <v>0</v>
      </c>
      <c r="P547" s="25">
        <f t="shared" si="301"/>
        <v>0</v>
      </c>
      <c r="Q547" s="26"/>
      <c r="R547" s="121"/>
      <c r="S547" s="126"/>
      <c r="T547" s="126"/>
      <c r="U547" s="71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5"/>
      <c r="AH547" s="132"/>
      <c r="AI547" s="126"/>
      <c r="AJ547" s="126"/>
      <c r="AK547" s="126"/>
      <c r="AL547" s="71"/>
      <c r="AM547" s="53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5"/>
      <c r="AY547" s="132"/>
      <c r="AZ547" s="126"/>
      <c r="BA547" s="126"/>
      <c r="BB547" s="126"/>
      <c r="BC547" s="71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5"/>
      <c r="BP547" s="132"/>
      <c r="BQ547" s="126"/>
      <c r="BR547" s="126"/>
      <c r="BS547" s="126"/>
      <c r="BT547" s="71"/>
      <c r="BU547" s="53"/>
      <c r="BV547" s="54"/>
      <c r="BW547" s="54"/>
      <c r="BX547" s="54"/>
      <c r="BY547" s="54"/>
      <c r="BZ547" s="54"/>
      <c r="CA547" s="54"/>
      <c r="CB547" s="54"/>
      <c r="CC547" s="54"/>
      <c r="CD547" s="54"/>
      <c r="CE547" s="54"/>
      <c r="CF547" s="55"/>
      <c r="CG547" s="132"/>
      <c r="CH547" s="126"/>
      <c r="CI547" s="126"/>
      <c r="CJ547" s="126"/>
      <c r="CK547" s="71"/>
      <c r="CL547" s="53"/>
      <c r="CM547" s="54"/>
      <c r="CN547" s="54"/>
      <c r="CO547" s="54"/>
      <c r="CP547" s="54"/>
      <c r="CQ547" s="54"/>
      <c r="CR547" s="54"/>
      <c r="CS547" s="54"/>
      <c r="CT547" s="54"/>
      <c r="CU547" s="54"/>
      <c r="CV547" s="54"/>
      <c r="CW547" s="55"/>
      <c r="CX547" s="132"/>
      <c r="CY547" s="126"/>
      <c r="CZ547" s="126"/>
      <c r="DA547" s="126"/>
      <c r="DB547" s="71"/>
      <c r="DC547" s="53"/>
      <c r="DD547" s="54"/>
      <c r="DE547" s="56"/>
      <c r="DF547" s="25"/>
      <c r="DG547" s="25"/>
      <c r="DH547" s="25"/>
      <c r="DI547" s="25"/>
      <c r="DJ547" s="25"/>
      <c r="DK547" s="25"/>
      <c r="DL547" s="25"/>
      <c r="DM547" s="25"/>
      <c r="DN547" s="26"/>
      <c r="DO547" s="121"/>
      <c r="DP547" s="122"/>
      <c r="DQ547" s="123"/>
      <c r="DR547" s="124"/>
      <c r="DS547" s="23"/>
      <c r="DT547" s="24"/>
      <c r="DU547" s="25"/>
      <c r="DV547" s="25"/>
      <c r="DW547" s="25"/>
      <c r="DX547" s="25"/>
      <c r="DY547" s="25"/>
      <c r="DZ547" s="25"/>
      <c r="EA547" s="25"/>
      <c r="EB547" s="25"/>
      <c r="EC547" s="25"/>
      <c r="ED547" s="25"/>
      <c r="EE547" s="26"/>
      <c r="EF547" s="121"/>
      <c r="EG547" s="122"/>
      <c r="EH547" s="123"/>
      <c r="EI547" s="124"/>
      <c r="EJ547" s="23"/>
      <c r="EK547" s="24"/>
      <c r="EL547" s="25"/>
      <c r="EM547" s="25"/>
      <c r="EN547" s="25"/>
      <c r="EO547" s="25"/>
      <c r="EP547" s="25"/>
      <c r="EQ547" s="25"/>
      <c r="ER547" s="25"/>
      <c r="ES547" s="25"/>
      <c r="ET547" s="25"/>
      <c r="EU547" s="25"/>
      <c r="EV547" s="26"/>
      <c r="EW547" s="121"/>
      <c r="EX547" s="122"/>
      <c r="EY547" s="123"/>
      <c r="EZ547" s="124"/>
      <c r="FA547" s="23"/>
      <c r="FB547" s="24"/>
      <c r="FC547" s="25"/>
      <c r="FD547" s="25"/>
      <c r="FE547" s="25"/>
      <c r="FF547" s="25"/>
      <c r="FG547" s="25"/>
      <c r="FH547" s="25"/>
      <c r="FI547" s="25"/>
      <c r="FJ547" s="25"/>
      <c r="FK547" s="25"/>
      <c r="FL547" s="25"/>
      <c r="FM547" s="26"/>
      <c r="FN547" s="121"/>
      <c r="FO547" s="122"/>
      <c r="FP547" s="123"/>
      <c r="FQ547" s="124"/>
      <c r="FR547" s="23"/>
      <c r="FS547" s="24"/>
      <c r="FT547" s="25"/>
      <c r="FU547" s="25"/>
      <c r="FV547" s="25"/>
      <c r="FW547" s="25"/>
      <c r="FX547" s="25"/>
      <c r="FY547" s="25"/>
      <c r="FZ547" s="25"/>
      <c r="GA547" s="25"/>
      <c r="GB547" s="25"/>
      <c r="GC547" s="25"/>
      <c r="GD547" s="26"/>
      <c r="GE547" s="121"/>
      <c r="GF547" s="122"/>
      <c r="GG547" s="123"/>
      <c r="GH547" s="124"/>
      <c r="GI547" s="23"/>
      <c r="GJ547" s="24"/>
      <c r="GK547" s="25"/>
      <c r="GL547" s="25"/>
      <c r="GM547" s="25"/>
      <c r="GN547" s="25"/>
      <c r="GO547" s="25"/>
      <c r="GP547" s="25"/>
      <c r="GQ547" s="25"/>
      <c r="GR547" s="25"/>
      <c r="GS547" s="25"/>
      <c r="GT547" s="25"/>
      <c r="GU547" s="26"/>
      <c r="GV547" s="121"/>
      <c r="GW547" s="122"/>
      <c r="GX547" s="123"/>
      <c r="GY547" s="124"/>
      <c r="GZ547" s="23"/>
      <c r="HA547" s="24"/>
      <c r="HB547" s="25"/>
      <c r="HC547" s="25"/>
      <c r="HD547" s="25"/>
      <c r="HE547" s="25"/>
      <c r="HF547" s="25"/>
      <c r="HG547" s="25"/>
      <c r="HH547" s="25"/>
      <c r="HI547" s="25"/>
      <c r="HJ547" s="25"/>
      <c r="HK547" s="25"/>
      <c r="HL547" s="26"/>
      <c r="HM547" s="121"/>
      <c r="HN547" s="122"/>
      <c r="HO547" s="123"/>
      <c r="HP547" s="124"/>
      <c r="HQ547" s="23"/>
      <c r="HR547" s="24"/>
      <c r="HS547" s="25"/>
      <c r="HT547" s="25"/>
      <c r="HU547" s="25"/>
      <c r="HV547" s="25"/>
      <c r="HW547" s="25"/>
      <c r="HX547" s="25"/>
      <c r="HY547" s="25"/>
      <c r="HZ547" s="25"/>
      <c r="IA547" s="25"/>
      <c r="IB547" s="25"/>
      <c r="IC547" s="26"/>
      <c r="ID547" s="121"/>
      <c r="IE547" s="122"/>
      <c r="IF547" s="123"/>
      <c r="IG547" s="124"/>
      <c r="IH547" s="23"/>
      <c r="II547" s="24"/>
      <c r="IJ547" s="25"/>
      <c r="IK547" s="25"/>
      <c r="IL547" s="25"/>
      <c r="IM547" s="25"/>
      <c r="IN547" s="25"/>
      <c r="IO547" s="25"/>
      <c r="IP547" s="25"/>
      <c r="IQ547" s="25"/>
      <c r="IR547" s="25"/>
      <c r="IS547" s="25"/>
      <c r="IT547" s="26"/>
      <c r="IU547" s="121"/>
    </row>
    <row r="548" spans="1:255" ht="21.75" customHeight="1">
      <c r="A548" s="134"/>
      <c r="B548" s="125"/>
      <c r="C548" s="126"/>
      <c r="D548" s="127"/>
      <c r="E548" s="23"/>
      <c r="F548" s="27">
        <v>2015</v>
      </c>
      <c r="G548" s="28">
        <f t="shared" si="294"/>
        <v>0</v>
      </c>
      <c r="H548" s="28">
        <f t="shared" si="295"/>
        <v>0</v>
      </c>
      <c r="I548" s="28">
        <f>I464</f>
        <v>0</v>
      </c>
      <c r="J548" s="28">
        <f aca="true" t="shared" si="302" ref="J548:P548">J464</f>
        <v>0</v>
      </c>
      <c r="K548" s="28">
        <f t="shared" si="302"/>
        <v>0</v>
      </c>
      <c r="L548" s="28">
        <f t="shared" si="302"/>
        <v>0</v>
      </c>
      <c r="M548" s="28">
        <f t="shared" si="302"/>
        <v>0</v>
      </c>
      <c r="N548" s="28">
        <f t="shared" si="302"/>
        <v>0</v>
      </c>
      <c r="O548" s="28">
        <f t="shared" si="302"/>
        <v>0</v>
      </c>
      <c r="P548" s="28">
        <f t="shared" si="302"/>
        <v>0</v>
      </c>
      <c r="Q548" s="26"/>
      <c r="R548" s="121"/>
      <c r="S548" s="126"/>
      <c r="T548" s="126"/>
      <c r="U548" s="71"/>
      <c r="V548" s="57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5"/>
      <c r="AH548" s="132"/>
      <c r="AI548" s="126"/>
      <c r="AJ548" s="126"/>
      <c r="AK548" s="126"/>
      <c r="AL548" s="71"/>
      <c r="AM548" s="57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5"/>
      <c r="AY548" s="132"/>
      <c r="AZ548" s="126"/>
      <c r="BA548" s="126"/>
      <c r="BB548" s="126"/>
      <c r="BC548" s="71"/>
      <c r="BD548" s="57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5"/>
      <c r="BP548" s="132"/>
      <c r="BQ548" s="126"/>
      <c r="BR548" s="126"/>
      <c r="BS548" s="126"/>
      <c r="BT548" s="71"/>
      <c r="BU548" s="57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5"/>
      <c r="CG548" s="132"/>
      <c r="CH548" s="126"/>
      <c r="CI548" s="126"/>
      <c r="CJ548" s="126"/>
      <c r="CK548" s="71"/>
      <c r="CL548" s="57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5"/>
      <c r="CX548" s="132"/>
      <c r="CY548" s="126"/>
      <c r="CZ548" s="126"/>
      <c r="DA548" s="126"/>
      <c r="DB548" s="71"/>
      <c r="DC548" s="57"/>
      <c r="DD548" s="58"/>
      <c r="DE548" s="59"/>
      <c r="DF548" s="28"/>
      <c r="DG548" s="28"/>
      <c r="DH548" s="28"/>
      <c r="DI548" s="28"/>
      <c r="DJ548" s="28"/>
      <c r="DK548" s="28"/>
      <c r="DL548" s="28"/>
      <c r="DM548" s="28"/>
      <c r="DN548" s="26"/>
      <c r="DO548" s="121"/>
      <c r="DP548" s="125"/>
      <c r="DQ548" s="126"/>
      <c r="DR548" s="127"/>
      <c r="DS548" s="23"/>
      <c r="DT548" s="27"/>
      <c r="DU548" s="28"/>
      <c r="DV548" s="28"/>
      <c r="DW548" s="28"/>
      <c r="DX548" s="28"/>
      <c r="DY548" s="28"/>
      <c r="DZ548" s="28"/>
      <c r="EA548" s="28"/>
      <c r="EB548" s="28"/>
      <c r="EC548" s="28"/>
      <c r="ED548" s="28"/>
      <c r="EE548" s="26"/>
      <c r="EF548" s="121"/>
      <c r="EG548" s="125"/>
      <c r="EH548" s="126"/>
      <c r="EI548" s="127"/>
      <c r="EJ548" s="23"/>
      <c r="EK548" s="27"/>
      <c r="EL548" s="28"/>
      <c r="EM548" s="28"/>
      <c r="EN548" s="28"/>
      <c r="EO548" s="28"/>
      <c r="EP548" s="28"/>
      <c r="EQ548" s="28"/>
      <c r="ER548" s="28"/>
      <c r="ES548" s="28"/>
      <c r="ET548" s="28"/>
      <c r="EU548" s="28"/>
      <c r="EV548" s="26"/>
      <c r="EW548" s="121"/>
      <c r="EX548" s="125"/>
      <c r="EY548" s="126"/>
      <c r="EZ548" s="127"/>
      <c r="FA548" s="23"/>
      <c r="FB548" s="27"/>
      <c r="FC548" s="28"/>
      <c r="FD548" s="28"/>
      <c r="FE548" s="28"/>
      <c r="FF548" s="28"/>
      <c r="FG548" s="28"/>
      <c r="FH548" s="28"/>
      <c r="FI548" s="28"/>
      <c r="FJ548" s="28"/>
      <c r="FK548" s="28"/>
      <c r="FL548" s="28"/>
      <c r="FM548" s="26"/>
      <c r="FN548" s="121"/>
      <c r="FO548" s="125"/>
      <c r="FP548" s="126"/>
      <c r="FQ548" s="127"/>
      <c r="FR548" s="23"/>
      <c r="FS548" s="27"/>
      <c r="FT548" s="28"/>
      <c r="FU548" s="28"/>
      <c r="FV548" s="28"/>
      <c r="FW548" s="28"/>
      <c r="FX548" s="28"/>
      <c r="FY548" s="28"/>
      <c r="FZ548" s="28"/>
      <c r="GA548" s="28"/>
      <c r="GB548" s="28"/>
      <c r="GC548" s="28"/>
      <c r="GD548" s="26"/>
      <c r="GE548" s="121"/>
      <c r="GF548" s="125"/>
      <c r="GG548" s="126"/>
      <c r="GH548" s="127"/>
      <c r="GI548" s="23"/>
      <c r="GJ548" s="27"/>
      <c r="GK548" s="28"/>
      <c r="GL548" s="28"/>
      <c r="GM548" s="28"/>
      <c r="GN548" s="28"/>
      <c r="GO548" s="28"/>
      <c r="GP548" s="28"/>
      <c r="GQ548" s="28"/>
      <c r="GR548" s="28"/>
      <c r="GS548" s="28"/>
      <c r="GT548" s="28"/>
      <c r="GU548" s="26"/>
      <c r="GV548" s="121"/>
      <c r="GW548" s="125"/>
      <c r="GX548" s="126"/>
      <c r="GY548" s="127"/>
      <c r="GZ548" s="23"/>
      <c r="HA548" s="27"/>
      <c r="HB548" s="28"/>
      <c r="HC548" s="28"/>
      <c r="HD548" s="28"/>
      <c r="HE548" s="28"/>
      <c r="HF548" s="28"/>
      <c r="HG548" s="28"/>
      <c r="HH548" s="28"/>
      <c r="HI548" s="28"/>
      <c r="HJ548" s="28"/>
      <c r="HK548" s="28"/>
      <c r="HL548" s="26"/>
      <c r="HM548" s="121"/>
      <c r="HN548" s="125"/>
      <c r="HO548" s="126"/>
      <c r="HP548" s="127"/>
      <c r="HQ548" s="23"/>
      <c r="HR548" s="27"/>
      <c r="HS548" s="28"/>
      <c r="HT548" s="28"/>
      <c r="HU548" s="28"/>
      <c r="HV548" s="28"/>
      <c r="HW548" s="28"/>
      <c r="HX548" s="28"/>
      <c r="HY548" s="28"/>
      <c r="HZ548" s="28"/>
      <c r="IA548" s="28"/>
      <c r="IB548" s="28"/>
      <c r="IC548" s="26"/>
      <c r="ID548" s="121"/>
      <c r="IE548" s="125"/>
      <c r="IF548" s="126"/>
      <c r="IG548" s="127"/>
      <c r="IH548" s="23"/>
      <c r="II548" s="27"/>
      <c r="IJ548" s="28"/>
      <c r="IK548" s="28"/>
      <c r="IL548" s="28"/>
      <c r="IM548" s="28"/>
      <c r="IN548" s="28"/>
      <c r="IO548" s="28"/>
      <c r="IP548" s="28"/>
      <c r="IQ548" s="28"/>
      <c r="IR548" s="28"/>
      <c r="IS548" s="28"/>
      <c r="IT548" s="26"/>
      <c r="IU548" s="121"/>
    </row>
    <row r="549" spans="1:255" ht="19.5" customHeight="1">
      <c r="A549" s="134"/>
      <c r="B549" s="125"/>
      <c r="C549" s="126"/>
      <c r="D549" s="127"/>
      <c r="E549" s="27"/>
      <c r="F549" s="27">
        <v>2016</v>
      </c>
      <c r="G549" s="28">
        <f t="shared" si="294"/>
        <v>0</v>
      </c>
      <c r="H549" s="28">
        <f t="shared" si="295"/>
        <v>0</v>
      </c>
      <c r="I549" s="28">
        <f aca="true" t="shared" si="303" ref="I549:P558">I465</f>
        <v>0</v>
      </c>
      <c r="J549" s="28">
        <f t="shared" si="303"/>
        <v>0</v>
      </c>
      <c r="K549" s="28">
        <f t="shared" si="303"/>
        <v>0</v>
      </c>
      <c r="L549" s="28">
        <f t="shared" si="303"/>
        <v>0</v>
      </c>
      <c r="M549" s="28">
        <f t="shared" si="303"/>
        <v>0</v>
      </c>
      <c r="N549" s="28">
        <f t="shared" si="303"/>
        <v>0</v>
      </c>
      <c r="O549" s="28">
        <f t="shared" si="303"/>
        <v>0</v>
      </c>
      <c r="P549" s="28">
        <f t="shared" si="303"/>
        <v>0</v>
      </c>
      <c r="Q549" s="26"/>
      <c r="R549" s="121"/>
      <c r="S549" s="126"/>
      <c r="T549" s="126"/>
      <c r="U549" s="57"/>
      <c r="V549" s="57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5"/>
      <c r="AH549" s="132"/>
      <c r="AI549" s="126"/>
      <c r="AJ549" s="126"/>
      <c r="AK549" s="126"/>
      <c r="AL549" s="57"/>
      <c r="AM549" s="57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5"/>
      <c r="AY549" s="132"/>
      <c r="AZ549" s="126"/>
      <c r="BA549" s="126"/>
      <c r="BB549" s="126"/>
      <c r="BC549" s="57"/>
      <c r="BD549" s="57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5"/>
      <c r="BP549" s="132"/>
      <c r="BQ549" s="126"/>
      <c r="BR549" s="126"/>
      <c r="BS549" s="126"/>
      <c r="BT549" s="57"/>
      <c r="BU549" s="57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5"/>
      <c r="CG549" s="132"/>
      <c r="CH549" s="126"/>
      <c r="CI549" s="126"/>
      <c r="CJ549" s="126"/>
      <c r="CK549" s="57"/>
      <c r="CL549" s="57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5"/>
      <c r="CX549" s="132"/>
      <c r="CY549" s="126"/>
      <c r="CZ549" s="126"/>
      <c r="DA549" s="126"/>
      <c r="DB549" s="57"/>
      <c r="DC549" s="57"/>
      <c r="DD549" s="58"/>
      <c r="DE549" s="59"/>
      <c r="DF549" s="28"/>
      <c r="DG549" s="28"/>
      <c r="DH549" s="28"/>
      <c r="DI549" s="28"/>
      <c r="DJ549" s="28"/>
      <c r="DK549" s="28"/>
      <c r="DL549" s="28"/>
      <c r="DM549" s="28"/>
      <c r="DN549" s="26"/>
      <c r="DO549" s="121"/>
      <c r="DP549" s="125"/>
      <c r="DQ549" s="126"/>
      <c r="DR549" s="127"/>
      <c r="DS549" s="27"/>
      <c r="DT549" s="27"/>
      <c r="DU549" s="28"/>
      <c r="DV549" s="28"/>
      <c r="DW549" s="28"/>
      <c r="DX549" s="28"/>
      <c r="DY549" s="28"/>
      <c r="DZ549" s="28"/>
      <c r="EA549" s="28"/>
      <c r="EB549" s="28"/>
      <c r="EC549" s="28"/>
      <c r="ED549" s="28"/>
      <c r="EE549" s="26"/>
      <c r="EF549" s="121"/>
      <c r="EG549" s="125"/>
      <c r="EH549" s="126"/>
      <c r="EI549" s="127"/>
      <c r="EJ549" s="27"/>
      <c r="EK549" s="27"/>
      <c r="EL549" s="28"/>
      <c r="EM549" s="28"/>
      <c r="EN549" s="28"/>
      <c r="EO549" s="28"/>
      <c r="EP549" s="28"/>
      <c r="EQ549" s="28"/>
      <c r="ER549" s="28"/>
      <c r="ES549" s="28"/>
      <c r="ET549" s="28"/>
      <c r="EU549" s="28"/>
      <c r="EV549" s="26"/>
      <c r="EW549" s="121"/>
      <c r="EX549" s="125"/>
      <c r="EY549" s="126"/>
      <c r="EZ549" s="127"/>
      <c r="FA549" s="27"/>
      <c r="FB549" s="27"/>
      <c r="FC549" s="28"/>
      <c r="FD549" s="28"/>
      <c r="FE549" s="28"/>
      <c r="FF549" s="28"/>
      <c r="FG549" s="28"/>
      <c r="FH549" s="28"/>
      <c r="FI549" s="28"/>
      <c r="FJ549" s="28"/>
      <c r="FK549" s="28"/>
      <c r="FL549" s="28"/>
      <c r="FM549" s="26"/>
      <c r="FN549" s="121"/>
      <c r="FO549" s="125"/>
      <c r="FP549" s="126"/>
      <c r="FQ549" s="127"/>
      <c r="FR549" s="27"/>
      <c r="FS549" s="27"/>
      <c r="FT549" s="28"/>
      <c r="FU549" s="28"/>
      <c r="FV549" s="28"/>
      <c r="FW549" s="28"/>
      <c r="FX549" s="28"/>
      <c r="FY549" s="28"/>
      <c r="FZ549" s="28"/>
      <c r="GA549" s="28"/>
      <c r="GB549" s="28"/>
      <c r="GC549" s="28"/>
      <c r="GD549" s="26"/>
      <c r="GE549" s="121"/>
      <c r="GF549" s="125"/>
      <c r="GG549" s="126"/>
      <c r="GH549" s="127"/>
      <c r="GI549" s="27"/>
      <c r="GJ549" s="27"/>
      <c r="GK549" s="28"/>
      <c r="GL549" s="28"/>
      <c r="GM549" s="28"/>
      <c r="GN549" s="28"/>
      <c r="GO549" s="28"/>
      <c r="GP549" s="28"/>
      <c r="GQ549" s="28"/>
      <c r="GR549" s="28"/>
      <c r="GS549" s="28"/>
      <c r="GT549" s="28"/>
      <c r="GU549" s="26"/>
      <c r="GV549" s="121"/>
      <c r="GW549" s="125"/>
      <c r="GX549" s="126"/>
      <c r="GY549" s="127"/>
      <c r="GZ549" s="27"/>
      <c r="HA549" s="27"/>
      <c r="HB549" s="28"/>
      <c r="HC549" s="28"/>
      <c r="HD549" s="28"/>
      <c r="HE549" s="28"/>
      <c r="HF549" s="28"/>
      <c r="HG549" s="28"/>
      <c r="HH549" s="28"/>
      <c r="HI549" s="28"/>
      <c r="HJ549" s="28"/>
      <c r="HK549" s="28"/>
      <c r="HL549" s="26"/>
      <c r="HM549" s="121"/>
      <c r="HN549" s="125"/>
      <c r="HO549" s="126"/>
      <c r="HP549" s="127"/>
      <c r="HQ549" s="27"/>
      <c r="HR549" s="27"/>
      <c r="HS549" s="28"/>
      <c r="HT549" s="28"/>
      <c r="HU549" s="28"/>
      <c r="HV549" s="28"/>
      <c r="HW549" s="28"/>
      <c r="HX549" s="28"/>
      <c r="HY549" s="28"/>
      <c r="HZ549" s="28"/>
      <c r="IA549" s="28"/>
      <c r="IB549" s="28"/>
      <c r="IC549" s="26"/>
      <c r="ID549" s="121"/>
      <c r="IE549" s="125"/>
      <c r="IF549" s="126"/>
      <c r="IG549" s="127"/>
      <c r="IH549" s="27"/>
      <c r="II549" s="27"/>
      <c r="IJ549" s="28"/>
      <c r="IK549" s="28"/>
      <c r="IL549" s="28"/>
      <c r="IM549" s="28"/>
      <c r="IN549" s="28"/>
      <c r="IO549" s="28"/>
      <c r="IP549" s="28"/>
      <c r="IQ549" s="28"/>
      <c r="IR549" s="28"/>
      <c r="IS549" s="28"/>
      <c r="IT549" s="26"/>
      <c r="IU549" s="121"/>
    </row>
    <row r="550" spans="1:255" ht="18.75" customHeight="1">
      <c r="A550" s="134"/>
      <c r="B550" s="125"/>
      <c r="C550" s="126"/>
      <c r="D550" s="127"/>
      <c r="E550" s="27"/>
      <c r="F550" s="27">
        <v>2017</v>
      </c>
      <c r="G550" s="28">
        <f t="shared" si="294"/>
        <v>0</v>
      </c>
      <c r="H550" s="28">
        <f t="shared" si="295"/>
        <v>0</v>
      </c>
      <c r="I550" s="28">
        <f t="shared" si="303"/>
        <v>0</v>
      </c>
      <c r="J550" s="28">
        <f t="shared" si="303"/>
        <v>0</v>
      </c>
      <c r="K550" s="28">
        <f t="shared" si="303"/>
        <v>0</v>
      </c>
      <c r="L550" s="28">
        <f t="shared" si="303"/>
        <v>0</v>
      </c>
      <c r="M550" s="28">
        <f t="shared" si="303"/>
        <v>0</v>
      </c>
      <c r="N550" s="28">
        <f t="shared" si="303"/>
        <v>0</v>
      </c>
      <c r="O550" s="28">
        <f t="shared" si="303"/>
        <v>0</v>
      </c>
      <c r="P550" s="28">
        <f t="shared" si="303"/>
        <v>0</v>
      </c>
      <c r="Q550" s="26"/>
      <c r="R550" s="121"/>
      <c r="S550" s="126"/>
      <c r="T550" s="126"/>
      <c r="U550" s="57"/>
      <c r="V550" s="57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5"/>
      <c r="AH550" s="132"/>
      <c r="AI550" s="126"/>
      <c r="AJ550" s="126"/>
      <c r="AK550" s="126"/>
      <c r="AL550" s="57"/>
      <c r="AM550" s="57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5"/>
      <c r="AY550" s="132"/>
      <c r="AZ550" s="126"/>
      <c r="BA550" s="126"/>
      <c r="BB550" s="126"/>
      <c r="BC550" s="57"/>
      <c r="BD550" s="57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5"/>
      <c r="BP550" s="132"/>
      <c r="BQ550" s="126"/>
      <c r="BR550" s="126"/>
      <c r="BS550" s="126"/>
      <c r="BT550" s="57"/>
      <c r="BU550" s="57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5"/>
      <c r="CG550" s="132"/>
      <c r="CH550" s="126"/>
      <c r="CI550" s="126"/>
      <c r="CJ550" s="126"/>
      <c r="CK550" s="57"/>
      <c r="CL550" s="57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5"/>
      <c r="CX550" s="132"/>
      <c r="CY550" s="126"/>
      <c r="CZ550" s="126"/>
      <c r="DA550" s="126"/>
      <c r="DB550" s="57"/>
      <c r="DC550" s="57"/>
      <c r="DD550" s="58"/>
      <c r="DE550" s="59"/>
      <c r="DF550" s="28"/>
      <c r="DG550" s="28"/>
      <c r="DH550" s="28"/>
      <c r="DI550" s="28"/>
      <c r="DJ550" s="28"/>
      <c r="DK550" s="28"/>
      <c r="DL550" s="28"/>
      <c r="DM550" s="28"/>
      <c r="DN550" s="26"/>
      <c r="DO550" s="121"/>
      <c r="DP550" s="125"/>
      <c r="DQ550" s="126"/>
      <c r="DR550" s="127"/>
      <c r="DS550" s="27"/>
      <c r="DT550" s="27"/>
      <c r="DU550" s="28"/>
      <c r="DV550" s="28"/>
      <c r="DW550" s="28"/>
      <c r="DX550" s="28"/>
      <c r="DY550" s="28"/>
      <c r="DZ550" s="28"/>
      <c r="EA550" s="28"/>
      <c r="EB550" s="28"/>
      <c r="EC550" s="28"/>
      <c r="ED550" s="28"/>
      <c r="EE550" s="26"/>
      <c r="EF550" s="121"/>
      <c r="EG550" s="125"/>
      <c r="EH550" s="126"/>
      <c r="EI550" s="127"/>
      <c r="EJ550" s="27"/>
      <c r="EK550" s="27"/>
      <c r="EL550" s="28"/>
      <c r="EM550" s="28"/>
      <c r="EN550" s="28"/>
      <c r="EO550" s="28"/>
      <c r="EP550" s="28"/>
      <c r="EQ550" s="28"/>
      <c r="ER550" s="28"/>
      <c r="ES550" s="28"/>
      <c r="ET550" s="28"/>
      <c r="EU550" s="28"/>
      <c r="EV550" s="26"/>
      <c r="EW550" s="121"/>
      <c r="EX550" s="125"/>
      <c r="EY550" s="126"/>
      <c r="EZ550" s="127"/>
      <c r="FA550" s="27"/>
      <c r="FB550" s="27"/>
      <c r="FC550" s="28"/>
      <c r="FD550" s="28"/>
      <c r="FE550" s="28"/>
      <c r="FF550" s="28"/>
      <c r="FG550" s="28"/>
      <c r="FH550" s="28"/>
      <c r="FI550" s="28"/>
      <c r="FJ550" s="28"/>
      <c r="FK550" s="28"/>
      <c r="FL550" s="28"/>
      <c r="FM550" s="26"/>
      <c r="FN550" s="121"/>
      <c r="FO550" s="125"/>
      <c r="FP550" s="126"/>
      <c r="FQ550" s="127"/>
      <c r="FR550" s="27"/>
      <c r="FS550" s="27"/>
      <c r="FT550" s="28"/>
      <c r="FU550" s="28"/>
      <c r="FV550" s="28"/>
      <c r="FW550" s="28"/>
      <c r="FX550" s="28"/>
      <c r="FY550" s="28"/>
      <c r="FZ550" s="28"/>
      <c r="GA550" s="28"/>
      <c r="GB550" s="28"/>
      <c r="GC550" s="28"/>
      <c r="GD550" s="26"/>
      <c r="GE550" s="121"/>
      <c r="GF550" s="125"/>
      <c r="GG550" s="126"/>
      <c r="GH550" s="127"/>
      <c r="GI550" s="27"/>
      <c r="GJ550" s="27"/>
      <c r="GK550" s="28"/>
      <c r="GL550" s="28"/>
      <c r="GM550" s="28"/>
      <c r="GN550" s="28"/>
      <c r="GO550" s="28"/>
      <c r="GP550" s="28"/>
      <c r="GQ550" s="28"/>
      <c r="GR550" s="28"/>
      <c r="GS550" s="28"/>
      <c r="GT550" s="28"/>
      <c r="GU550" s="26"/>
      <c r="GV550" s="121"/>
      <c r="GW550" s="125"/>
      <c r="GX550" s="126"/>
      <c r="GY550" s="127"/>
      <c r="GZ550" s="27"/>
      <c r="HA550" s="27"/>
      <c r="HB550" s="28"/>
      <c r="HC550" s="28"/>
      <c r="HD550" s="28"/>
      <c r="HE550" s="28"/>
      <c r="HF550" s="28"/>
      <c r="HG550" s="28"/>
      <c r="HH550" s="28"/>
      <c r="HI550" s="28"/>
      <c r="HJ550" s="28"/>
      <c r="HK550" s="28"/>
      <c r="HL550" s="26"/>
      <c r="HM550" s="121"/>
      <c r="HN550" s="125"/>
      <c r="HO550" s="126"/>
      <c r="HP550" s="127"/>
      <c r="HQ550" s="27"/>
      <c r="HR550" s="27"/>
      <c r="HS550" s="28"/>
      <c r="HT550" s="28"/>
      <c r="HU550" s="28"/>
      <c r="HV550" s="28"/>
      <c r="HW550" s="28"/>
      <c r="HX550" s="28"/>
      <c r="HY550" s="28"/>
      <c r="HZ550" s="28"/>
      <c r="IA550" s="28"/>
      <c r="IB550" s="28"/>
      <c r="IC550" s="26"/>
      <c r="ID550" s="121"/>
      <c r="IE550" s="125"/>
      <c r="IF550" s="126"/>
      <c r="IG550" s="127"/>
      <c r="IH550" s="27"/>
      <c r="II550" s="27"/>
      <c r="IJ550" s="28"/>
      <c r="IK550" s="28"/>
      <c r="IL550" s="28"/>
      <c r="IM550" s="28"/>
      <c r="IN550" s="28"/>
      <c r="IO550" s="28"/>
      <c r="IP550" s="28"/>
      <c r="IQ550" s="28"/>
      <c r="IR550" s="28"/>
      <c r="IS550" s="28"/>
      <c r="IT550" s="26"/>
      <c r="IU550" s="121"/>
    </row>
    <row r="551" spans="1:255" ht="17.25" customHeight="1">
      <c r="A551" s="134"/>
      <c r="B551" s="125"/>
      <c r="C551" s="126"/>
      <c r="D551" s="127"/>
      <c r="E551" s="27"/>
      <c r="F551" s="27">
        <v>2018</v>
      </c>
      <c r="G551" s="28">
        <f aca="true" t="shared" si="304" ref="G551:G558">I551+K551+M551+O551</f>
        <v>0</v>
      </c>
      <c r="H551" s="28">
        <f aca="true" t="shared" si="305" ref="H551:H558">J551+L551+N551+P551</f>
        <v>0</v>
      </c>
      <c r="I551" s="28">
        <f t="shared" si="303"/>
        <v>0</v>
      </c>
      <c r="J551" s="28">
        <f t="shared" si="303"/>
        <v>0</v>
      </c>
      <c r="K551" s="28">
        <f t="shared" si="303"/>
        <v>0</v>
      </c>
      <c r="L551" s="28">
        <f t="shared" si="303"/>
        <v>0</v>
      </c>
      <c r="M551" s="28">
        <f t="shared" si="303"/>
        <v>0</v>
      </c>
      <c r="N551" s="28">
        <f t="shared" si="303"/>
        <v>0</v>
      </c>
      <c r="O551" s="28">
        <f t="shared" si="303"/>
        <v>0</v>
      </c>
      <c r="P551" s="28">
        <f t="shared" si="303"/>
        <v>0</v>
      </c>
      <c r="Q551" s="26"/>
      <c r="R551" s="121"/>
      <c r="S551" s="126"/>
      <c r="T551" s="126"/>
      <c r="U551" s="57"/>
      <c r="V551" s="57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5"/>
      <c r="AH551" s="132"/>
      <c r="AI551" s="126"/>
      <c r="AJ551" s="126"/>
      <c r="AK551" s="126"/>
      <c r="AL551" s="57"/>
      <c r="AM551" s="57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5"/>
      <c r="AY551" s="132"/>
      <c r="AZ551" s="126"/>
      <c r="BA551" s="126"/>
      <c r="BB551" s="126"/>
      <c r="BC551" s="57"/>
      <c r="BD551" s="57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5"/>
      <c r="BP551" s="132"/>
      <c r="BQ551" s="126"/>
      <c r="BR551" s="126"/>
      <c r="BS551" s="126"/>
      <c r="BT551" s="57"/>
      <c r="BU551" s="57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5"/>
      <c r="CG551" s="132"/>
      <c r="CH551" s="126"/>
      <c r="CI551" s="126"/>
      <c r="CJ551" s="126"/>
      <c r="CK551" s="57"/>
      <c r="CL551" s="57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5"/>
      <c r="CX551" s="132"/>
      <c r="CY551" s="126"/>
      <c r="CZ551" s="126"/>
      <c r="DA551" s="126"/>
      <c r="DB551" s="57"/>
      <c r="DC551" s="57"/>
      <c r="DD551" s="58"/>
      <c r="DE551" s="59"/>
      <c r="DF551" s="28"/>
      <c r="DG551" s="28"/>
      <c r="DH551" s="28"/>
      <c r="DI551" s="28"/>
      <c r="DJ551" s="28"/>
      <c r="DK551" s="28"/>
      <c r="DL551" s="28"/>
      <c r="DM551" s="28"/>
      <c r="DN551" s="26"/>
      <c r="DO551" s="121"/>
      <c r="DP551" s="125"/>
      <c r="DQ551" s="126"/>
      <c r="DR551" s="127"/>
      <c r="DS551" s="27"/>
      <c r="DT551" s="27"/>
      <c r="DU551" s="28"/>
      <c r="DV551" s="28"/>
      <c r="DW551" s="28"/>
      <c r="DX551" s="28"/>
      <c r="DY551" s="28"/>
      <c r="DZ551" s="28"/>
      <c r="EA551" s="28"/>
      <c r="EB551" s="28"/>
      <c r="EC551" s="28"/>
      <c r="ED551" s="28"/>
      <c r="EE551" s="26"/>
      <c r="EF551" s="121"/>
      <c r="EG551" s="125"/>
      <c r="EH551" s="126"/>
      <c r="EI551" s="127"/>
      <c r="EJ551" s="27"/>
      <c r="EK551" s="27"/>
      <c r="EL551" s="28"/>
      <c r="EM551" s="28"/>
      <c r="EN551" s="28"/>
      <c r="EO551" s="28"/>
      <c r="EP551" s="28"/>
      <c r="EQ551" s="28"/>
      <c r="ER551" s="28"/>
      <c r="ES551" s="28"/>
      <c r="ET551" s="28"/>
      <c r="EU551" s="28"/>
      <c r="EV551" s="26"/>
      <c r="EW551" s="121"/>
      <c r="EX551" s="125"/>
      <c r="EY551" s="126"/>
      <c r="EZ551" s="127"/>
      <c r="FA551" s="27"/>
      <c r="FB551" s="27"/>
      <c r="FC551" s="28"/>
      <c r="FD551" s="28"/>
      <c r="FE551" s="28"/>
      <c r="FF551" s="28"/>
      <c r="FG551" s="28"/>
      <c r="FH551" s="28"/>
      <c r="FI551" s="28"/>
      <c r="FJ551" s="28"/>
      <c r="FK551" s="28"/>
      <c r="FL551" s="28"/>
      <c r="FM551" s="26"/>
      <c r="FN551" s="121"/>
      <c r="FO551" s="125"/>
      <c r="FP551" s="126"/>
      <c r="FQ551" s="127"/>
      <c r="FR551" s="27"/>
      <c r="FS551" s="27"/>
      <c r="FT551" s="28"/>
      <c r="FU551" s="28"/>
      <c r="FV551" s="28"/>
      <c r="FW551" s="28"/>
      <c r="FX551" s="28"/>
      <c r="FY551" s="28"/>
      <c r="FZ551" s="28"/>
      <c r="GA551" s="28"/>
      <c r="GB551" s="28"/>
      <c r="GC551" s="28"/>
      <c r="GD551" s="26"/>
      <c r="GE551" s="121"/>
      <c r="GF551" s="125"/>
      <c r="GG551" s="126"/>
      <c r="GH551" s="127"/>
      <c r="GI551" s="27"/>
      <c r="GJ551" s="27"/>
      <c r="GK551" s="28"/>
      <c r="GL551" s="28"/>
      <c r="GM551" s="28"/>
      <c r="GN551" s="28"/>
      <c r="GO551" s="28"/>
      <c r="GP551" s="28"/>
      <c r="GQ551" s="28"/>
      <c r="GR551" s="28"/>
      <c r="GS551" s="28"/>
      <c r="GT551" s="28"/>
      <c r="GU551" s="26"/>
      <c r="GV551" s="121"/>
      <c r="GW551" s="125"/>
      <c r="GX551" s="126"/>
      <c r="GY551" s="127"/>
      <c r="GZ551" s="27"/>
      <c r="HA551" s="27"/>
      <c r="HB551" s="28"/>
      <c r="HC551" s="28"/>
      <c r="HD551" s="28"/>
      <c r="HE551" s="28"/>
      <c r="HF551" s="28"/>
      <c r="HG551" s="28"/>
      <c r="HH551" s="28"/>
      <c r="HI551" s="28"/>
      <c r="HJ551" s="28"/>
      <c r="HK551" s="28"/>
      <c r="HL551" s="26"/>
      <c r="HM551" s="121"/>
      <c r="HN551" s="125"/>
      <c r="HO551" s="126"/>
      <c r="HP551" s="127"/>
      <c r="HQ551" s="27"/>
      <c r="HR551" s="27"/>
      <c r="HS551" s="28"/>
      <c r="HT551" s="28"/>
      <c r="HU551" s="28"/>
      <c r="HV551" s="28"/>
      <c r="HW551" s="28"/>
      <c r="HX551" s="28"/>
      <c r="HY551" s="28"/>
      <c r="HZ551" s="28"/>
      <c r="IA551" s="28"/>
      <c r="IB551" s="28"/>
      <c r="IC551" s="26"/>
      <c r="ID551" s="121"/>
      <c r="IE551" s="125"/>
      <c r="IF551" s="126"/>
      <c r="IG551" s="127"/>
      <c r="IH551" s="27"/>
      <c r="II551" s="27"/>
      <c r="IJ551" s="28"/>
      <c r="IK551" s="28"/>
      <c r="IL551" s="28"/>
      <c r="IM551" s="28"/>
      <c r="IN551" s="28"/>
      <c r="IO551" s="28"/>
      <c r="IP551" s="28"/>
      <c r="IQ551" s="28"/>
      <c r="IR551" s="28"/>
      <c r="IS551" s="28"/>
      <c r="IT551" s="26"/>
      <c r="IU551" s="121"/>
    </row>
    <row r="552" spans="1:255" ht="19.5" customHeight="1">
      <c r="A552" s="134"/>
      <c r="B552" s="125"/>
      <c r="C552" s="126"/>
      <c r="D552" s="127"/>
      <c r="E552" s="27"/>
      <c r="F552" s="27">
        <v>2019</v>
      </c>
      <c r="G552" s="28">
        <f t="shared" si="304"/>
        <v>0</v>
      </c>
      <c r="H552" s="28">
        <f t="shared" si="305"/>
        <v>0</v>
      </c>
      <c r="I552" s="28">
        <f t="shared" si="303"/>
        <v>0</v>
      </c>
      <c r="J552" s="28">
        <f t="shared" si="303"/>
        <v>0</v>
      </c>
      <c r="K552" s="28">
        <f t="shared" si="303"/>
        <v>0</v>
      </c>
      <c r="L552" s="28">
        <f t="shared" si="303"/>
        <v>0</v>
      </c>
      <c r="M552" s="28">
        <f t="shared" si="303"/>
        <v>0</v>
      </c>
      <c r="N552" s="28">
        <f t="shared" si="303"/>
        <v>0</v>
      </c>
      <c r="O552" s="28">
        <f t="shared" si="303"/>
        <v>0</v>
      </c>
      <c r="P552" s="28">
        <f t="shared" si="303"/>
        <v>0</v>
      </c>
      <c r="Q552" s="26"/>
      <c r="R552" s="121"/>
      <c r="S552" s="126"/>
      <c r="T552" s="126"/>
      <c r="U552" s="57"/>
      <c r="V552" s="57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5"/>
      <c r="AH552" s="132"/>
      <c r="AI552" s="126"/>
      <c r="AJ552" s="126"/>
      <c r="AK552" s="126"/>
      <c r="AL552" s="57"/>
      <c r="AM552" s="57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5"/>
      <c r="AY552" s="132"/>
      <c r="AZ552" s="126"/>
      <c r="BA552" s="126"/>
      <c r="BB552" s="126"/>
      <c r="BC552" s="57"/>
      <c r="BD552" s="57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5"/>
      <c r="BP552" s="132"/>
      <c r="BQ552" s="126"/>
      <c r="BR552" s="126"/>
      <c r="BS552" s="126"/>
      <c r="BT552" s="57"/>
      <c r="BU552" s="57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5"/>
      <c r="CG552" s="132"/>
      <c r="CH552" s="126"/>
      <c r="CI552" s="126"/>
      <c r="CJ552" s="126"/>
      <c r="CK552" s="57"/>
      <c r="CL552" s="57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5"/>
      <c r="CX552" s="132"/>
      <c r="CY552" s="126"/>
      <c r="CZ552" s="126"/>
      <c r="DA552" s="126"/>
      <c r="DB552" s="57"/>
      <c r="DC552" s="57"/>
      <c r="DD552" s="58"/>
      <c r="DE552" s="59"/>
      <c r="DF552" s="28"/>
      <c r="DG552" s="28"/>
      <c r="DH552" s="28"/>
      <c r="DI552" s="28"/>
      <c r="DJ552" s="28"/>
      <c r="DK552" s="28"/>
      <c r="DL552" s="28"/>
      <c r="DM552" s="28"/>
      <c r="DN552" s="26"/>
      <c r="DO552" s="121"/>
      <c r="DP552" s="125"/>
      <c r="DQ552" s="126"/>
      <c r="DR552" s="127"/>
      <c r="DS552" s="27"/>
      <c r="DT552" s="27"/>
      <c r="DU552" s="28"/>
      <c r="DV552" s="28"/>
      <c r="DW552" s="28"/>
      <c r="DX552" s="28"/>
      <c r="DY552" s="28"/>
      <c r="DZ552" s="28"/>
      <c r="EA552" s="28"/>
      <c r="EB552" s="28"/>
      <c r="EC552" s="28"/>
      <c r="ED552" s="28"/>
      <c r="EE552" s="26"/>
      <c r="EF552" s="121"/>
      <c r="EG552" s="125"/>
      <c r="EH552" s="126"/>
      <c r="EI552" s="127"/>
      <c r="EJ552" s="27"/>
      <c r="EK552" s="27"/>
      <c r="EL552" s="28"/>
      <c r="EM552" s="28"/>
      <c r="EN552" s="28"/>
      <c r="EO552" s="28"/>
      <c r="EP552" s="28"/>
      <c r="EQ552" s="28"/>
      <c r="ER552" s="28"/>
      <c r="ES552" s="28"/>
      <c r="ET552" s="28"/>
      <c r="EU552" s="28"/>
      <c r="EV552" s="26"/>
      <c r="EW552" s="121"/>
      <c r="EX552" s="125"/>
      <c r="EY552" s="126"/>
      <c r="EZ552" s="127"/>
      <c r="FA552" s="27"/>
      <c r="FB552" s="27"/>
      <c r="FC552" s="28"/>
      <c r="FD552" s="28"/>
      <c r="FE552" s="28"/>
      <c r="FF552" s="28"/>
      <c r="FG552" s="28"/>
      <c r="FH552" s="28"/>
      <c r="FI552" s="28"/>
      <c r="FJ552" s="28"/>
      <c r="FK552" s="28"/>
      <c r="FL552" s="28"/>
      <c r="FM552" s="26"/>
      <c r="FN552" s="121"/>
      <c r="FO552" s="125"/>
      <c r="FP552" s="126"/>
      <c r="FQ552" s="127"/>
      <c r="FR552" s="27"/>
      <c r="FS552" s="27"/>
      <c r="FT552" s="28"/>
      <c r="FU552" s="28"/>
      <c r="FV552" s="28"/>
      <c r="FW552" s="28"/>
      <c r="FX552" s="28"/>
      <c r="FY552" s="28"/>
      <c r="FZ552" s="28"/>
      <c r="GA552" s="28"/>
      <c r="GB552" s="28"/>
      <c r="GC552" s="28"/>
      <c r="GD552" s="26"/>
      <c r="GE552" s="121"/>
      <c r="GF552" s="125"/>
      <c r="GG552" s="126"/>
      <c r="GH552" s="127"/>
      <c r="GI552" s="27"/>
      <c r="GJ552" s="27"/>
      <c r="GK552" s="28"/>
      <c r="GL552" s="28"/>
      <c r="GM552" s="28"/>
      <c r="GN552" s="28"/>
      <c r="GO552" s="28"/>
      <c r="GP552" s="28"/>
      <c r="GQ552" s="28"/>
      <c r="GR552" s="28"/>
      <c r="GS552" s="28"/>
      <c r="GT552" s="28"/>
      <c r="GU552" s="26"/>
      <c r="GV552" s="121"/>
      <c r="GW552" s="125"/>
      <c r="GX552" s="126"/>
      <c r="GY552" s="127"/>
      <c r="GZ552" s="27"/>
      <c r="HA552" s="27"/>
      <c r="HB552" s="28"/>
      <c r="HC552" s="28"/>
      <c r="HD552" s="28"/>
      <c r="HE552" s="28"/>
      <c r="HF552" s="28"/>
      <c r="HG552" s="28"/>
      <c r="HH552" s="28"/>
      <c r="HI552" s="28"/>
      <c r="HJ552" s="28"/>
      <c r="HK552" s="28"/>
      <c r="HL552" s="26"/>
      <c r="HM552" s="121"/>
      <c r="HN552" s="125"/>
      <c r="HO552" s="126"/>
      <c r="HP552" s="127"/>
      <c r="HQ552" s="27"/>
      <c r="HR552" s="27"/>
      <c r="HS552" s="28"/>
      <c r="HT552" s="28"/>
      <c r="HU552" s="28"/>
      <c r="HV552" s="28"/>
      <c r="HW552" s="28"/>
      <c r="HX552" s="28"/>
      <c r="HY552" s="28"/>
      <c r="HZ552" s="28"/>
      <c r="IA552" s="28"/>
      <c r="IB552" s="28"/>
      <c r="IC552" s="26"/>
      <c r="ID552" s="121"/>
      <c r="IE552" s="125"/>
      <c r="IF552" s="126"/>
      <c r="IG552" s="127"/>
      <c r="IH552" s="27"/>
      <c r="II552" s="27"/>
      <c r="IJ552" s="28"/>
      <c r="IK552" s="28"/>
      <c r="IL552" s="28"/>
      <c r="IM552" s="28"/>
      <c r="IN552" s="28"/>
      <c r="IO552" s="28"/>
      <c r="IP552" s="28"/>
      <c r="IQ552" s="28"/>
      <c r="IR552" s="28"/>
      <c r="IS552" s="28"/>
      <c r="IT552" s="26"/>
      <c r="IU552" s="121"/>
    </row>
    <row r="553" spans="1:255" ht="18" customHeight="1">
      <c r="A553" s="134"/>
      <c r="B553" s="125"/>
      <c r="C553" s="126"/>
      <c r="D553" s="127"/>
      <c r="E553" s="23"/>
      <c r="F553" s="27">
        <v>2020</v>
      </c>
      <c r="G553" s="28">
        <f t="shared" si="304"/>
        <v>0</v>
      </c>
      <c r="H553" s="28">
        <f t="shared" si="305"/>
        <v>0</v>
      </c>
      <c r="I553" s="28">
        <f t="shared" si="303"/>
        <v>0</v>
      </c>
      <c r="J553" s="28">
        <f t="shared" si="303"/>
        <v>0</v>
      </c>
      <c r="K553" s="28">
        <f t="shared" si="303"/>
        <v>0</v>
      </c>
      <c r="L553" s="28">
        <f t="shared" si="303"/>
        <v>0</v>
      </c>
      <c r="M553" s="28">
        <f t="shared" si="303"/>
        <v>0</v>
      </c>
      <c r="N553" s="28">
        <f t="shared" si="303"/>
        <v>0</v>
      </c>
      <c r="O553" s="28">
        <f t="shared" si="303"/>
        <v>0</v>
      </c>
      <c r="P553" s="28">
        <f t="shared" si="303"/>
        <v>0</v>
      </c>
      <c r="Q553" s="26"/>
      <c r="R553" s="121"/>
      <c r="S553" s="126"/>
      <c r="T553" s="126"/>
      <c r="U553" s="71"/>
      <c r="V553" s="57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5"/>
      <c r="AH553" s="132"/>
      <c r="AI553" s="126"/>
      <c r="AJ553" s="126"/>
      <c r="AK553" s="126"/>
      <c r="AL553" s="71"/>
      <c r="AM553" s="57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5"/>
      <c r="AY553" s="132"/>
      <c r="AZ553" s="126"/>
      <c r="BA553" s="126"/>
      <c r="BB553" s="126"/>
      <c r="BC553" s="71"/>
      <c r="BD553" s="57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5"/>
      <c r="BP553" s="132"/>
      <c r="BQ553" s="126"/>
      <c r="BR553" s="126"/>
      <c r="BS553" s="126"/>
      <c r="BT553" s="71"/>
      <c r="BU553" s="57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5"/>
      <c r="CG553" s="132"/>
      <c r="CH553" s="126"/>
      <c r="CI553" s="126"/>
      <c r="CJ553" s="126"/>
      <c r="CK553" s="71"/>
      <c r="CL553" s="57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5"/>
      <c r="CX553" s="132"/>
      <c r="CY553" s="126"/>
      <c r="CZ553" s="126"/>
      <c r="DA553" s="126"/>
      <c r="DB553" s="71"/>
      <c r="DC553" s="57"/>
      <c r="DD553" s="58"/>
      <c r="DE553" s="59"/>
      <c r="DF553" s="28"/>
      <c r="DG553" s="28"/>
      <c r="DH553" s="28"/>
      <c r="DI553" s="28"/>
      <c r="DJ553" s="28"/>
      <c r="DK553" s="28"/>
      <c r="DL553" s="28"/>
      <c r="DM553" s="28"/>
      <c r="DN553" s="26"/>
      <c r="DO553" s="121"/>
      <c r="DP553" s="125"/>
      <c r="DQ553" s="126"/>
      <c r="DR553" s="127"/>
      <c r="DS553" s="23"/>
      <c r="DT553" s="27"/>
      <c r="DU553" s="28"/>
      <c r="DV553" s="28"/>
      <c r="DW553" s="28"/>
      <c r="DX553" s="28"/>
      <c r="DY553" s="28"/>
      <c r="DZ553" s="28"/>
      <c r="EA553" s="28"/>
      <c r="EB553" s="28"/>
      <c r="EC553" s="28"/>
      <c r="ED553" s="28"/>
      <c r="EE553" s="26"/>
      <c r="EF553" s="121"/>
      <c r="EG553" s="125"/>
      <c r="EH553" s="126"/>
      <c r="EI553" s="127"/>
      <c r="EJ553" s="23"/>
      <c r="EK553" s="27"/>
      <c r="EL553" s="28"/>
      <c r="EM553" s="28"/>
      <c r="EN553" s="28"/>
      <c r="EO553" s="28"/>
      <c r="EP553" s="28"/>
      <c r="EQ553" s="28"/>
      <c r="ER553" s="28"/>
      <c r="ES553" s="28"/>
      <c r="ET553" s="28"/>
      <c r="EU553" s="28"/>
      <c r="EV553" s="26"/>
      <c r="EW553" s="121"/>
      <c r="EX553" s="125"/>
      <c r="EY553" s="126"/>
      <c r="EZ553" s="127"/>
      <c r="FA553" s="23"/>
      <c r="FB553" s="27"/>
      <c r="FC553" s="28"/>
      <c r="FD553" s="28"/>
      <c r="FE553" s="28"/>
      <c r="FF553" s="28"/>
      <c r="FG553" s="28"/>
      <c r="FH553" s="28"/>
      <c r="FI553" s="28"/>
      <c r="FJ553" s="28"/>
      <c r="FK553" s="28"/>
      <c r="FL553" s="28"/>
      <c r="FM553" s="26"/>
      <c r="FN553" s="121"/>
      <c r="FO553" s="125"/>
      <c r="FP553" s="126"/>
      <c r="FQ553" s="127"/>
      <c r="FR553" s="23"/>
      <c r="FS553" s="27"/>
      <c r="FT553" s="28"/>
      <c r="FU553" s="28"/>
      <c r="FV553" s="28"/>
      <c r="FW553" s="28"/>
      <c r="FX553" s="28"/>
      <c r="FY553" s="28"/>
      <c r="FZ553" s="28"/>
      <c r="GA553" s="28"/>
      <c r="GB553" s="28"/>
      <c r="GC553" s="28"/>
      <c r="GD553" s="26"/>
      <c r="GE553" s="121"/>
      <c r="GF553" s="125"/>
      <c r="GG553" s="126"/>
      <c r="GH553" s="127"/>
      <c r="GI553" s="23"/>
      <c r="GJ553" s="27"/>
      <c r="GK553" s="28"/>
      <c r="GL553" s="28"/>
      <c r="GM553" s="28"/>
      <c r="GN553" s="28"/>
      <c r="GO553" s="28"/>
      <c r="GP553" s="28"/>
      <c r="GQ553" s="28"/>
      <c r="GR553" s="28"/>
      <c r="GS553" s="28"/>
      <c r="GT553" s="28"/>
      <c r="GU553" s="26"/>
      <c r="GV553" s="121"/>
      <c r="GW553" s="125"/>
      <c r="GX553" s="126"/>
      <c r="GY553" s="127"/>
      <c r="GZ553" s="23"/>
      <c r="HA553" s="27"/>
      <c r="HB553" s="28"/>
      <c r="HC553" s="28"/>
      <c r="HD553" s="28"/>
      <c r="HE553" s="28"/>
      <c r="HF553" s="28"/>
      <c r="HG553" s="28"/>
      <c r="HH553" s="28"/>
      <c r="HI553" s="28"/>
      <c r="HJ553" s="28"/>
      <c r="HK553" s="28"/>
      <c r="HL553" s="26"/>
      <c r="HM553" s="121"/>
      <c r="HN553" s="125"/>
      <c r="HO553" s="126"/>
      <c r="HP553" s="127"/>
      <c r="HQ553" s="23"/>
      <c r="HR553" s="27"/>
      <c r="HS553" s="28"/>
      <c r="HT553" s="28"/>
      <c r="HU553" s="28"/>
      <c r="HV553" s="28"/>
      <c r="HW553" s="28"/>
      <c r="HX553" s="28"/>
      <c r="HY553" s="28"/>
      <c r="HZ553" s="28"/>
      <c r="IA553" s="28"/>
      <c r="IB553" s="28"/>
      <c r="IC553" s="26"/>
      <c r="ID553" s="121"/>
      <c r="IE553" s="125"/>
      <c r="IF553" s="126"/>
      <c r="IG553" s="127"/>
      <c r="IH553" s="23"/>
      <c r="II553" s="27"/>
      <c r="IJ553" s="28"/>
      <c r="IK553" s="28"/>
      <c r="IL553" s="28"/>
      <c r="IM553" s="28"/>
      <c r="IN553" s="28"/>
      <c r="IO553" s="28"/>
      <c r="IP553" s="28"/>
      <c r="IQ553" s="28"/>
      <c r="IR553" s="28"/>
      <c r="IS553" s="28"/>
      <c r="IT553" s="26"/>
      <c r="IU553" s="121"/>
    </row>
    <row r="554" spans="1:241" ht="21.75" customHeight="1">
      <c r="A554" s="134"/>
      <c r="B554" s="125"/>
      <c r="C554" s="126"/>
      <c r="D554" s="127"/>
      <c r="E554" s="23"/>
      <c r="F554" s="27">
        <v>2021</v>
      </c>
      <c r="G554" s="32">
        <f t="shared" si="304"/>
        <v>0</v>
      </c>
      <c r="H554" s="32">
        <f t="shared" si="305"/>
        <v>0</v>
      </c>
      <c r="I554" s="28">
        <f t="shared" si="303"/>
        <v>0</v>
      </c>
      <c r="J554" s="28">
        <f t="shared" si="303"/>
        <v>0</v>
      </c>
      <c r="K554" s="28">
        <f t="shared" si="303"/>
        <v>0</v>
      </c>
      <c r="L554" s="28">
        <f t="shared" si="303"/>
        <v>0</v>
      </c>
      <c r="M554" s="28">
        <f t="shared" si="303"/>
        <v>0</v>
      </c>
      <c r="N554" s="28">
        <f t="shared" si="303"/>
        <v>0</v>
      </c>
      <c r="O554" s="28">
        <f t="shared" si="303"/>
        <v>0</v>
      </c>
      <c r="P554" s="28">
        <f t="shared" si="303"/>
        <v>0</v>
      </c>
      <c r="Q554" s="26"/>
      <c r="R554" s="3"/>
      <c r="AG554" s="72"/>
      <c r="AW554" s="72"/>
      <c r="BM554" s="72"/>
      <c r="CC554" s="72"/>
      <c r="CS554" s="72"/>
      <c r="DI554" s="72"/>
      <c r="DY554" s="72"/>
      <c r="EO554" s="72"/>
      <c r="FE554" s="72"/>
      <c r="FU554" s="72"/>
      <c r="GK554" s="72"/>
      <c r="HA554" s="72"/>
      <c r="HQ554" s="72"/>
      <c r="IG554" s="72"/>
    </row>
    <row r="555" spans="1:241" ht="21.75" customHeight="1">
      <c r="A555" s="134"/>
      <c r="B555" s="125"/>
      <c r="C555" s="126"/>
      <c r="D555" s="127"/>
      <c r="E555" s="23"/>
      <c r="F555" s="27">
        <v>2022</v>
      </c>
      <c r="G555" s="32">
        <f t="shared" si="304"/>
        <v>0</v>
      </c>
      <c r="H555" s="32">
        <f t="shared" si="305"/>
        <v>0</v>
      </c>
      <c r="I555" s="28">
        <f t="shared" si="303"/>
        <v>0</v>
      </c>
      <c r="J555" s="28">
        <f t="shared" si="303"/>
        <v>0</v>
      </c>
      <c r="K555" s="28">
        <f t="shared" si="303"/>
        <v>0</v>
      </c>
      <c r="L555" s="28">
        <f t="shared" si="303"/>
        <v>0</v>
      </c>
      <c r="M555" s="28">
        <f t="shared" si="303"/>
        <v>0</v>
      </c>
      <c r="N555" s="28">
        <f t="shared" si="303"/>
        <v>0</v>
      </c>
      <c r="O555" s="28">
        <f t="shared" si="303"/>
        <v>0</v>
      </c>
      <c r="P555" s="28">
        <f t="shared" si="303"/>
        <v>0</v>
      </c>
      <c r="Q555" s="26"/>
      <c r="R555" s="3"/>
      <c r="AG555" s="72"/>
      <c r="AW555" s="72"/>
      <c r="BM555" s="72"/>
      <c r="CC555" s="72"/>
      <c r="CS555" s="72"/>
      <c r="DI555" s="72"/>
      <c r="DY555" s="72"/>
      <c r="EO555" s="72"/>
      <c r="FE555" s="72"/>
      <c r="FU555" s="72"/>
      <c r="GK555" s="72"/>
      <c r="HA555" s="72"/>
      <c r="HQ555" s="72"/>
      <c r="IG555" s="72"/>
    </row>
    <row r="556" spans="1:241" ht="21.75" customHeight="1">
      <c r="A556" s="134"/>
      <c r="B556" s="125"/>
      <c r="C556" s="126"/>
      <c r="D556" s="127"/>
      <c r="E556" s="23"/>
      <c r="F556" s="27">
        <v>2023</v>
      </c>
      <c r="G556" s="32">
        <f t="shared" si="304"/>
        <v>0</v>
      </c>
      <c r="H556" s="32">
        <f t="shared" si="305"/>
        <v>0</v>
      </c>
      <c r="I556" s="28">
        <f t="shared" si="303"/>
        <v>0</v>
      </c>
      <c r="J556" s="28">
        <f t="shared" si="303"/>
        <v>0</v>
      </c>
      <c r="K556" s="28">
        <f t="shared" si="303"/>
        <v>0</v>
      </c>
      <c r="L556" s="28">
        <f t="shared" si="303"/>
        <v>0</v>
      </c>
      <c r="M556" s="28">
        <f t="shared" si="303"/>
        <v>0</v>
      </c>
      <c r="N556" s="28">
        <f t="shared" si="303"/>
        <v>0</v>
      </c>
      <c r="O556" s="28">
        <f t="shared" si="303"/>
        <v>0</v>
      </c>
      <c r="P556" s="28">
        <f t="shared" si="303"/>
        <v>0</v>
      </c>
      <c r="Q556" s="26"/>
      <c r="R556" s="3"/>
      <c r="AG556" s="72"/>
      <c r="AW556" s="72"/>
      <c r="BM556" s="72"/>
      <c r="CC556" s="72"/>
      <c r="CS556" s="72"/>
      <c r="DI556" s="72"/>
      <c r="DY556" s="72"/>
      <c r="EO556" s="72"/>
      <c r="FE556" s="72"/>
      <c r="FU556" s="72"/>
      <c r="GK556" s="72"/>
      <c r="HA556" s="72"/>
      <c r="HQ556" s="72"/>
      <c r="IG556" s="72"/>
    </row>
    <row r="557" spans="1:241" ht="21.75" customHeight="1">
      <c r="A557" s="134"/>
      <c r="B557" s="125"/>
      <c r="C557" s="126"/>
      <c r="D557" s="127"/>
      <c r="E557" s="23"/>
      <c r="F557" s="27">
        <v>2024</v>
      </c>
      <c r="G557" s="32">
        <f t="shared" si="304"/>
        <v>0</v>
      </c>
      <c r="H557" s="32">
        <f t="shared" si="305"/>
        <v>0</v>
      </c>
      <c r="I557" s="28">
        <f t="shared" si="303"/>
        <v>0</v>
      </c>
      <c r="J557" s="28">
        <f t="shared" si="303"/>
        <v>0</v>
      </c>
      <c r="K557" s="28">
        <f t="shared" si="303"/>
        <v>0</v>
      </c>
      <c r="L557" s="28">
        <f t="shared" si="303"/>
        <v>0</v>
      </c>
      <c r="M557" s="28">
        <f t="shared" si="303"/>
        <v>0</v>
      </c>
      <c r="N557" s="28">
        <f t="shared" si="303"/>
        <v>0</v>
      </c>
      <c r="O557" s="28">
        <f t="shared" si="303"/>
        <v>0</v>
      </c>
      <c r="P557" s="28">
        <f t="shared" si="303"/>
        <v>0</v>
      </c>
      <c r="Q557" s="26"/>
      <c r="R557" s="3"/>
      <c r="AG557" s="72"/>
      <c r="AW557" s="72"/>
      <c r="BM557" s="72"/>
      <c r="CC557" s="72"/>
      <c r="CS557" s="72"/>
      <c r="DI557" s="72"/>
      <c r="DY557" s="72"/>
      <c r="EO557" s="72"/>
      <c r="FE557" s="72"/>
      <c r="FU557" s="72"/>
      <c r="GK557" s="72"/>
      <c r="HA557" s="72"/>
      <c r="HQ557" s="72"/>
      <c r="IG557" s="72"/>
    </row>
    <row r="558" spans="1:241" ht="21.75" customHeight="1">
      <c r="A558" s="135"/>
      <c r="B558" s="136"/>
      <c r="C558" s="137"/>
      <c r="D558" s="138"/>
      <c r="E558" s="23"/>
      <c r="F558" s="27">
        <v>2025</v>
      </c>
      <c r="G558" s="32">
        <f t="shared" si="304"/>
        <v>0</v>
      </c>
      <c r="H558" s="32">
        <f t="shared" si="305"/>
        <v>0</v>
      </c>
      <c r="I558" s="28">
        <f t="shared" si="303"/>
        <v>0</v>
      </c>
      <c r="J558" s="28">
        <f t="shared" si="303"/>
        <v>0</v>
      </c>
      <c r="K558" s="28">
        <f t="shared" si="303"/>
        <v>0</v>
      </c>
      <c r="L558" s="28">
        <f t="shared" si="303"/>
        <v>0</v>
      </c>
      <c r="M558" s="28">
        <f t="shared" si="303"/>
        <v>0</v>
      </c>
      <c r="N558" s="28">
        <f t="shared" si="303"/>
        <v>0</v>
      </c>
      <c r="O558" s="28">
        <f t="shared" si="303"/>
        <v>0</v>
      </c>
      <c r="P558" s="28">
        <f t="shared" si="303"/>
        <v>0</v>
      </c>
      <c r="Q558" s="26"/>
      <c r="R558" s="3"/>
      <c r="AG558" s="72"/>
      <c r="AW558" s="72"/>
      <c r="BM558" s="72"/>
      <c r="CC558" s="72"/>
      <c r="CS558" s="72"/>
      <c r="DI558" s="72"/>
      <c r="DY558" s="72"/>
      <c r="EO558" s="72"/>
      <c r="FE558" s="72"/>
      <c r="FU558" s="72"/>
      <c r="GK558" s="72"/>
      <c r="HA558" s="72"/>
      <c r="HQ558" s="72"/>
      <c r="IG558" s="72"/>
    </row>
    <row r="559" spans="1:255" ht="18" customHeight="1">
      <c r="A559" s="133"/>
      <c r="B559" s="122" t="s">
        <v>296</v>
      </c>
      <c r="C559" s="123"/>
      <c r="D559" s="124"/>
      <c r="E559" s="23"/>
      <c r="F559" s="24" t="s">
        <v>30</v>
      </c>
      <c r="G559" s="25">
        <f aca="true" t="shared" si="306" ref="G559:P559">SUM(G560:G570)</f>
        <v>11592.9</v>
      </c>
      <c r="H559" s="25">
        <f t="shared" si="306"/>
        <v>1816.3</v>
      </c>
      <c r="I559" s="25">
        <f t="shared" si="306"/>
        <v>11592.9</v>
      </c>
      <c r="J559" s="25">
        <f t="shared" si="306"/>
        <v>1816.3</v>
      </c>
      <c r="K559" s="25">
        <f t="shared" si="306"/>
        <v>0</v>
      </c>
      <c r="L559" s="25">
        <f t="shared" si="306"/>
        <v>0</v>
      </c>
      <c r="M559" s="25">
        <f t="shared" si="306"/>
        <v>0</v>
      </c>
      <c r="N559" s="25">
        <f t="shared" si="306"/>
        <v>0</v>
      </c>
      <c r="O559" s="25">
        <f t="shared" si="306"/>
        <v>0</v>
      </c>
      <c r="P559" s="25">
        <f t="shared" si="306"/>
        <v>0</v>
      </c>
      <c r="Q559" s="26"/>
      <c r="R559" s="121"/>
      <c r="S559" s="126"/>
      <c r="T559" s="126"/>
      <c r="U559" s="71"/>
      <c r="V559" s="53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5"/>
      <c r="AH559" s="132"/>
      <c r="AI559" s="126"/>
      <c r="AJ559" s="126"/>
      <c r="AK559" s="126"/>
      <c r="AL559" s="71"/>
      <c r="AM559" s="53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5"/>
      <c r="AY559" s="132"/>
      <c r="AZ559" s="126"/>
      <c r="BA559" s="126"/>
      <c r="BB559" s="126"/>
      <c r="BC559" s="71"/>
      <c r="BD559" s="53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5"/>
      <c r="BP559" s="132"/>
      <c r="BQ559" s="126"/>
      <c r="BR559" s="126"/>
      <c r="BS559" s="126"/>
      <c r="BT559" s="71"/>
      <c r="BU559" s="53"/>
      <c r="BV559" s="54"/>
      <c r="BW559" s="54"/>
      <c r="BX559" s="54"/>
      <c r="BY559" s="54"/>
      <c r="BZ559" s="54"/>
      <c r="CA559" s="54"/>
      <c r="CB559" s="54"/>
      <c r="CC559" s="54"/>
      <c r="CD559" s="54"/>
      <c r="CE559" s="54"/>
      <c r="CF559" s="55"/>
      <c r="CG559" s="132"/>
      <c r="CH559" s="126"/>
      <c r="CI559" s="126"/>
      <c r="CJ559" s="126"/>
      <c r="CK559" s="71"/>
      <c r="CL559" s="53"/>
      <c r="CM559" s="54"/>
      <c r="CN559" s="54"/>
      <c r="CO559" s="54"/>
      <c r="CP559" s="54"/>
      <c r="CQ559" s="54"/>
      <c r="CR559" s="54"/>
      <c r="CS559" s="54"/>
      <c r="CT559" s="54"/>
      <c r="CU559" s="54"/>
      <c r="CV559" s="54"/>
      <c r="CW559" s="55"/>
      <c r="CX559" s="132"/>
      <c r="CY559" s="126"/>
      <c r="CZ559" s="126"/>
      <c r="DA559" s="126"/>
      <c r="DB559" s="71"/>
      <c r="DC559" s="53"/>
      <c r="DD559" s="54"/>
      <c r="DE559" s="56"/>
      <c r="DF559" s="25"/>
      <c r="DG559" s="25"/>
      <c r="DH559" s="25"/>
      <c r="DI559" s="25"/>
      <c r="DJ559" s="25"/>
      <c r="DK559" s="25"/>
      <c r="DL559" s="25"/>
      <c r="DM559" s="25"/>
      <c r="DN559" s="26"/>
      <c r="DO559" s="121"/>
      <c r="DP559" s="122"/>
      <c r="DQ559" s="123"/>
      <c r="DR559" s="124"/>
      <c r="DS559" s="23"/>
      <c r="DT559" s="24"/>
      <c r="DU559" s="25"/>
      <c r="DV559" s="25"/>
      <c r="DW559" s="25"/>
      <c r="DX559" s="25"/>
      <c r="DY559" s="25"/>
      <c r="DZ559" s="25"/>
      <c r="EA559" s="25"/>
      <c r="EB559" s="25"/>
      <c r="EC559" s="25"/>
      <c r="ED559" s="25"/>
      <c r="EE559" s="26"/>
      <c r="EF559" s="121"/>
      <c r="EG559" s="122"/>
      <c r="EH559" s="123"/>
      <c r="EI559" s="124"/>
      <c r="EJ559" s="23"/>
      <c r="EK559" s="24"/>
      <c r="EL559" s="25"/>
      <c r="EM559" s="25"/>
      <c r="EN559" s="25"/>
      <c r="EO559" s="25"/>
      <c r="EP559" s="25"/>
      <c r="EQ559" s="25"/>
      <c r="ER559" s="25"/>
      <c r="ES559" s="25"/>
      <c r="ET559" s="25"/>
      <c r="EU559" s="25"/>
      <c r="EV559" s="26"/>
      <c r="EW559" s="121"/>
      <c r="EX559" s="122"/>
      <c r="EY559" s="123"/>
      <c r="EZ559" s="124"/>
      <c r="FA559" s="23"/>
      <c r="FB559" s="24"/>
      <c r="FC559" s="25"/>
      <c r="FD559" s="25"/>
      <c r="FE559" s="25"/>
      <c r="FF559" s="25"/>
      <c r="FG559" s="25"/>
      <c r="FH559" s="25"/>
      <c r="FI559" s="25"/>
      <c r="FJ559" s="25"/>
      <c r="FK559" s="25"/>
      <c r="FL559" s="25"/>
      <c r="FM559" s="26"/>
      <c r="FN559" s="121"/>
      <c r="FO559" s="122"/>
      <c r="FP559" s="123"/>
      <c r="FQ559" s="124"/>
      <c r="FR559" s="23"/>
      <c r="FS559" s="24"/>
      <c r="FT559" s="25"/>
      <c r="FU559" s="25"/>
      <c r="FV559" s="25"/>
      <c r="FW559" s="25"/>
      <c r="FX559" s="25"/>
      <c r="FY559" s="25"/>
      <c r="FZ559" s="25"/>
      <c r="GA559" s="25"/>
      <c r="GB559" s="25"/>
      <c r="GC559" s="25"/>
      <c r="GD559" s="26"/>
      <c r="GE559" s="121"/>
      <c r="GF559" s="122"/>
      <c r="GG559" s="123"/>
      <c r="GH559" s="124"/>
      <c r="GI559" s="23"/>
      <c r="GJ559" s="24"/>
      <c r="GK559" s="25"/>
      <c r="GL559" s="25"/>
      <c r="GM559" s="25"/>
      <c r="GN559" s="25"/>
      <c r="GO559" s="25"/>
      <c r="GP559" s="25"/>
      <c r="GQ559" s="25"/>
      <c r="GR559" s="25"/>
      <c r="GS559" s="25"/>
      <c r="GT559" s="25"/>
      <c r="GU559" s="26"/>
      <c r="GV559" s="121"/>
      <c r="GW559" s="122"/>
      <c r="GX559" s="123"/>
      <c r="GY559" s="124"/>
      <c r="GZ559" s="23"/>
      <c r="HA559" s="24"/>
      <c r="HB559" s="25"/>
      <c r="HC559" s="25"/>
      <c r="HD559" s="25"/>
      <c r="HE559" s="25"/>
      <c r="HF559" s="25"/>
      <c r="HG559" s="25"/>
      <c r="HH559" s="25"/>
      <c r="HI559" s="25"/>
      <c r="HJ559" s="25"/>
      <c r="HK559" s="25"/>
      <c r="HL559" s="26"/>
      <c r="HM559" s="121"/>
      <c r="HN559" s="122"/>
      <c r="HO559" s="123"/>
      <c r="HP559" s="124"/>
      <c r="HQ559" s="23"/>
      <c r="HR559" s="24"/>
      <c r="HS559" s="25"/>
      <c r="HT559" s="25"/>
      <c r="HU559" s="25"/>
      <c r="HV559" s="25"/>
      <c r="HW559" s="25"/>
      <c r="HX559" s="25"/>
      <c r="HY559" s="25"/>
      <c r="HZ559" s="25"/>
      <c r="IA559" s="25"/>
      <c r="IB559" s="25"/>
      <c r="IC559" s="26"/>
      <c r="ID559" s="121"/>
      <c r="IE559" s="122"/>
      <c r="IF559" s="123"/>
      <c r="IG559" s="124"/>
      <c r="IH559" s="23"/>
      <c r="II559" s="24"/>
      <c r="IJ559" s="25"/>
      <c r="IK559" s="25"/>
      <c r="IL559" s="25"/>
      <c r="IM559" s="25"/>
      <c r="IN559" s="25"/>
      <c r="IO559" s="25"/>
      <c r="IP559" s="25"/>
      <c r="IQ559" s="25"/>
      <c r="IR559" s="25"/>
      <c r="IS559" s="25"/>
      <c r="IT559" s="26"/>
      <c r="IU559" s="121"/>
    </row>
    <row r="560" spans="1:255" ht="21.75" customHeight="1">
      <c r="A560" s="134"/>
      <c r="B560" s="125"/>
      <c r="C560" s="126"/>
      <c r="D560" s="127"/>
      <c r="E560" s="23"/>
      <c r="F560" s="27">
        <v>2015</v>
      </c>
      <c r="G560" s="28">
        <f>I560+K560+M560+O560</f>
        <v>0</v>
      </c>
      <c r="H560" s="28">
        <f>J560+L560+N560+P560</f>
        <v>0</v>
      </c>
      <c r="I560" s="28">
        <f>I476</f>
        <v>0</v>
      </c>
      <c r="J560" s="28">
        <f aca="true" t="shared" si="307" ref="J560:P560">J476</f>
        <v>0</v>
      </c>
      <c r="K560" s="28">
        <f t="shared" si="307"/>
        <v>0</v>
      </c>
      <c r="L560" s="28">
        <f t="shared" si="307"/>
        <v>0</v>
      </c>
      <c r="M560" s="28">
        <f t="shared" si="307"/>
        <v>0</v>
      </c>
      <c r="N560" s="28">
        <f t="shared" si="307"/>
        <v>0</v>
      </c>
      <c r="O560" s="28">
        <f t="shared" si="307"/>
        <v>0</v>
      </c>
      <c r="P560" s="28">
        <f t="shared" si="307"/>
        <v>0</v>
      </c>
      <c r="Q560" s="26"/>
      <c r="R560" s="121"/>
      <c r="S560" s="126"/>
      <c r="T560" s="126"/>
      <c r="U560" s="71"/>
      <c r="V560" s="57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5"/>
      <c r="AH560" s="132"/>
      <c r="AI560" s="126"/>
      <c r="AJ560" s="126"/>
      <c r="AK560" s="126"/>
      <c r="AL560" s="71"/>
      <c r="AM560" s="57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5"/>
      <c r="AY560" s="132"/>
      <c r="AZ560" s="126"/>
      <c r="BA560" s="126"/>
      <c r="BB560" s="126"/>
      <c r="BC560" s="71"/>
      <c r="BD560" s="57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5"/>
      <c r="BP560" s="132"/>
      <c r="BQ560" s="126"/>
      <c r="BR560" s="126"/>
      <c r="BS560" s="126"/>
      <c r="BT560" s="71"/>
      <c r="BU560" s="57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5"/>
      <c r="CG560" s="132"/>
      <c r="CH560" s="126"/>
      <c r="CI560" s="126"/>
      <c r="CJ560" s="126"/>
      <c r="CK560" s="71"/>
      <c r="CL560" s="57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5"/>
      <c r="CX560" s="132"/>
      <c r="CY560" s="126"/>
      <c r="CZ560" s="126"/>
      <c r="DA560" s="126"/>
      <c r="DB560" s="71"/>
      <c r="DC560" s="57"/>
      <c r="DD560" s="58"/>
      <c r="DE560" s="59"/>
      <c r="DF560" s="28"/>
      <c r="DG560" s="28"/>
      <c r="DH560" s="28"/>
      <c r="DI560" s="28"/>
      <c r="DJ560" s="28"/>
      <c r="DK560" s="28"/>
      <c r="DL560" s="28"/>
      <c r="DM560" s="28"/>
      <c r="DN560" s="26"/>
      <c r="DO560" s="121"/>
      <c r="DP560" s="125"/>
      <c r="DQ560" s="126"/>
      <c r="DR560" s="127"/>
      <c r="DS560" s="23"/>
      <c r="DT560" s="27"/>
      <c r="DU560" s="28"/>
      <c r="DV560" s="28"/>
      <c r="DW560" s="28"/>
      <c r="DX560" s="28"/>
      <c r="DY560" s="28"/>
      <c r="DZ560" s="28"/>
      <c r="EA560" s="28"/>
      <c r="EB560" s="28"/>
      <c r="EC560" s="28"/>
      <c r="ED560" s="28"/>
      <c r="EE560" s="26"/>
      <c r="EF560" s="121"/>
      <c r="EG560" s="125"/>
      <c r="EH560" s="126"/>
      <c r="EI560" s="127"/>
      <c r="EJ560" s="23"/>
      <c r="EK560" s="27"/>
      <c r="EL560" s="28"/>
      <c r="EM560" s="28"/>
      <c r="EN560" s="28"/>
      <c r="EO560" s="28"/>
      <c r="EP560" s="28"/>
      <c r="EQ560" s="28"/>
      <c r="ER560" s="28"/>
      <c r="ES560" s="28"/>
      <c r="ET560" s="28"/>
      <c r="EU560" s="28"/>
      <c r="EV560" s="26"/>
      <c r="EW560" s="121"/>
      <c r="EX560" s="125"/>
      <c r="EY560" s="126"/>
      <c r="EZ560" s="127"/>
      <c r="FA560" s="23"/>
      <c r="FB560" s="27"/>
      <c r="FC560" s="28"/>
      <c r="FD560" s="28"/>
      <c r="FE560" s="28"/>
      <c r="FF560" s="28"/>
      <c r="FG560" s="28"/>
      <c r="FH560" s="28"/>
      <c r="FI560" s="28"/>
      <c r="FJ560" s="28"/>
      <c r="FK560" s="28"/>
      <c r="FL560" s="28"/>
      <c r="FM560" s="26"/>
      <c r="FN560" s="121"/>
      <c r="FO560" s="125"/>
      <c r="FP560" s="126"/>
      <c r="FQ560" s="127"/>
      <c r="FR560" s="23"/>
      <c r="FS560" s="27"/>
      <c r="FT560" s="28"/>
      <c r="FU560" s="28"/>
      <c r="FV560" s="28"/>
      <c r="FW560" s="28"/>
      <c r="FX560" s="28"/>
      <c r="FY560" s="28"/>
      <c r="FZ560" s="28"/>
      <c r="GA560" s="28"/>
      <c r="GB560" s="28"/>
      <c r="GC560" s="28"/>
      <c r="GD560" s="26"/>
      <c r="GE560" s="121"/>
      <c r="GF560" s="125"/>
      <c r="GG560" s="126"/>
      <c r="GH560" s="127"/>
      <c r="GI560" s="23"/>
      <c r="GJ560" s="27"/>
      <c r="GK560" s="28"/>
      <c r="GL560" s="28"/>
      <c r="GM560" s="28"/>
      <c r="GN560" s="28"/>
      <c r="GO560" s="28"/>
      <c r="GP560" s="28"/>
      <c r="GQ560" s="28"/>
      <c r="GR560" s="28"/>
      <c r="GS560" s="28"/>
      <c r="GT560" s="28"/>
      <c r="GU560" s="26"/>
      <c r="GV560" s="121"/>
      <c r="GW560" s="125"/>
      <c r="GX560" s="126"/>
      <c r="GY560" s="127"/>
      <c r="GZ560" s="23"/>
      <c r="HA560" s="27"/>
      <c r="HB560" s="28"/>
      <c r="HC560" s="28"/>
      <c r="HD560" s="28"/>
      <c r="HE560" s="28"/>
      <c r="HF560" s="28"/>
      <c r="HG560" s="28"/>
      <c r="HH560" s="28"/>
      <c r="HI560" s="28"/>
      <c r="HJ560" s="28"/>
      <c r="HK560" s="28"/>
      <c r="HL560" s="26"/>
      <c r="HM560" s="121"/>
      <c r="HN560" s="125"/>
      <c r="HO560" s="126"/>
      <c r="HP560" s="127"/>
      <c r="HQ560" s="23"/>
      <c r="HR560" s="27"/>
      <c r="HS560" s="28"/>
      <c r="HT560" s="28"/>
      <c r="HU560" s="28"/>
      <c r="HV560" s="28"/>
      <c r="HW560" s="28"/>
      <c r="HX560" s="28"/>
      <c r="HY560" s="28"/>
      <c r="HZ560" s="28"/>
      <c r="IA560" s="28"/>
      <c r="IB560" s="28"/>
      <c r="IC560" s="26"/>
      <c r="ID560" s="121"/>
      <c r="IE560" s="125"/>
      <c r="IF560" s="126"/>
      <c r="IG560" s="127"/>
      <c r="IH560" s="23"/>
      <c r="II560" s="27"/>
      <c r="IJ560" s="28"/>
      <c r="IK560" s="28"/>
      <c r="IL560" s="28"/>
      <c r="IM560" s="28"/>
      <c r="IN560" s="28"/>
      <c r="IO560" s="28"/>
      <c r="IP560" s="28"/>
      <c r="IQ560" s="28"/>
      <c r="IR560" s="28"/>
      <c r="IS560" s="28"/>
      <c r="IT560" s="26"/>
      <c r="IU560" s="121"/>
    </row>
    <row r="561" spans="1:255" ht="19.5" customHeight="1">
      <c r="A561" s="134"/>
      <c r="B561" s="125"/>
      <c r="C561" s="126"/>
      <c r="D561" s="127"/>
      <c r="E561" s="27"/>
      <c r="F561" s="27">
        <v>2016</v>
      </c>
      <c r="G561" s="28">
        <f aca="true" t="shared" si="308" ref="G561:G570">I561+K561+M561+O561</f>
        <v>0</v>
      </c>
      <c r="H561" s="28">
        <f aca="true" t="shared" si="309" ref="H561:H570">J561+L561+N561+P561</f>
        <v>0</v>
      </c>
      <c r="I561" s="28">
        <f aca="true" t="shared" si="310" ref="I561:P570">I477</f>
        <v>0</v>
      </c>
      <c r="J561" s="28">
        <f t="shared" si="310"/>
        <v>0</v>
      </c>
      <c r="K561" s="28">
        <f t="shared" si="310"/>
        <v>0</v>
      </c>
      <c r="L561" s="28">
        <f t="shared" si="310"/>
        <v>0</v>
      </c>
      <c r="M561" s="28">
        <f t="shared" si="310"/>
        <v>0</v>
      </c>
      <c r="N561" s="28">
        <f t="shared" si="310"/>
        <v>0</v>
      </c>
      <c r="O561" s="28">
        <f t="shared" si="310"/>
        <v>0</v>
      </c>
      <c r="P561" s="28">
        <f t="shared" si="310"/>
        <v>0</v>
      </c>
      <c r="Q561" s="26"/>
      <c r="R561" s="121"/>
      <c r="S561" s="126"/>
      <c r="T561" s="126"/>
      <c r="U561" s="57"/>
      <c r="V561" s="57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5"/>
      <c r="AH561" s="132"/>
      <c r="AI561" s="126"/>
      <c r="AJ561" s="126"/>
      <c r="AK561" s="126"/>
      <c r="AL561" s="57"/>
      <c r="AM561" s="57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5"/>
      <c r="AY561" s="132"/>
      <c r="AZ561" s="126"/>
      <c r="BA561" s="126"/>
      <c r="BB561" s="126"/>
      <c r="BC561" s="57"/>
      <c r="BD561" s="57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5"/>
      <c r="BP561" s="132"/>
      <c r="BQ561" s="126"/>
      <c r="BR561" s="126"/>
      <c r="BS561" s="126"/>
      <c r="BT561" s="57"/>
      <c r="BU561" s="57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5"/>
      <c r="CG561" s="132"/>
      <c r="CH561" s="126"/>
      <c r="CI561" s="126"/>
      <c r="CJ561" s="126"/>
      <c r="CK561" s="57"/>
      <c r="CL561" s="57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5"/>
      <c r="CX561" s="132"/>
      <c r="CY561" s="126"/>
      <c r="CZ561" s="126"/>
      <c r="DA561" s="126"/>
      <c r="DB561" s="57"/>
      <c r="DC561" s="57"/>
      <c r="DD561" s="58"/>
      <c r="DE561" s="59"/>
      <c r="DF561" s="28"/>
      <c r="DG561" s="28"/>
      <c r="DH561" s="28"/>
      <c r="DI561" s="28"/>
      <c r="DJ561" s="28"/>
      <c r="DK561" s="28"/>
      <c r="DL561" s="28"/>
      <c r="DM561" s="28"/>
      <c r="DN561" s="26"/>
      <c r="DO561" s="121"/>
      <c r="DP561" s="125"/>
      <c r="DQ561" s="126"/>
      <c r="DR561" s="127"/>
      <c r="DS561" s="27"/>
      <c r="DT561" s="27"/>
      <c r="DU561" s="28"/>
      <c r="DV561" s="28"/>
      <c r="DW561" s="28"/>
      <c r="DX561" s="28"/>
      <c r="DY561" s="28"/>
      <c r="DZ561" s="28"/>
      <c r="EA561" s="28"/>
      <c r="EB561" s="28"/>
      <c r="EC561" s="28"/>
      <c r="ED561" s="28"/>
      <c r="EE561" s="26"/>
      <c r="EF561" s="121"/>
      <c r="EG561" s="125"/>
      <c r="EH561" s="126"/>
      <c r="EI561" s="127"/>
      <c r="EJ561" s="27"/>
      <c r="EK561" s="27"/>
      <c r="EL561" s="28"/>
      <c r="EM561" s="28"/>
      <c r="EN561" s="28"/>
      <c r="EO561" s="28"/>
      <c r="EP561" s="28"/>
      <c r="EQ561" s="28"/>
      <c r="ER561" s="28"/>
      <c r="ES561" s="28"/>
      <c r="ET561" s="28"/>
      <c r="EU561" s="28"/>
      <c r="EV561" s="26"/>
      <c r="EW561" s="121"/>
      <c r="EX561" s="125"/>
      <c r="EY561" s="126"/>
      <c r="EZ561" s="127"/>
      <c r="FA561" s="27"/>
      <c r="FB561" s="27"/>
      <c r="FC561" s="28"/>
      <c r="FD561" s="28"/>
      <c r="FE561" s="28"/>
      <c r="FF561" s="28"/>
      <c r="FG561" s="28"/>
      <c r="FH561" s="28"/>
      <c r="FI561" s="28"/>
      <c r="FJ561" s="28"/>
      <c r="FK561" s="28"/>
      <c r="FL561" s="28"/>
      <c r="FM561" s="26"/>
      <c r="FN561" s="121"/>
      <c r="FO561" s="125"/>
      <c r="FP561" s="126"/>
      <c r="FQ561" s="127"/>
      <c r="FR561" s="27"/>
      <c r="FS561" s="27"/>
      <c r="FT561" s="28"/>
      <c r="FU561" s="28"/>
      <c r="FV561" s="28"/>
      <c r="FW561" s="28"/>
      <c r="FX561" s="28"/>
      <c r="FY561" s="28"/>
      <c r="FZ561" s="28"/>
      <c r="GA561" s="28"/>
      <c r="GB561" s="28"/>
      <c r="GC561" s="28"/>
      <c r="GD561" s="26"/>
      <c r="GE561" s="121"/>
      <c r="GF561" s="125"/>
      <c r="GG561" s="126"/>
      <c r="GH561" s="127"/>
      <c r="GI561" s="27"/>
      <c r="GJ561" s="27"/>
      <c r="GK561" s="28"/>
      <c r="GL561" s="28"/>
      <c r="GM561" s="28"/>
      <c r="GN561" s="28"/>
      <c r="GO561" s="28"/>
      <c r="GP561" s="28"/>
      <c r="GQ561" s="28"/>
      <c r="GR561" s="28"/>
      <c r="GS561" s="28"/>
      <c r="GT561" s="28"/>
      <c r="GU561" s="26"/>
      <c r="GV561" s="121"/>
      <c r="GW561" s="125"/>
      <c r="GX561" s="126"/>
      <c r="GY561" s="127"/>
      <c r="GZ561" s="27"/>
      <c r="HA561" s="27"/>
      <c r="HB561" s="28"/>
      <c r="HC561" s="28"/>
      <c r="HD561" s="28"/>
      <c r="HE561" s="28"/>
      <c r="HF561" s="28"/>
      <c r="HG561" s="28"/>
      <c r="HH561" s="28"/>
      <c r="HI561" s="28"/>
      <c r="HJ561" s="28"/>
      <c r="HK561" s="28"/>
      <c r="HL561" s="26"/>
      <c r="HM561" s="121"/>
      <c r="HN561" s="125"/>
      <c r="HO561" s="126"/>
      <c r="HP561" s="127"/>
      <c r="HQ561" s="27"/>
      <c r="HR561" s="27"/>
      <c r="HS561" s="28"/>
      <c r="HT561" s="28"/>
      <c r="HU561" s="28"/>
      <c r="HV561" s="28"/>
      <c r="HW561" s="28"/>
      <c r="HX561" s="28"/>
      <c r="HY561" s="28"/>
      <c r="HZ561" s="28"/>
      <c r="IA561" s="28"/>
      <c r="IB561" s="28"/>
      <c r="IC561" s="26"/>
      <c r="ID561" s="121"/>
      <c r="IE561" s="125"/>
      <c r="IF561" s="126"/>
      <c r="IG561" s="127"/>
      <c r="IH561" s="27"/>
      <c r="II561" s="27"/>
      <c r="IJ561" s="28"/>
      <c r="IK561" s="28"/>
      <c r="IL561" s="28"/>
      <c r="IM561" s="28"/>
      <c r="IN561" s="28"/>
      <c r="IO561" s="28"/>
      <c r="IP561" s="28"/>
      <c r="IQ561" s="28"/>
      <c r="IR561" s="28"/>
      <c r="IS561" s="28"/>
      <c r="IT561" s="26"/>
      <c r="IU561" s="121"/>
    </row>
    <row r="562" spans="1:255" ht="18.75" customHeight="1">
      <c r="A562" s="134"/>
      <c r="B562" s="125"/>
      <c r="C562" s="126"/>
      <c r="D562" s="127"/>
      <c r="E562" s="27"/>
      <c r="F562" s="27">
        <v>2017</v>
      </c>
      <c r="G562" s="28">
        <f t="shared" si="308"/>
        <v>0</v>
      </c>
      <c r="H562" s="28">
        <f t="shared" si="309"/>
        <v>0</v>
      </c>
      <c r="I562" s="28">
        <f t="shared" si="310"/>
        <v>0</v>
      </c>
      <c r="J562" s="28">
        <f t="shared" si="310"/>
        <v>0</v>
      </c>
      <c r="K562" s="28">
        <f t="shared" si="310"/>
        <v>0</v>
      </c>
      <c r="L562" s="28">
        <f t="shared" si="310"/>
        <v>0</v>
      </c>
      <c r="M562" s="28">
        <f t="shared" si="310"/>
        <v>0</v>
      </c>
      <c r="N562" s="28">
        <f t="shared" si="310"/>
        <v>0</v>
      </c>
      <c r="O562" s="28">
        <f t="shared" si="310"/>
        <v>0</v>
      </c>
      <c r="P562" s="28">
        <f t="shared" si="310"/>
        <v>0</v>
      </c>
      <c r="Q562" s="26"/>
      <c r="R562" s="121"/>
      <c r="S562" s="126"/>
      <c r="T562" s="126"/>
      <c r="U562" s="57"/>
      <c r="V562" s="57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5"/>
      <c r="AH562" s="132"/>
      <c r="AI562" s="126"/>
      <c r="AJ562" s="126"/>
      <c r="AK562" s="126"/>
      <c r="AL562" s="57"/>
      <c r="AM562" s="57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5"/>
      <c r="AY562" s="132"/>
      <c r="AZ562" s="126"/>
      <c r="BA562" s="126"/>
      <c r="BB562" s="126"/>
      <c r="BC562" s="57"/>
      <c r="BD562" s="57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5"/>
      <c r="BP562" s="132"/>
      <c r="BQ562" s="126"/>
      <c r="BR562" s="126"/>
      <c r="BS562" s="126"/>
      <c r="BT562" s="57"/>
      <c r="BU562" s="57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5"/>
      <c r="CG562" s="132"/>
      <c r="CH562" s="126"/>
      <c r="CI562" s="126"/>
      <c r="CJ562" s="126"/>
      <c r="CK562" s="57"/>
      <c r="CL562" s="57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5"/>
      <c r="CX562" s="132"/>
      <c r="CY562" s="126"/>
      <c r="CZ562" s="126"/>
      <c r="DA562" s="126"/>
      <c r="DB562" s="57"/>
      <c r="DC562" s="57"/>
      <c r="DD562" s="58"/>
      <c r="DE562" s="59"/>
      <c r="DF562" s="28"/>
      <c r="DG562" s="28"/>
      <c r="DH562" s="28"/>
      <c r="DI562" s="28"/>
      <c r="DJ562" s="28"/>
      <c r="DK562" s="28"/>
      <c r="DL562" s="28"/>
      <c r="DM562" s="28"/>
      <c r="DN562" s="26"/>
      <c r="DO562" s="121"/>
      <c r="DP562" s="125"/>
      <c r="DQ562" s="126"/>
      <c r="DR562" s="127"/>
      <c r="DS562" s="27"/>
      <c r="DT562" s="27"/>
      <c r="DU562" s="28"/>
      <c r="DV562" s="28"/>
      <c r="DW562" s="28"/>
      <c r="DX562" s="28"/>
      <c r="DY562" s="28"/>
      <c r="DZ562" s="28"/>
      <c r="EA562" s="28"/>
      <c r="EB562" s="28"/>
      <c r="EC562" s="28"/>
      <c r="ED562" s="28"/>
      <c r="EE562" s="26"/>
      <c r="EF562" s="121"/>
      <c r="EG562" s="125"/>
      <c r="EH562" s="126"/>
      <c r="EI562" s="127"/>
      <c r="EJ562" s="27"/>
      <c r="EK562" s="27"/>
      <c r="EL562" s="28"/>
      <c r="EM562" s="28"/>
      <c r="EN562" s="28"/>
      <c r="EO562" s="28"/>
      <c r="EP562" s="28"/>
      <c r="EQ562" s="28"/>
      <c r="ER562" s="28"/>
      <c r="ES562" s="28"/>
      <c r="ET562" s="28"/>
      <c r="EU562" s="28"/>
      <c r="EV562" s="26"/>
      <c r="EW562" s="121"/>
      <c r="EX562" s="125"/>
      <c r="EY562" s="126"/>
      <c r="EZ562" s="127"/>
      <c r="FA562" s="27"/>
      <c r="FB562" s="27"/>
      <c r="FC562" s="28"/>
      <c r="FD562" s="28"/>
      <c r="FE562" s="28"/>
      <c r="FF562" s="28"/>
      <c r="FG562" s="28"/>
      <c r="FH562" s="28"/>
      <c r="FI562" s="28"/>
      <c r="FJ562" s="28"/>
      <c r="FK562" s="28"/>
      <c r="FL562" s="28"/>
      <c r="FM562" s="26"/>
      <c r="FN562" s="121"/>
      <c r="FO562" s="125"/>
      <c r="FP562" s="126"/>
      <c r="FQ562" s="127"/>
      <c r="FR562" s="27"/>
      <c r="FS562" s="27"/>
      <c r="FT562" s="28"/>
      <c r="FU562" s="28"/>
      <c r="FV562" s="28"/>
      <c r="FW562" s="28"/>
      <c r="FX562" s="28"/>
      <c r="FY562" s="28"/>
      <c r="FZ562" s="28"/>
      <c r="GA562" s="28"/>
      <c r="GB562" s="28"/>
      <c r="GC562" s="28"/>
      <c r="GD562" s="26"/>
      <c r="GE562" s="121"/>
      <c r="GF562" s="125"/>
      <c r="GG562" s="126"/>
      <c r="GH562" s="127"/>
      <c r="GI562" s="27"/>
      <c r="GJ562" s="27"/>
      <c r="GK562" s="28"/>
      <c r="GL562" s="28"/>
      <c r="GM562" s="28"/>
      <c r="GN562" s="28"/>
      <c r="GO562" s="28"/>
      <c r="GP562" s="28"/>
      <c r="GQ562" s="28"/>
      <c r="GR562" s="28"/>
      <c r="GS562" s="28"/>
      <c r="GT562" s="28"/>
      <c r="GU562" s="26"/>
      <c r="GV562" s="121"/>
      <c r="GW562" s="125"/>
      <c r="GX562" s="126"/>
      <c r="GY562" s="127"/>
      <c r="GZ562" s="27"/>
      <c r="HA562" s="27"/>
      <c r="HB562" s="28"/>
      <c r="HC562" s="28"/>
      <c r="HD562" s="28"/>
      <c r="HE562" s="28"/>
      <c r="HF562" s="28"/>
      <c r="HG562" s="28"/>
      <c r="HH562" s="28"/>
      <c r="HI562" s="28"/>
      <c r="HJ562" s="28"/>
      <c r="HK562" s="28"/>
      <c r="HL562" s="26"/>
      <c r="HM562" s="121"/>
      <c r="HN562" s="125"/>
      <c r="HO562" s="126"/>
      <c r="HP562" s="127"/>
      <c r="HQ562" s="27"/>
      <c r="HR562" s="27"/>
      <c r="HS562" s="28"/>
      <c r="HT562" s="28"/>
      <c r="HU562" s="28"/>
      <c r="HV562" s="28"/>
      <c r="HW562" s="28"/>
      <c r="HX562" s="28"/>
      <c r="HY562" s="28"/>
      <c r="HZ562" s="28"/>
      <c r="IA562" s="28"/>
      <c r="IB562" s="28"/>
      <c r="IC562" s="26"/>
      <c r="ID562" s="121"/>
      <c r="IE562" s="125"/>
      <c r="IF562" s="126"/>
      <c r="IG562" s="127"/>
      <c r="IH562" s="27"/>
      <c r="II562" s="27"/>
      <c r="IJ562" s="28"/>
      <c r="IK562" s="28"/>
      <c r="IL562" s="28"/>
      <c r="IM562" s="28"/>
      <c r="IN562" s="28"/>
      <c r="IO562" s="28"/>
      <c r="IP562" s="28"/>
      <c r="IQ562" s="28"/>
      <c r="IR562" s="28"/>
      <c r="IS562" s="28"/>
      <c r="IT562" s="26"/>
      <c r="IU562" s="121"/>
    </row>
    <row r="563" spans="1:255" ht="17.25" customHeight="1">
      <c r="A563" s="134"/>
      <c r="B563" s="125"/>
      <c r="C563" s="126"/>
      <c r="D563" s="127"/>
      <c r="E563" s="27"/>
      <c r="F563" s="27">
        <v>2018</v>
      </c>
      <c r="G563" s="28">
        <f t="shared" si="308"/>
        <v>0</v>
      </c>
      <c r="H563" s="28">
        <f t="shared" si="309"/>
        <v>0</v>
      </c>
      <c r="I563" s="28">
        <f t="shared" si="310"/>
        <v>0</v>
      </c>
      <c r="J563" s="28">
        <f t="shared" si="310"/>
        <v>0</v>
      </c>
      <c r="K563" s="28">
        <f t="shared" si="310"/>
        <v>0</v>
      </c>
      <c r="L563" s="28">
        <f t="shared" si="310"/>
        <v>0</v>
      </c>
      <c r="M563" s="28">
        <f t="shared" si="310"/>
        <v>0</v>
      </c>
      <c r="N563" s="28">
        <f t="shared" si="310"/>
        <v>0</v>
      </c>
      <c r="O563" s="28">
        <f t="shared" si="310"/>
        <v>0</v>
      </c>
      <c r="P563" s="28">
        <f t="shared" si="310"/>
        <v>0</v>
      </c>
      <c r="Q563" s="26"/>
      <c r="R563" s="121"/>
      <c r="S563" s="126"/>
      <c r="T563" s="126"/>
      <c r="U563" s="57"/>
      <c r="V563" s="57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5"/>
      <c r="AH563" s="132"/>
      <c r="AI563" s="126"/>
      <c r="AJ563" s="126"/>
      <c r="AK563" s="126"/>
      <c r="AL563" s="57"/>
      <c r="AM563" s="57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5"/>
      <c r="AY563" s="132"/>
      <c r="AZ563" s="126"/>
      <c r="BA563" s="126"/>
      <c r="BB563" s="126"/>
      <c r="BC563" s="57"/>
      <c r="BD563" s="57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5"/>
      <c r="BP563" s="132"/>
      <c r="BQ563" s="126"/>
      <c r="BR563" s="126"/>
      <c r="BS563" s="126"/>
      <c r="BT563" s="57"/>
      <c r="BU563" s="57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5"/>
      <c r="CG563" s="132"/>
      <c r="CH563" s="126"/>
      <c r="CI563" s="126"/>
      <c r="CJ563" s="126"/>
      <c r="CK563" s="57"/>
      <c r="CL563" s="57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5"/>
      <c r="CX563" s="132"/>
      <c r="CY563" s="126"/>
      <c r="CZ563" s="126"/>
      <c r="DA563" s="126"/>
      <c r="DB563" s="57"/>
      <c r="DC563" s="57"/>
      <c r="DD563" s="58"/>
      <c r="DE563" s="59"/>
      <c r="DF563" s="28"/>
      <c r="DG563" s="28"/>
      <c r="DH563" s="28"/>
      <c r="DI563" s="28"/>
      <c r="DJ563" s="28"/>
      <c r="DK563" s="28"/>
      <c r="DL563" s="28"/>
      <c r="DM563" s="28"/>
      <c r="DN563" s="26"/>
      <c r="DO563" s="121"/>
      <c r="DP563" s="125"/>
      <c r="DQ563" s="126"/>
      <c r="DR563" s="127"/>
      <c r="DS563" s="27"/>
      <c r="DT563" s="27"/>
      <c r="DU563" s="28"/>
      <c r="DV563" s="28"/>
      <c r="DW563" s="28"/>
      <c r="DX563" s="28"/>
      <c r="DY563" s="28"/>
      <c r="DZ563" s="28"/>
      <c r="EA563" s="28"/>
      <c r="EB563" s="28"/>
      <c r="EC563" s="28"/>
      <c r="ED563" s="28"/>
      <c r="EE563" s="26"/>
      <c r="EF563" s="121"/>
      <c r="EG563" s="125"/>
      <c r="EH563" s="126"/>
      <c r="EI563" s="127"/>
      <c r="EJ563" s="27"/>
      <c r="EK563" s="27"/>
      <c r="EL563" s="28"/>
      <c r="EM563" s="28"/>
      <c r="EN563" s="28"/>
      <c r="EO563" s="28"/>
      <c r="EP563" s="28"/>
      <c r="EQ563" s="28"/>
      <c r="ER563" s="28"/>
      <c r="ES563" s="28"/>
      <c r="ET563" s="28"/>
      <c r="EU563" s="28"/>
      <c r="EV563" s="26"/>
      <c r="EW563" s="121"/>
      <c r="EX563" s="125"/>
      <c r="EY563" s="126"/>
      <c r="EZ563" s="127"/>
      <c r="FA563" s="27"/>
      <c r="FB563" s="27"/>
      <c r="FC563" s="28"/>
      <c r="FD563" s="28"/>
      <c r="FE563" s="28"/>
      <c r="FF563" s="28"/>
      <c r="FG563" s="28"/>
      <c r="FH563" s="28"/>
      <c r="FI563" s="28"/>
      <c r="FJ563" s="28"/>
      <c r="FK563" s="28"/>
      <c r="FL563" s="28"/>
      <c r="FM563" s="26"/>
      <c r="FN563" s="121"/>
      <c r="FO563" s="125"/>
      <c r="FP563" s="126"/>
      <c r="FQ563" s="127"/>
      <c r="FR563" s="27"/>
      <c r="FS563" s="27"/>
      <c r="FT563" s="28"/>
      <c r="FU563" s="28"/>
      <c r="FV563" s="28"/>
      <c r="FW563" s="28"/>
      <c r="FX563" s="28"/>
      <c r="FY563" s="28"/>
      <c r="FZ563" s="28"/>
      <c r="GA563" s="28"/>
      <c r="GB563" s="28"/>
      <c r="GC563" s="28"/>
      <c r="GD563" s="26"/>
      <c r="GE563" s="121"/>
      <c r="GF563" s="125"/>
      <c r="GG563" s="126"/>
      <c r="GH563" s="127"/>
      <c r="GI563" s="27"/>
      <c r="GJ563" s="27"/>
      <c r="GK563" s="28"/>
      <c r="GL563" s="28"/>
      <c r="GM563" s="28"/>
      <c r="GN563" s="28"/>
      <c r="GO563" s="28"/>
      <c r="GP563" s="28"/>
      <c r="GQ563" s="28"/>
      <c r="GR563" s="28"/>
      <c r="GS563" s="28"/>
      <c r="GT563" s="28"/>
      <c r="GU563" s="26"/>
      <c r="GV563" s="121"/>
      <c r="GW563" s="125"/>
      <c r="GX563" s="126"/>
      <c r="GY563" s="127"/>
      <c r="GZ563" s="27"/>
      <c r="HA563" s="27"/>
      <c r="HB563" s="28"/>
      <c r="HC563" s="28"/>
      <c r="HD563" s="28"/>
      <c r="HE563" s="28"/>
      <c r="HF563" s="28"/>
      <c r="HG563" s="28"/>
      <c r="HH563" s="28"/>
      <c r="HI563" s="28"/>
      <c r="HJ563" s="28"/>
      <c r="HK563" s="28"/>
      <c r="HL563" s="26"/>
      <c r="HM563" s="121"/>
      <c r="HN563" s="125"/>
      <c r="HO563" s="126"/>
      <c r="HP563" s="127"/>
      <c r="HQ563" s="27"/>
      <c r="HR563" s="27"/>
      <c r="HS563" s="28"/>
      <c r="HT563" s="28"/>
      <c r="HU563" s="28"/>
      <c r="HV563" s="28"/>
      <c r="HW563" s="28"/>
      <c r="HX563" s="28"/>
      <c r="HY563" s="28"/>
      <c r="HZ563" s="28"/>
      <c r="IA563" s="28"/>
      <c r="IB563" s="28"/>
      <c r="IC563" s="26"/>
      <c r="ID563" s="121"/>
      <c r="IE563" s="125"/>
      <c r="IF563" s="126"/>
      <c r="IG563" s="127"/>
      <c r="IH563" s="27"/>
      <c r="II563" s="27"/>
      <c r="IJ563" s="28"/>
      <c r="IK563" s="28"/>
      <c r="IL563" s="28"/>
      <c r="IM563" s="28"/>
      <c r="IN563" s="28"/>
      <c r="IO563" s="28"/>
      <c r="IP563" s="28"/>
      <c r="IQ563" s="28"/>
      <c r="IR563" s="28"/>
      <c r="IS563" s="28"/>
      <c r="IT563" s="26"/>
      <c r="IU563" s="121"/>
    </row>
    <row r="564" spans="1:255" ht="19.5" customHeight="1">
      <c r="A564" s="134"/>
      <c r="B564" s="125"/>
      <c r="C564" s="126"/>
      <c r="D564" s="127"/>
      <c r="E564" s="27"/>
      <c r="F564" s="27">
        <v>2019</v>
      </c>
      <c r="G564" s="28">
        <f t="shared" si="308"/>
        <v>178</v>
      </c>
      <c r="H564" s="28">
        <f t="shared" si="309"/>
        <v>178</v>
      </c>
      <c r="I564" s="28">
        <f t="shared" si="310"/>
        <v>178</v>
      </c>
      <c r="J564" s="28">
        <f t="shared" si="310"/>
        <v>178</v>
      </c>
      <c r="K564" s="28">
        <f t="shared" si="310"/>
        <v>0</v>
      </c>
      <c r="L564" s="28">
        <f t="shared" si="310"/>
        <v>0</v>
      </c>
      <c r="M564" s="28">
        <f t="shared" si="310"/>
        <v>0</v>
      </c>
      <c r="N564" s="28">
        <f t="shared" si="310"/>
        <v>0</v>
      </c>
      <c r="O564" s="28">
        <f t="shared" si="310"/>
        <v>0</v>
      </c>
      <c r="P564" s="28">
        <f t="shared" si="310"/>
        <v>0</v>
      </c>
      <c r="Q564" s="26"/>
      <c r="R564" s="121"/>
      <c r="S564" s="126"/>
      <c r="T564" s="126"/>
      <c r="U564" s="57"/>
      <c r="V564" s="57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5"/>
      <c r="AH564" s="132"/>
      <c r="AI564" s="126"/>
      <c r="AJ564" s="126"/>
      <c r="AK564" s="126"/>
      <c r="AL564" s="57"/>
      <c r="AM564" s="57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5"/>
      <c r="AY564" s="132"/>
      <c r="AZ564" s="126"/>
      <c r="BA564" s="126"/>
      <c r="BB564" s="126"/>
      <c r="BC564" s="57"/>
      <c r="BD564" s="57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5"/>
      <c r="BP564" s="132"/>
      <c r="BQ564" s="126"/>
      <c r="BR564" s="126"/>
      <c r="BS564" s="126"/>
      <c r="BT564" s="57"/>
      <c r="BU564" s="57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5"/>
      <c r="CG564" s="132"/>
      <c r="CH564" s="126"/>
      <c r="CI564" s="126"/>
      <c r="CJ564" s="126"/>
      <c r="CK564" s="57"/>
      <c r="CL564" s="57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5"/>
      <c r="CX564" s="132"/>
      <c r="CY564" s="126"/>
      <c r="CZ564" s="126"/>
      <c r="DA564" s="126"/>
      <c r="DB564" s="57"/>
      <c r="DC564" s="57"/>
      <c r="DD564" s="58"/>
      <c r="DE564" s="59"/>
      <c r="DF564" s="28"/>
      <c r="DG564" s="28"/>
      <c r="DH564" s="28"/>
      <c r="DI564" s="28"/>
      <c r="DJ564" s="28"/>
      <c r="DK564" s="28"/>
      <c r="DL564" s="28"/>
      <c r="DM564" s="28"/>
      <c r="DN564" s="26"/>
      <c r="DO564" s="121"/>
      <c r="DP564" s="125"/>
      <c r="DQ564" s="126"/>
      <c r="DR564" s="127"/>
      <c r="DS564" s="27"/>
      <c r="DT564" s="27"/>
      <c r="DU564" s="28"/>
      <c r="DV564" s="28"/>
      <c r="DW564" s="28"/>
      <c r="DX564" s="28"/>
      <c r="DY564" s="28"/>
      <c r="DZ564" s="28"/>
      <c r="EA564" s="28"/>
      <c r="EB564" s="28"/>
      <c r="EC564" s="28"/>
      <c r="ED564" s="28"/>
      <c r="EE564" s="26"/>
      <c r="EF564" s="121"/>
      <c r="EG564" s="125"/>
      <c r="EH564" s="126"/>
      <c r="EI564" s="127"/>
      <c r="EJ564" s="27"/>
      <c r="EK564" s="27"/>
      <c r="EL564" s="28"/>
      <c r="EM564" s="28"/>
      <c r="EN564" s="28"/>
      <c r="EO564" s="28"/>
      <c r="EP564" s="28"/>
      <c r="EQ564" s="28"/>
      <c r="ER564" s="28"/>
      <c r="ES564" s="28"/>
      <c r="ET564" s="28"/>
      <c r="EU564" s="28"/>
      <c r="EV564" s="26"/>
      <c r="EW564" s="121"/>
      <c r="EX564" s="125"/>
      <c r="EY564" s="126"/>
      <c r="EZ564" s="127"/>
      <c r="FA564" s="27"/>
      <c r="FB564" s="27"/>
      <c r="FC564" s="28"/>
      <c r="FD564" s="28"/>
      <c r="FE564" s="28"/>
      <c r="FF564" s="28"/>
      <c r="FG564" s="28"/>
      <c r="FH564" s="28"/>
      <c r="FI564" s="28"/>
      <c r="FJ564" s="28"/>
      <c r="FK564" s="28"/>
      <c r="FL564" s="28"/>
      <c r="FM564" s="26"/>
      <c r="FN564" s="121"/>
      <c r="FO564" s="125"/>
      <c r="FP564" s="126"/>
      <c r="FQ564" s="127"/>
      <c r="FR564" s="27"/>
      <c r="FS564" s="27"/>
      <c r="FT564" s="28"/>
      <c r="FU564" s="28"/>
      <c r="FV564" s="28"/>
      <c r="FW564" s="28"/>
      <c r="FX564" s="28"/>
      <c r="FY564" s="28"/>
      <c r="FZ564" s="28"/>
      <c r="GA564" s="28"/>
      <c r="GB564" s="28"/>
      <c r="GC564" s="28"/>
      <c r="GD564" s="26"/>
      <c r="GE564" s="121"/>
      <c r="GF564" s="125"/>
      <c r="GG564" s="126"/>
      <c r="GH564" s="127"/>
      <c r="GI564" s="27"/>
      <c r="GJ564" s="27"/>
      <c r="GK564" s="28"/>
      <c r="GL564" s="28"/>
      <c r="GM564" s="28"/>
      <c r="GN564" s="28"/>
      <c r="GO564" s="28"/>
      <c r="GP564" s="28"/>
      <c r="GQ564" s="28"/>
      <c r="GR564" s="28"/>
      <c r="GS564" s="28"/>
      <c r="GT564" s="28"/>
      <c r="GU564" s="26"/>
      <c r="GV564" s="121"/>
      <c r="GW564" s="125"/>
      <c r="GX564" s="126"/>
      <c r="GY564" s="127"/>
      <c r="GZ564" s="27"/>
      <c r="HA564" s="27"/>
      <c r="HB564" s="28"/>
      <c r="HC564" s="28"/>
      <c r="HD564" s="28"/>
      <c r="HE564" s="28"/>
      <c r="HF564" s="28"/>
      <c r="HG564" s="28"/>
      <c r="HH564" s="28"/>
      <c r="HI564" s="28"/>
      <c r="HJ564" s="28"/>
      <c r="HK564" s="28"/>
      <c r="HL564" s="26"/>
      <c r="HM564" s="121"/>
      <c r="HN564" s="125"/>
      <c r="HO564" s="126"/>
      <c r="HP564" s="127"/>
      <c r="HQ564" s="27"/>
      <c r="HR564" s="27"/>
      <c r="HS564" s="28"/>
      <c r="HT564" s="28"/>
      <c r="HU564" s="28"/>
      <c r="HV564" s="28"/>
      <c r="HW564" s="28"/>
      <c r="HX564" s="28"/>
      <c r="HY564" s="28"/>
      <c r="HZ564" s="28"/>
      <c r="IA564" s="28"/>
      <c r="IB564" s="28"/>
      <c r="IC564" s="26"/>
      <c r="ID564" s="121"/>
      <c r="IE564" s="125"/>
      <c r="IF564" s="126"/>
      <c r="IG564" s="127"/>
      <c r="IH564" s="27"/>
      <c r="II564" s="27"/>
      <c r="IJ564" s="28"/>
      <c r="IK564" s="28"/>
      <c r="IL564" s="28"/>
      <c r="IM564" s="28"/>
      <c r="IN564" s="28"/>
      <c r="IO564" s="28"/>
      <c r="IP564" s="28"/>
      <c r="IQ564" s="28"/>
      <c r="IR564" s="28"/>
      <c r="IS564" s="28"/>
      <c r="IT564" s="26"/>
      <c r="IU564" s="121"/>
    </row>
    <row r="565" spans="1:255" ht="18" customHeight="1">
      <c r="A565" s="134"/>
      <c r="B565" s="125"/>
      <c r="C565" s="126"/>
      <c r="D565" s="127"/>
      <c r="E565" s="23"/>
      <c r="F565" s="27">
        <v>2020</v>
      </c>
      <c r="G565" s="28">
        <f t="shared" si="308"/>
        <v>1638.3</v>
      </c>
      <c r="H565" s="28">
        <f t="shared" si="309"/>
        <v>1638.3</v>
      </c>
      <c r="I565" s="28">
        <f t="shared" si="310"/>
        <v>1638.3</v>
      </c>
      <c r="J565" s="28">
        <f t="shared" si="310"/>
        <v>1638.3</v>
      </c>
      <c r="K565" s="28">
        <f t="shared" si="310"/>
        <v>0</v>
      </c>
      <c r="L565" s="28">
        <f t="shared" si="310"/>
        <v>0</v>
      </c>
      <c r="M565" s="28">
        <f t="shared" si="310"/>
        <v>0</v>
      </c>
      <c r="N565" s="28">
        <f t="shared" si="310"/>
        <v>0</v>
      </c>
      <c r="O565" s="28">
        <f t="shared" si="310"/>
        <v>0</v>
      </c>
      <c r="P565" s="28">
        <f t="shared" si="310"/>
        <v>0</v>
      </c>
      <c r="Q565" s="26"/>
      <c r="R565" s="121"/>
      <c r="S565" s="126"/>
      <c r="T565" s="126"/>
      <c r="U565" s="71"/>
      <c r="V565" s="57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5"/>
      <c r="AH565" s="132"/>
      <c r="AI565" s="126"/>
      <c r="AJ565" s="126"/>
      <c r="AK565" s="126"/>
      <c r="AL565" s="71"/>
      <c r="AM565" s="57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5"/>
      <c r="AY565" s="132"/>
      <c r="AZ565" s="126"/>
      <c r="BA565" s="126"/>
      <c r="BB565" s="126"/>
      <c r="BC565" s="71"/>
      <c r="BD565" s="57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5"/>
      <c r="BP565" s="132"/>
      <c r="BQ565" s="126"/>
      <c r="BR565" s="126"/>
      <c r="BS565" s="126"/>
      <c r="BT565" s="71"/>
      <c r="BU565" s="57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5"/>
      <c r="CG565" s="132"/>
      <c r="CH565" s="126"/>
      <c r="CI565" s="126"/>
      <c r="CJ565" s="126"/>
      <c r="CK565" s="71"/>
      <c r="CL565" s="57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5"/>
      <c r="CX565" s="132"/>
      <c r="CY565" s="126"/>
      <c r="CZ565" s="126"/>
      <c r="DA565" s="126"/>
      <c r="DB565" s="71"/>
      <c r="DC565" s="57"/>
      <c r="DD565" s="58"/>
      <c r="DE565" s="59"/>
      <c r="DF565" s="28"/>
      <c r="DG565" s="28"/>
      <c r="DH565" s="28"/>
      <c r="DI565" s="28"/>
      <c r="DJ565" s="28"/>
      <c r="DK565" s="28"/>
      <c r="DL565" s="28"/>
      <c r="DM565" s="28"/>
      <c r="DN565" s="26"/>
      <c r="DO565" s="121"/>
      <c r="DP565" s="125"/>
      <c r="DQ565" s="126"/>
      <c r="DR565" s="127"/>
      <c r="DS565" s="23"/>
      <c r="DT565" s="27"/>
      <c r="DU565" s="28"/>
      <c r="DV565" s="28"/>
      <c r="DW565" s="28"/>
      <c r="DX565" s="28"/>
      <c r="DY565" s="28"/>
      <c r="DZ565" s="28"/>
      <c r="EA565" s="28"/>
      <c r="EB565" s="28"/>
      <c r="EC565" s="28"/>
      <c r="ED565" s="28"/>
      <c r="EE565" s="26"/>
      <c r="EF565" s="121"/>
      <c r="EG565" s="125"/>
      <c r="EH565" s="126"/>
      <c r="EI565" s="127"/>
      <c r="EJ565" s="23"/>
      <c r="EK565" s="27"/>
      <c r="EL565" s="28"/>
      <c r="EM565" s="28"/>
      <c r="EN565" s="28"/>
      <c r="EO565" s="28"/>
      <c r="EP565" s="28"/>
      <c r="EQ565" s="28"/>
      <c r="ER565" s="28"/>
      <c r="ES565" s="28"/>
      <c r="ET565" s="28"/>
      <c r="EU565" s="28"/>
      <c r="EV565" s="26"/>
      <c r="EW565" s="121"/>
      <c r="EX565" s="125"/>
      <c r="EY565" s="126"/>
      <c r="EZ565" s="127"/>
      <c r="FA565" s="23"/>
      <c r="FB565" s="27"/>
      <c r="FC565" s="28"/>
      <c r="FD565" s="28"/>
      <c r="FE565" s="28"/>
      <c r="FF565" s="28"/>
      <c r="FG565" s="28"/>
      <c r="FH565" s="28"/>
      <c r="FI565" s="28"/>
      <c r="FJ565" s="28"/>
      <c r="FK565" s="28"/>
      <c r="FL565" s="28"/>
      <c r="FM565" s="26"/>
      <c r="FN565" s="121"/>
      <c r="FO565" s="125"/>
      <c r="FP565" s="126"/>
      <c r="FQ565" s="127"/>
      <c r="FR565" s="23"/>
      <c r="FS565" s="27"/>
      <c r="FT565" s="28"/>
      <c r="FU565" s="28"/>
      <c r="FV565" s="28"/>
      <c r="FW565" s="28"/>
      <c r="FX565" s="28"/>
      <c r="FY565" s="28"/>
      <c r="FZ565" s="28"/>
      <c r="GA565" s="28"/>
      <c r="GB565" s="28"/>
      <c r="GC565" s="28"/>
      <c r="GD565" s="26"/>
      <c r="GE565" s="121"/>
      <c r="GF565" s="125"/>
      <c r="GG565" s="126"/>
      <c r="GH565" s="127"/>
      <c r="GI565" s="23"/>
      <c r="GJ565" s="27"/>
      <c r="GK565" s="28"/>
      <c r="GL565" s="28"/>
      <c r="GM565" s="28"/>
      <c r="GN565" s="28"/>
      <c r="GO565" s="28"/>
      <c r="GP565" s="28"/>
      <c r="GQ565" s="28"/>
      <c r="GR565" s="28"/>
      <c r="GS565" s="28"/>
      <c r="GT565" s="28"/>
      <c r="GU565" s="26"/>
      <c r="GV565" s="121"/>
      <c r="GW565" s="125"/>
      <c r="GX565" s="126"/>
      <c r="GY565" s="127"/>
      <c r="GZ565" s="23"/>
      <c r="HA565" s="27"/>
      <c r="HB565" s="28"/>
      <c r="HC565" s="28"/>
      <c r="HD565" s="28"/>
      <c r="HE565" s="28"/>
      <c r="HF565" s="28"/>
      <c r="HG565" s="28"/>
      <c r="HH565" s="28"/>
      <c r="HI565" s="28"/>
      <c r="HJ565" s="28"/>
      <c r="HK565" s="28"/>
      <c r="HL565" s="26"/>
      <c r="HM565" s="121"/>
      <c r="HN565" s="125"/>
      <c r="HO565" s="126"/>
      <c r="HP565" s="127"/>
      <c r="HQ565" s="23"/>
      <c r="HR565" s="27"/>
      <c r="HS565" s="28"/>
      <c r="HT565" s="28"/>
      <c r="HU565" s="28"/>
      <c r="HV565" s="28"/>
      <c r="HW565" s="28"/>
      <c r="HX565" s="28"/>
      <c r="HY565" s="28"/>
      <c r="HZ565" s="28"/>
      <c r="IA565" s="28"/>
      <c r="IB565" s="28"/>
      <c r="IC565" s="26"/>
      <c r="ID565" s="121"/>
      <c r="IE565" s="125"/>
      <c r="IF565" s="126"/>
      <c r="IG565" s="127"/>
      <c r="IH565" s="23"/>
      <c r="II565" s="27"/>
      <c r="IJ565" s="28"/>
      <c r="IK565" s="28"/>
      <c r="IL565" s="28"/>
      <c r="IM565" s="28"/>
      <c r="IN565" s="28"/>
      <c r="IO565" s="28"/>
      <c r="IP565" s="28"/>
      <c r="IQ565" s="28"/>
      <c r="IR565" s="28"/>
      <c r="IS565" s="28"/>
      <c r="IT565" s="26"/>
      <c r="IU565" s="121"/>
    </row>
    <row r="566" spans="1:241" ht="21.75" customHeight="1">
      <c r="A566" s="134"/>
      <c r="B566" s="125"/>
      <c r="C566" s="126"/>
      <c r="D566" s="127"/>
      <c r="E566" s="23"/>
      <c r="F566" s="27">
        <v>2021</v>
      </c>
      <c r="G566" s="28">
        <f t="shared" si="308"/>
        <v>9776.6</v>
      </c>
      <c r="H566" s="28">
        <f t="shared" si="309"/>
        <v>0</v>
      </c>
      <c r="I566" s="28">
        <f t="shared" si="310"/>
        <v>9776.6</v>
      </c>
      <c r="J566" s="28">
        <f t="shared" si="310"/>
        <v>0</v>
      </c>
      <c r="K566" s="28">
        <f t="shared" si="310"/>
        <v>0</v>
      </c>
      <c r="L566" s="28">
        <f t="shared" si="310"/>
        <v>0</v>
      </c>
      <c r="M566" s="28">
        <f t="shared" si="310"/>
        <v>0</v>
      </c>
      <c r="N566" s="28">
        <f t="shared" si="310"/>
        <v>0</v>
      </c>
      <c r="O566" s="28">
        <f t="shared" si="310"/>
        <v>0</v>
      </c>
      <c r="P566" s="28">
        <f t="shared" si="310"/>
        <v>0</v>
      </c>
      <c r="Q566" s="26"/>
      <c r="R566" s="3"/>
      <c r="AG566" s="72"/>
      <c r="AW566" s="72"/>
      <c r="BM566" s="72"/>
      <c r="CC566" s="72"/>
      <c r="CS566" s="72"/>
      <c r="DI566" s="72"/>
      <c r="DY566" s="72"/>
      <c r="EO566" s="72"/>
      <c r="FE566" s="72"/>
      <c r="FU566" s="72"/>
      <c r="GK566" s="72"/>
      <c r="HA566" s="72"/>
      <c r="HQ566" s="72"/>
      <c r="IG566" s="72"/>
    </row>
    <row r="567" spans="1:241" ht="21.75" customHeight="1">
      <c r="A567" s="134"/>
      <c r="B567" s="125"/>
      <c r="C567" s="126"/>
      <c r="D567" s="127"/>
      <c r="E567" s="23"/>
      <c r="F567" s="27">
        <v>2022</v>
      </c>
      <c r="G567" s="28">
        <f t="shared" si="308"/>
        <v>0</v>
      </c>
      <c r="H567" s="28">
        <f t="shared" si="309"/>
        <v>0</v>
      </c>
      <c r="I567" s="28">
        <f t="shared" si="310"/>
        <v>0</v>
      </c>
      <c r="J567" s="28">
        <f t="shared" si="310"/>
        <v>0</v>
      </c>
      <c r="K567" s="28">
        <f t="shared" si="310"/>
        <v>0</v>
      </c>
      <c r="L567" s="28">
        <f t="shared" si="310"/>
        <v>0</v>
      </c>
      <c r="M567" s="28">
        <f t="shared" si="310"/>
        <v>0</v>
      </c>
      <c r="N567" s="28">
        <f t="shared" si="310"/>
        <v>0</v>
      </c>
      <c r="O567" s="28">
        <f t="shared" si="310"/>
        <v>0</v>
      </c>
      <c r="P567" s="28">
        <f t="shared" si="310"/>
        <v>0</v>
      </c>
      <c r="Q567" s="26"/>
      <c r="R567" s="3"/>
      <c r="AG567" s="72"/>
      <c r="AW567" s="72"/>
      <c r="BM567" s="72"/>
      <c r="CC567" s="72"/>
      <c r="CS567" s="72"/>
      <c r="DI567" s="72"/>
      <c r="DY567" s="72"/>
      <c r="EO567" s="72"/>
      <c r="FE567" s="72"/>
      <c r="FU567" s="72"/>
      <c r="GK567" s="72"/>
      <c r="HA567" s="72"/>
      <c r="HQ567" s="72"/>
      <c r="IG567" s="72"/>
    </row>
    <row r="568" spans="1:241" ht="21.75" customHeight="1">
      <c r="A568" s="134"/>
      <c r="B568" s="125"/>
      <c r="C568" s="126"/>
      <c r="D568" s="127"/>
      <c r="E568" s="23"/>
      <c r="F568" s="27">
        <v>2023</v>
      </c>
      <c r="G568" s="28">
        <f t="shared" si="308"/>
        <v>0</v>
      </c>
      <c r="H568" s="28">
        <f t="shared" si="309"/>
        <v>0</v>
      </c>
      <c r="I568" s="28">
        <f t="shared" si="310"/>
        <v>0</v>
      </c>
      <c r="J568" s="28">
        <f t="shared" si="310"/>
        <v>0</v>
      </c>
      <c r="K568" s="28">
        <f t="shared" si="310"/>
        <v>0</v>
      </c>
      <c r="L568" s="28">
        <f t="shared" si="310"/>
        <v>0</v>
      </c>
      <c r="M568" s="28">
        <f t="shared" si="310"/>
        <v>0</v>
      </c>
      <c r="N568" s="28">
        <f t="shared" si="310"/>
        <v>0</v>
      </c>
      <c r="O568" s="28">
        <f t="shared" si="310"/>
        <v>0</v>
      </c>
      <c r="P568" s="28">
        <f t="shared" si="310"/>
        <v>0</v>
      </c>
      <c r="Q568" s="26"/>
      <c r="R568" s="3"/>
      <c r="AG568" s="72"/>
      <c r="AW568" s="72"/>
      <c r="BM568" s="72"/>
      <c r="CC568" s="72"/>
      <c r="CS568" s="72"/>
      <c r="DI568" s="72"/>
      <c r="DY568" s="72"/>
      <c r="EO568" s="72"/>
      <c r="FE568" s="72"/>
      <c r="FU568" s="72"/>
      <c r="GK568" s="72"/>
      <c r="HA568" s="72"/>
      <c r="HQ568" s="72"/>
      <c r="IG568" s="72"/>
    </row>
    <row r="569" spans="1:241" ht="21.75" customHeight="1">
      <c r="A569" s="134"/>
      <c r="B569" s="125"/>
      <c r="C569" s="126"/>
      <c r="D569" s="127"/>
      <c r="E569" s="23"/>
      <c r="F569" s="27">
        <v>2024</v>
      </c>
      <c r="G569" s="28">
        <f t="shared" si="308"/>
        <v>0</v>
      </c>
      <c r="H569" s="28">
        <f t="shared" si="309"/>
        <v>0</v>
      </c>
      <c r="I569" s="28">
        <f t="shared" si="310"/>
        <v>0</v>
      </c>
      <c r="J569" s="28">
        <f t="shared" si="310"/>
        <v>0</v>
      </c>
      <c r="K569" s="28">
        <f t="shared" si="310"/>
        <v>0</v>
      </c>
      <c r="L569" s="28">
        <f t="shared" si="310"/>
        <v>0</v>
      </c>
      <c r="M569" s="28">
        <f t="shared" si="310"/>
        <v>0</v>
      </c>
      <c r="N569" s="28">
        <f t="shared" si="310"/>
        <v>0</v>
      </c>
      <c r="O569" s="28">
        <f t="shared" si="310"/>
        <v>0</v>
      </c>
      <c r="P569" s="28">
        <f t="shared" si="310"/>
        <v>0</v>
      </c>
      <c r="Q569" s="26"/>
      <c r="R569" s="3"/>
      <c r="AG569" s="72"/>
      <c r="AW569" s="72"/>
      <c r="BM569" s="72"/>
      <c r="CC569" s="72"/>
      <c r="CS569" s="72"/>
      <c r="DI569" s="72"/>
      <c r="DY569" s="72"/>
      <c r="EO569" s="72"/>
      <c r="FE569" s="72"/>
      <c r="FU569" s="72"/>
      <c r="GK569" s="72"/>
      <c r="HA569" s="72"/>
      <c r="HQ569" s="72"/>
      <c r="IG569" s="72"/>
    </row>
    <row r="570" spans="1:241" ht="21.75" customHeight="1">
      <c r="A570" s="135"/>
      <c r="B570" s="136"/>
      <c r="C570" s="137"/>
      <c r="D570" s="138"/>
      <c r="E570" s="23"/>
      <c r="F570" s="27">
        <v>2025</v>
      </c>
      <c r="G570" s="28">
        <f t="shared" si="308"/>
        <v>0</v>
      </c>
      <c r="H570" s="28">
        <f t="shared" si="309"/>
        <v>0</v>
      </c>
      <c r="I570" s="28">
        <f t="shared" si="310"/>
        <v>0</v>
      </c>
      <c r="J570" s="28">
        <f t="shared" si="310"/>
        <v>0</v>
      </c>
      <c r="K570" s="28">
        <f t="shared" si="310"/>
        <v>0</v>
      </c>
      <c r="L570" s="28">
        <f t="shared" si="310"/>
        <v>0</v>
      </c>
      <c r="M570" s="28">
        <f t="shared" si="310"/>
        <v>0</v>
      </c>
      <c r="N570" s="28">
        <f t="shared" si="310"/>
        <v>0</v>
      </c>
      <c r="O570" s="28">
        <f t="shared" si="310"/>
        <v>0</v>
      </c>
      <c r="P570" s="28">
        <f t="shared" si="310"/>
        <v>0</v>
      </c>
      <c r="Q570" s="26"/>
      <c r="R570" s="60"/>
      <c r="AG570" s="72"/>
      <c r="AW570" s="72"/>
      <c r="BM570" s="72"/>
      <c r="CC570" s="72"/>
      <c r="CS570" s="72"/>
      <c r="DI570" s="72"/>
      <c r="DY570" s="72"/>
      <c r="EO570" s="72"/>
      <c r="FE570" s="72"/>
      <c r="FU570" s="72"/>
      <c r="GK570" s="72"/>
      <c r="HA570" s="72"/>
      <c r="HQ570" s="72"/>
      <c r="IG570" s="72"/>
    </row>
    <row r="571" spans="1:17" ht="15">
      <c r="A571" s="61"/>
      <c r="B571" s="62"/>
      <c r="C571" s="102"/>
      <c r="D571" s="102"/>
      <c r="E571" s="62"/>
      <c r="F571" s="62"/>
      <c r="G571" s="63"/>
      <c r="H571" s="63"/>
      <c r="I571" s="62"/>
      <c r="J571" s="62"/>
      <c r="K571" s="62"/>
      <c r="L571" s="62"/>
      <c r="M571" s="62"/>
      <c r="N571" s="62"/>
      <c r="O571" s="62"/>
      <c r="P571" s="62"/>
      <c r="Q571" s="62"/>
    </row>
    <row r="572" spans="1:10" ht="15">
      <c r="A572" s="64"/>
      <c r="I572" s="11"/>
      <c r="J572" s="11"/>
    </row>
    <row r="573" spans="1:10" ht="15">
      <c r="A573" s="64"/>
      <c r="I573" s="11"/>
      <c r="J573" s="11"/>
    </row>
    <row r="574" spans="1:10" ht="15">
      <c r="A574" s="64"/>
      <c r="I574" s="11"/>
      <c r="J574" s="11"/>
    </row>
    <row r="575" spans="1:10" ht="15">
      <c r="A575" s="64"/>
      <c r="D575" s="103"/>
      <c r="E575" s="65"/>
      <c r="I575" s="11"/>
      <c r="J575" s="11"/>
    </row>
    <row r="576" spans="1:16" ht="15">
      <c r="A576" s="64"/>
      <c r="G576" s="8"/>
      <c r="H576" s="8"/>
      <c r="I576" s="8"/>
      <c r="J576" s="8"/>
      <c r="K576" s="8"/>
      <c r="L576" s="8"/>
      <c r="M576" s="8"/>
      <c r="N576" s="8"/>
      <c r="O576" s="8"/>
      <c r="P576" s="8"/>
    </row>
    <row r="577" spans="1:16" ht="15">
      <c r="A577" s="64"/>
      <c r="G577" s="8"/>
      <c r="H577" s="8"/>
      <c r="I577" s="8"/>
      <c r="J577" s="8"/>
      <c r="K577" s="8"/>
      <c r="L577" s="8"/>
      <c r="M577" s="8"/>
      <c r="N577" s="8"/>
      <c r="O577" s="8"/>
      <c r="P577" s="8"/>
    </row>
    <row r="578" spans="1:16" ht="15">
      <c r="A578" s="64"/>
      <c r="G578" s="8"/>
      <c r="H578" s="8"/>
      <c r="I578" s="8"/>
      <c r="J578" s="8"/>
      <c r="K578" s="8"/>
      <c r="L578" s="8"/>
      <c r="M578" s="8"/>
      <c r="N578" s="8"/>
      <c r="O578" s="8"/>
      <c r="P578" s="8"/>
    </row>
    <row r="579" spans="1:16" ht="15">
      <c r="A579" s="64"/>
      <c r="G579" s="8"/>
      <c r="H579" s="8"/>
      <c r="I579" s="8"/>
      <c r="J579" s="8"/>
      <c r="K579" s="8"/>
      <c r="L579" s="8"/>
      <c r="M579" s="8"/>
      <c r="N579" s="8"/>
      <c r="O579" s="8"/>
      <c r="P579" s="8"/>
    </row>
    <row r="580" spans="1:16" ht="15">
      <c r="A580" s="64"/>
      <c r="G580" s="8"/>
      <c r="H580" s="8"/>
      <c r="I580" s="8"/>
      <c r="J580" s="8"/>
      <c r="K580" s="8"/>
      <c r="L580" s="8"/>
      <c r="M580" s="8"/>
      <c r="N580" s="8"/>
      <c r="O580" s="8"/>
      <c r="P580" s="8"/>
    </row>
    <row r="581" spans="1:16" ht="15">
      <c r="A581" s="64"/>
      <c r="G581" s="8"/>
      <c r="H581" s="8"/>
      <c r="I581" s="8"/>
      <c r="J581" s="8"/>
      <c r="K581" s="8"/>
      <c r="L581" s="8"/>
      <c r="M581" s="8"/>
      <c r="N581" s="8"/>
      <c r="O581" s="8"/>
      <c r="P581" s="8"/>
    </row>
    <row r="582" ht="15">
      <c r="A582" s="64"/>
    </row>
    <row r="583" ht="15">
      <c r="A583" s="64"/>
    </row>
    <row r="584" ht="15">
      <c r="A584" s="64"/>
    </row>
    <row r="585" ht="15">
      <c r="A585" s="64"/>
    </row>
    <row r="586" ht="15">
      <c r="A586" s="64"/>
    </row>
    <row r="587" ht="15">
      <c r="A587" s="64"/>
    </row>
    <row r="588" ht="15">
      <c r="A588" s="64"/>
    </row>
    <row r="589" ht="15">
      <c r="A589" s="64"/>
    </row>
    <row r="590" ht="15">
      <c r="A590" s="64"/>
    </row>
    <row r="591" ht="15">
      <c r="A591" s="64"/>
    </row>
    <row r="592" ht="15">
      <c r="A592" s="64"/>
    </row>
    <row r="593" ht="15">
      <c r="A593" s="64"/>
    </row>
    <row r="594" ht="15">
      <c r="A594" s="64"/>
    </row>
    <row r="595" ht="15">
      <c r="A595" s="64"/>
    </row>
    <row r="596" ht="15">
      <c r="A596" s="64"/>
    </row>
    <row r="597" ht="15">
      <c r="A597" s="64"/>
    </row>
    <row r="598" ht="15">
      <c r="A598" s="64"/>
    </row>
    <row r="599" ht="15">
      <c r="A599" s="64"/>
    </row>
    <row r="600" ht="15">
      <c r="A600" s="64"/>
    </row>
    <row r="601" ht="15">
      <c r="A601" s="64"/>
    </row>
    <row r="602" ht="15">
      <c r="A602" s="64"/>
    </row>
    <row r="603" ht="15">
      <c r="A603" s="64"/>
    </row>
    <row r="604" ht="15">
      <c r="A604" s="64"/>
    </row>
    <row r="605" ht="15">
      <c r="A605" s="64"/>
    </row>
    <row r="606" ht="15">
      <c r="A606" s="64"/>
    </row>
    <row r="607" ht="15">
      <c r="A607" s="64"/>
    </row>
    <row r="608" ht="15">
      <c r="A608" s="64"/>
    </row>
    <row r="609" ht="15">
      <c r="A609" s="64"/>
    </row>
    <row r="610" ht="15">
      <c r="A610" s="64"/>
    </row>
    <row r="611" ht="15">
      <c r="A611" s="64"/>
    </row>
    <row r="612" ht="15">
      <c r="A612" s="64"/>
    </row>
    <row r="613" ht="15">
      <c r="A613" s="64"/>
    </row>
    <row r="614" ht="15">
      <c r="A614" s="64"/>
    </row>
    <row r="615" ht="15">
      <c r="A615" s="64"/>
    </row>
    <row r="616" ht="15">
      <c r="A616" s="64"/>
    </row>
    <row r="617" ht="15">
      <c r="A617" s="64"/>
    </row>
    <row r="618" ht="15">
      <c r="A618" s="64"/>
    </row>
    <row r="619" ht="15">
      <c r="A619" s="64"/>
    </row>
    <row r="620" ht="15">
      <c r="A620" s="64"/>
    </row>
    <row r="621" ht="15">
      <c r="A621" s="64"/>
    </row>
    <row r="622" ht="15">
      <c r="A622" s="64"/>
    </row>
    <row r="623" ht="15">
      <c r="A623" s="64"/>
    </row>
    <row r="624" ht="15">
      <c r="A624" s="64"/>
    </row>
    <row r="625" ht="15">
      <c r="A625" s="64"/>
    </row>
    <row r="626" ht="15">
      <c r="A626" s="64"/>
    </row>
    <row r="627" ht="15">
      <c r="A627" s="64"/>
    </row>
    <row r="628" ht="15">
      <c r="A628" s="64"/>
    </row>
    <row r="629" ht="15">
      <c r="A629" s="64"/>
    </row>
    <row r="630" ht="15">
      <c r="A630" s="64"/>
    </row>
    <row r="631" ht="15">
      <c r="A631" s="64"/>
    </row>
    <row r="632" ht="15">
      <c r="A632" s="64"/>
    </row>
    <row r="633" ht="15">
      <c r="A633" s="64"/>
    </row>
    <row r="634" ht="15">
      <c r="A634" s="64"/>
    </row>
    <row r="635" ht="15">
      <c r="A635" s="64"/>
    </row>
    <row r="636" ht="15">
      <c r="A636" s="64"/>
    </row>
    <row r="637" ht="15">
      <c r="A637" s="64"/>
    </row>
    <row r="638" ht="15">
      <c r="A638" s="64"/>
    </row>
    <row r="639" ht="15">
      <c r="A639" s="64"/>
    </row>
    <row r="640" ht="15">
      <c r="A640" s="64"/>
    </row>
    <row r="641" ht="15">
      <c r="A641" s="64"/>
    </row>
    <row r="642" ht="15">
      <c r="A642" s="64"/>
    </row>
    <row r="643" ht="15">
      <c r="A643" s="64"/>
    </row>
    <row r="644" ht="15">
      <c r="A644" s="64"/>
    </row>
    <row r="645" ht="15">
      <c r="A645" s="64"/>
    </row>
    <row r="646" ht="15">
      <c r="A646" s="64"/>
    </row>
    <row r="647" ht="15">
      <c r="A647" s="64"/>
    </row>
    <row r="648" ht="15">
      <c r="A648" s="64"/>
    </row>
    <row r="649" ht="15">
      <c r="A649" s="64"/>
    </row>
    <row r="650" ht="15">
      <c r="A650" s="64"/>
    </row>
    <row r="651" ht="15">
      <c r="A651" s="64"/>
    </row>
    <row r="652" ht="15">
      <c r="A652" s="64"/>
    </row>
    <row r="653" ht="15">
      <c r="A653" s="64"/>
    </row>
    <row r="654" ht="15">
      <c r="A654" s="64"/>
    </row>
    <row r="655" ht="15">
      <c r="A655" s="64"/>
    </row>
    <row r="656" ht="15">
      <c r="A656" s="64"/>
    </row>
    <row r="657" ht="15">
      <c r="A657" s="64"/>
    </row>
  </sheetData>
  <sheetProtection/>
  <mergeCells count="582">
    <mergeCell ref="IU535:IU541"/>
    <mergeCell ref="R160:R162"/>
    <mergeCell ref="GV535:GV541"/>
    <mergeCell ref="GW535:GY541"/>
    <mergeCell ref="HM535:HM541"/>
    <mergeCell ref="HN535:HP541"/>
    <mergeCell ref="ID535:ID541"/>
    <mergeCell ref="IE535:IG541"/>
    <mergeCell ref="EW535:EW541"/>
    <mergeCell ref="EX535:EZ541"/>
    <mergeCell ref="FN535:FN541"/>
    <mergeCell ref="FO535:FQ541"/>
    <mergeCell ref="GE535:GE541"/>
    <mergeCell ref="GF535:GH541"/>
    <mergeCell ref="CX535:CX541"/>
    <mergeCell ref="CY535:DA541"/>
    <mergeCell ref="DO535:DO541"/>
    <mergeCell ref="DP535:DR541"/>
    <mergeCell ref="EF535:EF541"/>
    <mergeCell ref="EG535:EI541"/>
    <mergeCell ref="AY535:AY541"/>
    <mergeCell ref="AZ535:BB541"/>
    <mergeCell ref="BP535:BP541"/>
    <mergeCell ref="BQ535:BS541"/>
    <mergeCell ref="CG535:CG541"/>
    <mergeCell ref="CH535:CJ541"/>
    <mergeCell ref="A535:A546"/>
    <mergeCell ref="B535:D546"/>
    <mergeCell ref="R535:R541"/>
    <mergeCell ref="S535:T541"/>
    <mergeCell ref="AH535:AH541"/>
    <mergeCell ref="AI535:AK541"/>
    <mergeCell ref="O2:R2"/>
    <mergeCell ref="A148:A159"/>
    <mergeCell ref="B148:D159"/>
    <mergeCell ref="E148:E159"/>
    <mergeCell ref="B211:D222"/>
    <mergeCell ref="A163:A222"/>
    <mergeCell ref="A81:A82"/>
    <mergeCell ref="A135:A146"/>
    <mergeCell ref="Q11:Q15"/>
    <mergeCell ref="R11:R15"/>
    <mergeCell ref="A278:A279"/>
    <mergeCell ref="B278:B279"/>
    <mergeCell ref="C278:C279"/>
    <mergeCell ref="D278:D279"/>
    <mergeCell ref="GW547:GY553"/>
    <mergeCell ref="HM547:HM553"/>
    <mergeCell ref="CY547:DA553"/>
    <mergeCell ref="DO547:DO553"/>
    <mergeCell ref="DP547:DR553"/>
    <mergeCell ref="EF547:EF553"/>
    <mergeCell ref="HN547:HP553"/>
    <mergeCell ref="ID547:ID553"/>
    <mergeCell ref="IE547:IG553"/>
    <mergeCell ref="IU547:IU553"/>
    <mergeCell ref="EX547:EZ553"/>
    <mergeCell ref="FN547:FN553"/>
    <mergeCell ref="FO547:FQ553"/>
    <mergeCell ref="GE547:GE553"/>
    <mergeCell ref="GF547:GH553"/>
    <mergeCell ref="GV547:GV553"/>
    <mergeCell ref="EG547:EI553"/>
    <mergeCell ref="EW547:EW553"/>
    <mergeCell ref="AZ547:BB553"/>
    <mergeCell ref="BP547:BP553"/>
    <mergeCell ref="BQ547:BS553"/>
    <mergeCell ref="CG547:CG553"/>
    <mergeCell ref="CH547:CJ553"/>
    <mergeCell ref="CX547:CX553"/>
    <mergeCell ref="HM463:HM469"/>
    <mergeCell ref="HN463:HP469"/>
    <mergeCell ref="ID463:ID469"/>
    <mergeCell ref="IE463:IG469"/>
    <mergeCell ref="IU463:IU469"/>
    <mergeCell ref="A547:A558"/>
    <mergeCell ref="B547:D558"/>
    <mergeCell ref="R547:R553"/>
    <mergeCell ref="S547:T553"/>
    <mergeCell ref="AH547:AH553"/>
    <mergeCell ref="FN463:FN469"/>
    <mergeCell ref="FO463:FQ469"/>
    <mergeCell ref="GE463:GE469"/>
    <mergeCell ref="GF463:GH469"/>
    <mergeCell ref="GV463:GV469"/>
    <mergeCell ref="GW463:GY469"/>
    <mergeCell ref="DO463:DO469"/>
    <mergeCell ref="DP463:DR469"/>
    <mergeCell ref="EF463:EF469"/>
    <mergeCell ref="EG463:EI469"/>
    <mergeCell ref="EW463:EW469"/>
    <mergeCell ref="EX463:EZ469"/>
    <mergeCell ref="BP463:BP469"/>
    <mergeCell ref="BQ463:BS469"/>
    <mergeCell ref="CG463:CG469"/>
    <mergeCell ref="CH463:CJ469"/>
    <mergeCell ref="CX463:CX469"/>
    <mergeCell ref="CY463:DA469"/>
    <mergeCell ref="R463:R469"/>
    <mergeCell ref="S463:T469"/>
    <mergeCell ref="AH463:AH469"/>
    <mergeCell ref="AI463:AK469"/>
    <mergeCell ref="AY463:AY469"/>
    <mergeCell ref="AZ463:BB469"/>
    <mergeCell ref="B224:D235"/>
    <mergeCell ref="Q94:Q95"/>
    <mergeCell ref="A410:A421"/>
    <mergeCell ref="B410:D421"/>
    <mergeCell ref="E410:E421"/>
    <mergeCell ref="A397:A408"/>
    <mergeCell ref="B397:D408"/>
    <mergeCell ref="E397:E408"/>
    <mergeCell ref="C264:C268"/>
    <mergeCell ref="A223:F223"/>
    <mergeCell ref="Q266:Q268"/>
    <mergeCell ref="Q103:Q113"/>
    <mergeCell ref="B83:B84"/>
    <mergeCell ref="A260:A263"/>
    <mergeCell ref="B260:B263"/>
    <mergeCell ref="C88:C95"/>
    <mergeCell ref="B264:B268"/>
    <mergeCell ref="B199:D210"/>
    <mergeCell ref="B175:D186"/>
    <mergeCell ref="B187:D198"/>
    <mergeCell ref="I13:J14"/>
    <mergeCell ref="C11:C15"/>
    <mergeCell ref="Q69:Q71"/>
    <mergeCell ref="D11:D15"/>
    <mergeCell ref="E11:E15"/>
    <mergeCell ref="C67:C68"/>
    <mergeCell ref="I11:P12"/>
    <mergeCell ref="G11:H14"/>
    <mergeCell ref="M13:N14"/>
    <mergeCell ref="K13:L14"/>
    <mergeCell ref="CD175:CF181"/>
    <mergeCell ref="B67:B68"/>
    <mergeCell ref="B18:D24"/>
    <mergeCell ref="A30:F30"/>
    <mergeCell ref="A67:A68"/>
    <mergeCell ref="B31:D42"/>
    <mergeCell ref="C69:C71"/>
    <mergeCell ref="A18:A29"/>
    <mergeCell ref="A69:A71"/>
    <mergeCell ref="B81:B82"/>
    <mergeCell ref="CD163:CF169"/>
    <mergeCell ref="CC163:CC193"/>
    <mergeCell ref="B163:D174"/>
    <mergeCell ref="B135:D146"/>
    <mergeCell ref="S187:T193"/>
    <mergeCell ref="AX163:AZ169"/>
    <mergeCell ref="E135:E146"/>
    <mergeCell ref="BN163:BP169"/>
    <mergeCell ref="AX175:AZ181"/>
    <mergeCell ref="BM163:BM193"/>
    <mergeCell ref="AG163:AG193"/>
    <mergeCell ref="AW163:AW193"/>
    <mergeCell ref="Q83:Q84"/>
    <mergeCell ref="Q97:Q98"/>
    <mergeCell ref="Q78:Q80"/>
    <mergeCell ref="O13:P14"/>
    <mergeCell ref="R17:R20"/>
    <mergeCell ref="B77:B80"/>
    <mergeCell ref="B88:B95"/>
    <mergeCell ref="BN175:BP181"/>
    <mergeCell ref="AX187:AZ193"/>
    <mergeCell ref="BN187:BP193"/>
    <mergeCell ref="C83:C84"/>
    <mergeCell ref="R88:R94"/>
    <mergeCell ref="C77:C80"/>
    <mergeCell ref="C103:C110"/>
    <mergeCell ref="Q116:Q117"/>
    <mergeCell ref="CT163:CV169"/>
    <mergeCell ref="DJ175:DL181"/>
    <mergeCell ref="DI163:DI193"/>
    <mergeCell ref="CT187:CV193"/>
    <mergeCell ref="AH187:AJ193"/>
    <mergeCell ref="AH163:AJ169"/>
    <mergeCell ref="AH175:AJ181"/>
    <mergeCell ref="CT175:CV181"/>
    <mergeCell ref="CD187:CF193"/>
    <mergeCell ref="CS163:CS193"/>
    <mergeCell ref="DZ163:EB169"/>
    <mergeCell ref="EP175:ER181"/>
    <mergeCell ref="GL175:GN181"/>
    <mergeCell ref="DJ163:DL169"/>
    <mergeCell ref="EO163:EO193"/>
    <mergeCell ref="EP187:ER193"/>
    <mergeCell ref="FF187:FH193"/>
    <mergeCell ref="FV163:FX169"/>
    <mergeCell ref="DY163:DY193"/>
    <mergeCell ref="DZ175:EB181"/>
    <mergeCell ref="IH187:IJ193"/>
    <mergeCell ref="HB163:HD169"/>
    <mergeCell ref="HQ163:HQ193"/>
    <mergeCell ref="IH163:IJ169"/>
    <mergeCell ref="IG163:IG193"/>
    <mergeCell ref="IH175:IJ181"/>
    <mergeCell ref="HR187:HT193"/>
    <mergeCell ref="HB187:HD193"/>
    <mergeCell ref="HR163:HT169"/>
    <mergeCell ref="HB175:HD181"/>
    <mergeCell ref="HR175:HT181"/>
    <mergeCell ref="FE163:FE193"/>
    <mergeCell ref="FV175:FX181"/>
    <mergeCell ref="HA163:HA193"/>
    <mergeCell ref="FF163:FH169"/>
    <mergeCell ref="GK163:GK193"/>
    <mergeCell ref="FV187:FX193"/>
    <mergeCell ref="FU163:FU193"/>
    <mergeCell ref="GL187:GN193"/>
    <mergeCell ref="GL163:GN169"/>
    <mergeCell ref="DJ187:DL193"/>
    <mergeCell ref="EP163:ER169"/>
    <mergeCell ref="FF175:FH181"/>
    <mergeCell ref="DZ187:EB193"/>
    <mergeCell ref="B451:D462"/>
    <mergeCell ref="D260:D261"/>
    <mergeCell ref="Q366:Q367"/>
    <mergeCell ref="B349:B350"/>
    <mergeCell ref="C260:C263"/>
    <mergeCell ref="Q270:Q272"/>
    <mergeCell ref="B274:B275"/>
    <mergeCell ref="B313:D324"/>
    <mergeCell ref="B325:D336"/>
    <mergeCell ref="C284:C285"/>
    <mergeCell ref="B284:B285"/>
    <mergeCell ref="C296:C297"/>
    <mergeCell ref="Q286:Q287"/>
    <mergeCell ref="Q305:Q306"/>
    <mergeCell ref="A11:A15"/>
    <mergeCell ref="A72:A75"/>
    <mergeCell ref="B73:B75"/>
    <mergeCell ref="B11:B15"/>
    <mergeCell ref="A17:F17"/>
    <mergeCell ref="F11:F15"/>
    <mergeCell ref="B69:B71"/>
    <mergeCell ref="B43:D54"/>
    <mergeCell ref="B55:D66"/>
    <mergeCell ref="C72:C75"/>
    <mergeCell ref="AY427:AY433"/>
    <mergeCell ref="C305:C306"/>
    <mergeCell ref="A88:A95"/>
    <mergeCell ref="Q349:Q350"/>
    <mergeCell ref="A349:A350"/>
    <mergeCell ref="A274:A275"/>
    <mergeCell ref="C274:C275"/>
    <mergeCell ref="A264:A268"/>
    <mergeCell ref="Q296:Q297"/>
    <mergeCell ref="Q380:Q381"/>
    <mergeCell ref="AZ427:BB433"/>
    <mergeCell ref="A305:A306"/>
    <mergeCell ref="R427:R433"/>
    <mergeCell ref="S427:T433"/>
    <mergeCell ref="AH427:AH433"/>
    <mergeCell ref="AI427:AK433"/>
    <mergeCell ref="A296:A297"/>
    <mergeCell ref="B296:B297"/>
    <mergeCell ref="EX427:EZ433"/>
    <mergeCell ref="BP427:BP433"/>
    <mergeCell ref="BQ427:BS433"/>
    <mergeCell ref="CG427:CG433"/>
    <mergeCell ref="CH427:CJ433"/>
    <mergeCell ref="CX427:CX433"/>
    <mergeCell ref="CY427:DA433"/>
    <mergeCell ref="FO427:FQ433"/>
    <mergeCell ref="GE427:GE433"/>
    <mergeCell ref="GF427:GH433"/>
    <mergeCell ref="GV427:GV433"/>
    <mergeCell ref="GW427:GY433"/>
    <mergeCell ref="DO427:DO433"/>
    <mergeCell ref="DP427:DR433"/>
    <mergeCell ref="EF427:EF433"/>
    <mergeCell ref="EG427:EI433"/>
    <mergeCell ref="EW427:EW433"/>
    <mergeCell ref="HM427:HM433"/>
    <mergeCell ref="HN427:HP433"/>
    <mergeCell ref="ID427:ID433"/>
    <mergeCell ref="IE427:IG433"/>
    <mergeCell ref="IU427:IU433"/>
    <mergeCell ref="R439:R445"/>
    <mergeCell ref="S439:T445"/>
    <mergeCell ref="AH439:AH445"/>
    <mergeCell ref="AI439:AK445"/>
    <mergeCell ref="FN427:FN433"/>
    <mergeCell ref="AY439:AY445"/>
    <mergeCell ref="AZ439:BB445"/>
    <mergeCell ref="BP439:BP445"/>
    <mergeCell ref="BQ439:BS445"/>
    <mergeCell ref="CG439:CG445"/>
    <mergeCell ref="CH439:CJ445"/>
    <mergeCell ref="GF439:GH445"/>
    <mergeCell ref="CX439:CX445"/>
    <mergeCell ref="CY439:DA445"/>
    <mergeCell ref="DO439:DO445"/>
    <mergeCell ref="DP439:DR445"/>
    <mergeCell ref="EF439:EF445"/>
    <mergeCell ref="EG439:EI445"/>
    <mergeCell ref="GW439:GY445"/>
    <mergeCell ref="HM439:HM445"/>
    <mergeCell ref="HN439:HP445"/>
    <mergeCell ref="ID439:ID445"/>
    <mergeCell ref="IE439:IG445"/>
    <mergeCell ref="EW439:EW445"/>
    <mergeCell ref="EX439:EZ445"/>
    <mergeCell ref="FN439:FN445"/>
    <mergeCell ref="FO439:FQ445"/>
    <mergeCell ref="GE439:GE445"/>
    <mergeCell ref="IU439:IU445"/>
    <mergeCell ref="R451:R457"/>
    <mergeCell ref="S451:T457"/>
    <mergeCell ref="AH451:AH457"/>
    <mergeCell ref="AI451:AK457"/>
    <mergeCell ref="AY451:AY457"/>
    <mergeCell ref="AZ451:BB457"/>
    <mergeCell ref="BP451:BP457"/>
    <mergeCell ref="BQ451:BS457"/>
    <mergeCell ref="GV439:GV445"/>
    <mergeCell ref="FO451:FQ457"/>
    <mergeCell ref="CG451:CG457"/>
    <mergeCell ref="CH451:CJ457"/>
    <mergeCell ref="CX451:CX457"/>
    <mergeCell ref="CY451:DA457"/>
    <mergeCell ref="DO451:DO457"/>
    <mergeCell ref="DP451:DR457"/>
    <mergeCell ref="GF451:GH457"/>
    <mergeCell ref="GV451:GV457"/>
    <mergeCell ref="GW451:GY457"/>
    <mergeCell ref="HM451:HM457"/>
    <mergeCell ref="HN451:HP457"/>
    <mergeCell ref="EF451:EF457"/>
    <mergeCell ref="EG451:EI457"/>
    <mergeCell ref="EW451:EW457"/>
    <mergeCell ref="EX451:EZ457"/>
    <mergeCell ref="FN451:FN457"/>
    <mergeCell ref="ID451:ID457"/>
    <mergeCell ref="IE451:IG457"/>
    <mergeCell ref="IU451:IU457"/>
    <mergeCell ref="R487:R493"/>
    <mergeCell ref="S487:T493"/>
    <mergeCell ref="AH487:AH493"/>
    <mergeCell ref="AI487:AK493"/>
    <mergeCell ref="AY487:AY493"/>
    <mergeCell ref="AZ487:BB493"/>
    <mergeCell ref="GE451:GE457"/>
    <mergeCell ref="EX487:EZ493"/>
    <mergeCell ref="BP487:BP493"/>
    <mergeCell ref="BQ487:BS493"/>
    <mergeCell ref="CG487:CG493"/>
    <mergeCell ref="CH487:CJ493"/>
    <mergeCell ref="CX487:CX493"/>
    <mergeCell ref="CY487:DA493"/>
    <mergeCell ref="FO487:FQ493"/>
    <mergeCell ref="GE487:GE493"/>
    <mergeCell ref="GF487:GH493"/>
    <mergeCell ref="GV487:GV493"/>
    <mergeCell ref="GW487:GY493"/>
    <mergeCell ref="DO487:DO493"/>
    <mergeCell ref="DP487:DR493"/>
    <mergeCell ref="EF487:EF493"/>
    <mergeCell ref="EG487:EI493"/>
    <mergeCell ref="EW487:EW493"/>
    <mergeCell ref="HM487:HM493"/>
    <mergeCell ref="HN487:HP493"/>
    <mergeCell ref="ID487:ID493"/>
    <mergeCell ref="IE487:IG493"/>
    <mergeCell ref="IU487:IU493"/>
    <mergeCell ref="R499:R505"/>
    <mergeCell ref="S499:T505"/>
    <mergeCell ref="AH499:AH505"/>
    <mergeCell ref="AI499:AK505"/>
    <mergeCell ref="FN487:FN493"/>
    <mergeCell ref="AY499:AY505"/>
    <mergeCell ref="AZ499:BB505"/>
    <mergeCell ref="BP499:BP505"/>
    <mergeCell ref="BQ499:BS505"/>
    <mergeCell ref="CG499:CG505"/>
    <mergeCell ref="CH499:CJ505"/>
    <mergeCell ref="GF499:GH505"/>
    <mergeCell ref="CX499:CX505"/>
    <mergeCell ref="CY499:DA505"/>
    <mergeCell ref="DO499:DO505"/>
    <mergeCell ref="DP499:DR505"/>
    <mergeCell ref="EF499:EF505"/>
    <mergeCell ref="EG499:EI505"/>
    <mergeCell ref="GW499:GY505"/>
    <mergeCell ref="HM499:HM505"/>
    <mergeCell ref="HN499:HP505"/>
    <mergeCell ref="ID499:ID505"/>
    <mergeCell ref="IE499:IG505"/>
    <mergeCell ref="EW499:EW505"/>
    <mergeCell ref="EX499:EZ505"/>
    <mergeCell ref="FN499:FN505"/>
    <mergeCell ref="FO499:FQ505"/>
    <mergeCell ref="GE499:GE505"/>
    <mergeCell ref="IU499:IU505"/>
    <mergeCell ref="R511:R517"/>
    <mergeCell ref="S511:T517"/>
    <mergeCell ref="AH511:AH517"/>
    <mergeCell ref="AI511:AK517"/>
    <mergeCell ref="AY511:AY517"/>
    <mergeCell ref="AZ511:BB517"/>
    <mergeCell ref="BP511:BP517"/>
    <mergeCell ref="BQ511:BS517"/>
    <mergeCell ref="GV499:GV505"/>
    <mergeCell ref="FO511:FQ517"/>
    <mergeCell ref="CG511:CG517"/>
    <mergeCell ref="CH511:CJ517"/>
    <mergeCell ref="CX511:CX517"/>
    <mergeCell ref="CY511:DA517"/>
    <mergeCell ref="DO511:DO517"/>
    <mergeCell ref="DP511:DR517"/>
    <mergeCell ref="IU511:IU517"/>
    <mergeCell ref="R523:R529"/>
    <mergeCell ref="S523:T529"/>
    <mergeCell ref="AH523:AH529"/>
    <mergeCell ref="AI523:AK529"/>
    <mergeCell ref="AY523:AY529"/>
    <mergeCell ref="AZ523:BB529"/>
    <mergeCell ref="GE511:GE517"/>
    <mergeCell ref="GF511:GH517"/>
    <mergeCell ref="GV511:GV517"/>
    <mergeCell ref="ID511:ID517"/>
    <mergeCell ref="IE511:IG517"/>
    <mergeCell ref="GW511:GY517"/>
    <mergeCell ref="HM511:HM517"/>
    <mergeCell ref="HN511:HP517"/>
    <mergeCell ref="EF511:EF517"/>
    <mergeCell ref="EG511:EI517"/>
    <mergeCell ref="EW511:EW517"/>
    <mergeCell ref="EX511:EZ517"/>
    <mergeCell ref="FN511:FN517"/>
    <mergeCell ref="IE523:IG529"/>
    <mergeCell ref="IU523:IU529"/>
    <mergeCell ref="FN523:FN529"/>
    <mergeCell ref="FO523:FQ529"/>
    <mergeCell ref="GE523:GE529"/>
    <mergeCell ref="GF523:GH529"/>
    <mergeCell ref="GV523:GV529"/>
    <mergeCell ref="GW523:GY529"/>
    <mergeCell ref="HM523:HM529"/>
    <mergeCell ref="EW523:EW529"/>
    <mergeCell ref="EX523:EZ529"/>
    <mergeCell ref="BP523:BP529"/>
    <mergeCell ref="BQ523:BS529"/>
    <mergeCell ref="ID523:ID529"/>
    <mergeCell ref="CG523:CG529"/>
    <mergeCell ref="CH523:CJ529"/>
    <mergeCell ref="CX523:CX529"/>
    <mergeCell ref="CY523:DA529"/>
    <mergeCell ref="A284:A285"/>
    <mergeCell ref="C286:C287"/>
    <mergeCell ref="B366:B367"/>
    <mergeCell ref="HN523:HP529"/>
    <mergeCell ref="DO523:DO529"/>
    <mergeCell ref="DP523:DR529"/>
    <mergeCell ref="EF523:EF529"/>
    <mergeCell ref="EG523:EI529"/>
    <mergeCell ref="A352:A353"/>
    <mergeCell ref="A366:A367"/>
    <mergeCell ref="A523:A534"/>
    <mergeCell ref="A511:A522"/>
    <mergeCell ref="A499:A510"/>
    <mergeCell ref="B511:D522"/>
    <mergeCell ref="B499:D510"/>
    <mergeCell ref="B360:B361"/>
    <mergeCell ref="B378:B379"/>
    <mergeCell ref="C378:C379"/>
    <mergeCell ref="A378:A379"/>
    <mergeCell ref="A364:A365"/>
    <mergeCell ref="A83:A84"/>
    <mergeCell ref="A475:A486"/>
    <mergeCell ref="B475:D486"/>
    <mergeCell ref="A463:A474"/>
    <mergeCell ref="B463:D474"/>
    <mergeCell ref="A224:A259"/>
    <mergeCell ref="A313:A348"/>
    <mergeCell ref="B352:B353"/>
    <mergeCell ref="C366:C367"/>
    <mergeCell ref="A439:A450"/>
    <mergeCell ref="A31:A66"/>
    <mergeCell ref="B362:B363"/>
    <mergeCell ref="A286:A287"/>
    <mergeCell ref="B286:B287"/>
    <mergeCell ref="B236:D247"/>
    <mergeCell ref="B248:D259"/>
    <mergeCell ref="B305:B306"/>
    <mergeCell ref="A77:A80"/>
    <mergeCell ref="B103:B110"/>
    <mergeCell ref="A103:A110"/>
    <mergeCell ref="B380:B381"/>
    <mergeCell ref="A360:A361"/>
    <mergeCell ref="A362:A363"/>
    <mergeCell ref="C362:C363"/>
    <mergeCell ref="C349:C350"/>
    <mergeCell ref="B337:D348"/>
    <mergeCell ref="C360:C361"/>
    <mergeCell ref="C352:C353"/>
    <mergeCell ref="AI547:AK553"/>
    <mergeCell ref="AY547:AY553"/>
    <mergeCell ref="AY475:AY481"/>
    <mergeCell ref="A427:A438"/>
    <mergeCell ref="B427:D438"/>
    <mergeCell ref="B487:D498"/>
    <mergeCell ref="A487:A498"/>
    <mergeCell ref="B523:D534"/>
    <mergeCell ref="A451:A462"/>
    <mergeCell ref="B439:D450"/>
    <mergeCell ref="R475:R481"/>
    <mergeCell ref="S475:T481"/>
    <mergeCell ref="AH475:AH481"/>
    <mergeCell ref="AI475:AK481"/>
    <mergeCell ref="A368:A370"/>
    <mergeCell ref="B368:B370"/>
    <mergeCell ref="C368:C370"/>
    <mergeCell ref="Q378:Q379"/>
    <mergeCell ref="A380:A381"/>
    <mergeCell ref="C380:C381"/>
    <mergeCell ref="EW475:EW481"/>
    <mergeCell ref="AZ475:BB481"/>
    <mergeCell ref="BP475:BP481"/>
    <mergeCell ref="BQ475:BS481"/>
    <mergeCell ref="CG475:CG481"/>
    <mergeCell ref="CH475:CJ481"/>
    <mergeCell ref="CX475:CX481"/>
    <mergeCell ref="IE475:IG481"/>
    <mergeCell ref="IU475:IU481"/>
    <mergeCell ref="EX475:EZ481"/>
    <mergeCell ref="FN475:FN481"/>
    <mergeCell ref="FO475:FQ481"/>
    <mergeCell ref="GE475:GE481"/>
    <mergeCell ref="GF475:GH481"/>
    <mergeCell ref="GV475:GV481"/>
    <mergeCell ref="AZ559:BB565"/>
    <mergeCell ref="GW475:GY481"/>
    <mergeCell ref="HM475:HM481"/>
    <mergeCell ref="HN475:HP481"/>
    <mergeCell ref="ID475:ID481"/>
    <mergeCell ref="CY475:DA481"/>
    <mergeCell ref="DO475:DO481"/>
    <mergeCell ref="DP475:DR481"/>
    <mergeCell ref="EF475:EF481"/>
    <mergeCell ref="EG475:EI481"/>
    <mergeCell ref="DP559:DR565"/>
    <mergeCell ref="CX559:CX565"/>
    <mergeCell ref="CY559:DA565"/>
    <mergeCell ref="A559:A570"/>
    <mergeCell ref="B559:D570"/>
    <mergeCell ref="R559:R565"/>
    <mergeCell ref="S559:T565"/>
    <mergeCell ref="AH559:AH565"/>
    <mergeCell ref="AI559:AK565"/>
    <mergeCell ref="AY559:AY565"/>
    <mergeCell ref="EG559:EI565"/>
    <mergeCell ref="FN559:FN565"/>
    <mergeCell ref="FO559:FQ565"/>
    <mergeCell ref="EW559:EW565"/>
    <mergeCell ref="EX559:EZ565"/>
    <mergeCell ref="BP559:BP565"/>
    <mergeCell ref="BQ559:BS565"/>
    <mergeCell ref="CG559:CG565"/>
    <mergeCell ref="CH559:CJ565"/>
    <mergeCell ref="DO559:DO565"/>
    <mergeCell ref="ID559:ID565"/>
    <mergeCell ref="GE559:GE565"/>
    <mergeCell ref="A116:A117"/>
    <mergeCell ref="B116:B117"/>
    <mergeCell ref="C116:C117"/>
    <mergeCell ref="A270:A273"/>
    <mergeCell ref="B270:B273"/>
    <mergeCell ref="C270:C273"/>
    <mergeCell ref="D270:D273"/>
    <mergeCell ref="EF559:EF565"/>
    <mergeCell ref="A111:A114"/>
    <mergeCell ref="B111:B114"/>
    <mergeCell ref="C111:C114"/>
    <mergeCell ref="IU559:IU565"/>
    <mergeCell ref="GF559:GH565"/>
    <mergeCell ref="GV559:GV565"/>
    <mergeCell ref="GW559:GY565"/>
    <mergeCell ref="HM559:HM565"/>
    <mergeCell ref="HN559:HP565"/>
    <mergeCell ref="IE559:IG565"/>
  </mergeCells>
  <printOptions/>
  <pageMargins left="0.3937007874015748" right="0.2755905511811024" top="0.2362204724409449" bottom="0.31496062992125984" header="0.2362204724409449" footer="0.2755905511811024"/>
  <pageSetup fitToHeight="25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Zhilko</cp:lastModifiedBy>
  <cp:lastPrinted>2020-05-26T05:16:08Z</cp:lastPrinted>
  <dcterms:created xsi:type="dcterms:W3CDTF">2012-12-12T08:42:07Z</dcterms:created>
  <dcterms:modified xsi:type="dcterms:W3CDTF">2020-05-26T05:32:36Z</dcterms:modified>
  <cp:category/>
  <cp:version/>
  <cp:contentType/>
  <cp:contentStatus/>
</cp:coreProperties>
</file>