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1760" tabRatio="963"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Стр_прил" sheetId="21" r:id="rId21"/>
    <sheet name="Прил1" sheetId="22" r:id="rId22"/>
    <sheet name="Прил1 (2)" sheetId="23" r:id="rId23"/>
    <sheet name="Прил2" sheetId="24" r:id="rId24"/>
  </sheets>
  <definedNames>
    <definedName name="_xlnm.Print_Area" localSheetId="12">'ЗОЖ_об'!$A$1:$AI$24</definedName>
    <definedName name="_xlnm.Print_Area" localSheetId="13">'ЗОЖ_пер'!$A$1:$O$555</definedName>
    <definedName name="_xlnm.Print_Area" localSheetId="2">'ОХ'!$A$1:$J$47</definedName>
    <definedName name="_xlnm.Print_Area" localSheetId="0">'Паспорт'!$A$1:$Y$49</definedName>
    <definedName name="_xlnm.Print_Area" localSheetId="21">'Прил1'!$A$1:$AC$21</definedName>
    <definedName name="_xlnm.Print_Area" localSheetId="23">'Прил2'!$A$1:$P$75</definedName>
    <definedName name="_xlnm.Print_Area" localSheetId="8">'РФКиС_об'!$A$1:$AI$45</definedName>
    <definedName name="_xlnm.Print_Area" localSheetId="6">'РФКиС_п'!$A$1:$AB$44</definedName>
    <definedName name="_xlnm.Print_Area" localSheetId="4">'РФКиС_пасп'!$A$1:$X$71</definedName>
    <definedName name="_xlnm.Print_Area" localSheetId="9">'РФКиС_пер'!$A$1:$O$485</definedName>
    <definedName name="_xlnm.Print_Area" localSheetId="18">'Стр_п'!$A$1:$AB$33</definedName>
    <definedName name="_xlnm.Print_Area" localSheetId="19">'Стр_пер'!$A$1:$O$563</definedName>
    <definedName name="_xlnm.Print_Area" localSheetId="1">'Финансы'!$A$1:$L$34</definedName>
  </definedNames>
  <calcPr fullCalcOnLoad="1"/>
</workbook>
</file>

<file path=xl/comments19.xml><?xml version="1.0" encoding="utf-8"?>
<comments xmlns="http://schemas.openxmlformats.org/spreadsheetml/2006/main">
  <authors>
    <author>Автор</author>
  </authors>
  <commentList>
    <comment ref="Y27" authorId="0">
      <text>
        <r>
          <rPr>
            <sz val="9"/>
            <rFont val="Tahoma"/>
            <family val="2"/>
          </rPr>
          <t>1) Светлый лыжероллерная трасса</t>
        </r>
      </text>
    </comment>
    <comment ref="W27" authorId="0">
      <text>
        <r>
          <rPr>
            <sz val="9"/>
            <rFont val="Tahoma"/>
            <family val="2"/>
          </rPr>
          <t>1) ДЮСШ ЗВС сноуборд
2) ДЮСШ ЗВС фристайл
3) СОШ №67 стадион
4) СОШ №40 стадион
5) СОШ №11 стадион</t>
        </r>
      </text>
    </comment>
    <comment ref="N27" authorId="0">
      <text>
        <r>
          <rPr>
            <sz val="9"/>
            <rFont val="Tahoma"/>
            <family val="2"/>
          </rPr>
          <t xml:space="preserve">1) Строительство комплекса малых трамплинов в Академпарке г. Томска
</t>
        </r>
      </text>
    </comment>
    <comment ref="M27" authorId="0">
      <text>
        <r>
          <rPr>
            <sz val="9"/>
            <rFont val="Tahoma"/>
            <family val="2"/>
          </rPr>
          <t xml:space="preserve">1) Строительство комплекса малых трамплинов в Академпарке г. Томска
</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AA25" authorId="0">
      <text>
        <r>
          <rPr>
            <sz val="9"/>
            <rFont val="Tahoma"/>
            <family val="2"/>
          </rPr>
          <t xml:space="preserve">1) Светлый лыжероллерная трасса
</t>
        </r>
      </text>
    </comment>
    <comment ref="Y25" authorId="0">
      <text>
        <r>
          <rPr>
            <sz val="9"/>
            <rFont val="Tahoma"/>
            <family val="2"/>
          </rPr>
          <t>1) ДЮСШ ЗВС сноуборд
2) ДЮСШ ЗВС фристайл
3) СОШ №67 стадион
4) СОШ №40 стадион
5) СОШ №11 стадион</t>
        </r>
      </text>
    </comment>
    <comment ref="W25" authorId="0">
      <text>
        <r>
          <rPr>
            <sz val="9"/>
            <rFont val="Tahoma"/>
            <family val="2"/>
          </rPr>
          <t>1) ДЮСШ ТВС стадион
2) Комплекс трамплинов</t>
        </r>
      </text>
    </comment>
    <comment ref="S25" authorId="0">
      <text>
        <r>
          <rPr>
            <sz val="9"/>
            <rFont val="Tahoma"/>
            <family val="2"/>
          </rPr>
          <t>1) Пристройка Пост №1</t>
        </r>
      </text>
    </comment>
    <comment ref="N25" authorId="0">
      <text>
        <r>
          <rPr>
            <sz val="9"/>
            <rFont val="Tahoma"/>
            <family val="2"/>
          </rPr>
          <t>1) Строительство хоккейной коробки с защитным ограждением по адресу: г. Томск, п. Светлый</t>
        </r>
      </text>
    </comment>
    <comment ref="M25" authorId="0">
      <text>
        <r>
          <rPr>
            <sz val="9"/>
            <rFont val="Tahoma"/>
            <family val="2"/>
          </rPr>
          <t>1) Строительство хоккейной коробки с защитным ограждением по адресу: г. Томск, п. Светлый</t>
        </r>
      </text>
    </comment>
    <comment ref="Y24" authorId="0">
      <text>
        <r>
          <rPr>
            <sz val="9"/>
            <rFont val="Tahoma"/>
            <family val="2"/>
          </rPr>
          <t>СДЮСШОР№16 Сенная Курья</t>
        </r>
      </text>
    </comment>
    <comment ref="W24" authorId="0">
      <text>
        <r>
          <rPr>
            <sz val="9"/>
            <rFont val="Tahoma"/>
            <family val="2"/>
          </rPr>
          <t>1) Стадион на л/б Метелица</t>
        </r>
      </text>
    </comment>
    <comment ref="P24" authorId="0">
      <text>
        <r>
          <rPr>
            <sz val="9"/>
            <rFont val="Tahoma"/>
            <family val="2"/>
          </rPr>
          <t>1. Стадион "Локомотив"</t>
        </r>
      </text>
    </comment>
    <comment ref="O24" authorId="0">
      <text>
        <r>
          <rPr>
            <sz val="9"/>
            <rFont val="Tahoma"/>
            <family val="2"/>
          </rPr>
          <t>1)  Стадион "Локомотив"</t>
        </r>
      </text>
    </comment>
    <comment ref="AA22" authorId="0">
      <text>
        <r>
          <rPr>
            <sz val="9"/>
            <rFont val="Tahoma"/>
            <family val="2"/>
          </rPr>
          <t>СДЮСШОР№16 Сенная Курья</t>
        </r>
      </text>
    </comment>
    <comment ref="Y22" authorId="0">
      <text>
        <r>
          <rPr>
            <sz val="9"/>
            <rFont val="Tahoma"/>
            <family val="2"/>
          </rPr>
          <t>1) Стадион л/б Метелица</t>
        </r>
      </text>
    </comment>
    <comment ref="Q19" authorId="0">
      <text>
        <r>
          <rPr>
            <sz val="9"/>
            <rFont val="Tahoma"/>
            <family val="2"/>
          </rPr>
          <t>1) Лагуна</t>
        </r>
      </text>
    </comment>
    <comment ref="W18" authorId="0">
      <text>
        <r>
          <rPr>
            <sz val="9"/>
            <rFont val="Tahoma"/>
            <family val="2"/>
          </rPr>
          <t>ДОЛ Огонек</t>
        </r>
      </text>
    </comment>
    <comment ref="S18" authorId="0">
      <text>
        <r>
          <rPr>
            <sz val="9"/>
            <rFont val="Tahoma"/>
            <family val="2"/>
          </rPr>
          <t>1) Лагуна</t>
        </r>
      </text>
    </comment>
    <comment ref="W17" authorId="0">
      <text>
        <r>
          <rPr>
            <sz val="9"/>
            <rFont val="Tahoma"/>
            <family val="2"/>
          </rPr>
          <t>1) Алтайская, 72/2</t>
        </r>
      </text>
    </comment>
    <comment ref="S17" authorId="0">
      <text>
        <r>
          <rPr>
            <sz val="9"/>
            <rFont val="Tahoma"/>
            <family val="2"/>
          </rPr>
          <t>1) Юность (кровля, фасад)
2) л/б Сосновый бор
3) Смирнова 28 стр.2 (фасад)
4) Первомайская, 65/3
5) Мичурина, 79/2</t>
        </r>
      </text>
    </comment>
    <comment ref="Q17" authorId="0">
      <text>
        <r>
          <rPr>
            <sz val="9"/>
            <rFont val="Tahoma"/>
            <family val="2"/>
          </rPr>
          <t>1) Пушкина 54/1 (фасад)
2) Ивановского 9/2</t>
        </r>
      </text>
    </comment>
    <comment ref="N17" authorId="0">
      <text>
        <r>
          <rPr>
            <sz val="9"/>
            <rFont val="Tahoma"/>
            <family val="2"/>
          </rPr>
          <t>СДЮСШОР №6 фасад</t>
        </r>
      </text>
    </comment>
    <comment ref="M17" authorId="0">
      <text>
        <r>
          <rPr>
            <sz val="9"/>
            <rFont val="Tahoma"/>
            <family val="2"/>
          </rPr>
          <t>СДЮСШОР №6 (фасад)</t>
        </r>
      </text>
    </comment>
    <comment ref="P16" authorId="0">
      <text>
        <r>
          <rPr>
            <sz val="9"/>
            <rFont val="Tahoma"/>
            <family val="2"/>
          </rPr>
          <t>Победа</t>
        </r>
      </text>
    </comment>
    <comment ref="O16" authorId="0">
      <text>
        <r>
          <rPr>
            <sz val="9"/>
            <rFont val="Tahoma"/>
            <family val="2"/>
          </rPr>
          <t>Победа</t>
        </r>
      </text>
    </comment>
    <comment ref="Y14" authorId="0">
      <text>
        <r>
          <rPr>
            <sz val="9"/>
            <rFont val="Tahoma"/>
            <family val="2"/>
          </rPr>
          <t>1) Алтайская, 72/2</t>
        </r>
      </text>
    </comment>
    <comment ref="U14" authorId="0">
      <text>
        <r>
          <rPr>
            <sz val="9"/>
            <rFont val="Tahoma"/>
            <family val="2"/>
          </rPr>
          <t>1) Юность (кровля, фасад)
2) л/б Сосновый бор
3) Смирнова, 28 стр.2 (фасад)
4) Первомайская, 65/3
5) Мичурина, 79/2</t>
        </r>
      </text>
    </comment>
    <comment ref="S14" authorId="0">
      <text>
        <r>
          <rPr>
            <sz val="9"/>
            <rFont val="Tahoma"/>
            <family val="2"/>
          </rPr>
          <t>1) Пушкина, 54/1 (фасад)
2) Ивановского 9/2</t>
        </r>
      </text>
    </comment>
    <comment ref="R14" authorId="0">
      <text>
        <r>
          <rPr>
            <sz val="9"/>
            <rFont val="Tahoma"/>
            <family val="2"/>
          </rPr>
          <t>1) Кедр (решение суда)
2) Победа (решение суда)
3) Кедр (л/а ядро)</t>
        </r>
      </text>
    </comment>
    <comment ref="Q14" authorId="0">
      <text>
        <r>
          <rPr>
            <sz val="9"/>
            <rFont val="Tahoma"/>
            <family val="2"/>
          </rPr>
          <t>1)  ДЮСШ Победа
2) Кедр (решение суда)
3) Победа (решение суда)
4) Кедр (л/а ядро)</t>
        </r>
      </text>
    </comment>
    <comment ref="P14" authorId="0">
      <text>
        <r>
          <rPr>
            <sz val="9"/>
            <rFont val="Tahoma"/>
            <family val="2"/>
          </rPr>
          <t>ДЮСШ №6</t>
        </r>
      </text>
    </comment>
    <comment ref="O14" authorId="0">
      <text>
        <r>
          <rPr>
            <sz val="9"/>
            <rFont val="Tahoma"/>
            <family val="2"/>
          </rPr>
          <t>ДЮСШ №6</t>
        </r>
      </text>
    </comment>
    <comment ref="N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4" authorId="0">
      <text>
        <r>
          <rPr>
            <sz val="9"/>
            <rFont val="Tahoma"/>
            <family val="2"/>
          </rPr>
          <t>1) Лыжероллерной трассы в г. Томске по ул. Королева (обеспечение материальной базы зимних видов спорта</t>
        </r>
      </text>
    </comment>
    <comment ref="Q16" authorId="0">
      <text>
        <r>
          <rPr>
            <sz val="9"/>
            <rFont val="Tahoma"/>
            <family val="2"/>
          </rPr>
          <t>Пушкина, 54/1</t>
        </r>
      </text>
    </comment>
    <comment ref="R16" authorId="0">
      <text>
        <r>
          <rPr>
            <sz val="9"/>
            <rFont val="Tahoma"/>
            <family val="2"/>
          </rPr>
          <t>Пушкина, 54/1</t>
        </r>
      </text>
    </comment>
    <comment ref="S27" authorId="0">
      <text>
        <r>
          <rPr>
            <sz val="9"/>
            <rFont val="Tahoma"/>
            <family val="2"/>
          </rPr>
          <t>Дворец спорта С.Белова</t>
        </r>
      </text>
    </comment>
    <comment ref="W22" authorId="0">
      <text>
        <r>
          <rPr>
            <sz val="9"/>
            <rFont val="Tahoma"/>
            <family val="2"/>
          </rPr>
          <t>Локомотив</t>
        </r>
      </text>
    </comment>
  </commentList>
</comments>
</file>

<file path=xl/comments22.xml><?xml version="1.0" encoding="utf-8"?>
<comments xmlns="http://schemas.openxmlformats.org/spreadsheetml/2006/main">
  <authors>
    <author>Автор</author>
  </authors>
  <commentList>
    <comment ref="O30" authorId="0">
      <text>
        <r>
          <rPr>
            <sz val="9"/>
            <rFont val="Tahoma"/>
            <family val="2"/>
          </rPr>
          <t>По статотчету</t>
        </r>
      </text>
    </comment>
    <comment ref="O23" authorId="0">
      <text>
        <r>
          <rPr>
            <sz val="9"/>
            <rFont val="Tahoma"/>
            <family val="2"/>
          </rPr>
          <t>Фактическая численность населения</t>
        </r>
      </text>
    </comment>
    <comment ref="P23" authorId="0">
      <text>
        <r>
          <rPr>
            <sz val="9"/>
            <rFont val="Tahoma"/>
            <family val="2"/>
          </rPr>
          <t>Прогнозная численность населения</t>
        </r>
      </text>
    </comment>
  </commentList>
</comments>
</file>

<file path=xl/comments5.xml><?xml version="1.0" encoding="utf-8"?>
<comments xmlns="http://schemas.openxmlformats.org/spreadsheetml/2006/main">
  <authors>
    <author>Автор</author>
  </authors>
  <commentList>
    <comment ref="K32" authorId="0">
      <text>
        <r>
          <rPr>
            <sz val="9"/>
            <rFont val="Tahoma"/>
            <family val="2"/>
          </rPr>
          <t>в соответствии с региональным проектом</t>
        </r>
      </text>
    </commen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7" authorId="0">
      <text>
        <r>
          <rPr>
            <sz val="9"/>
            <rFont val="Tahoma"/>
            <family val="2"/>
          </rPr>
          <t>постановление 820
среднесрочный</t>
        </r>
      </text>
    </comment>
    <comment ref="Q7" authorId="0">
      <text>
        <r>
          <rPr>
            <sz val="9"/>
            <rFont val="Tahoma"/>
            <family val="2"/>
          </rPr>
          <t>постановление 820
среднесрочный</t>
        </r>
      </text>
    </comment>
    <comment ref="O7" authorId="0">
      <text>
        <r>
          <rPr>
            <sz val="9"/>
            <rFont val="Tahoma"/>
            <family val="2"/>
          </rPr>
          <t>постановление 820
среднесрочный</t>
        </r>
      </text>
    </comment>
    <comment ref="M7" authorId="0">
      <text>
        <r>
          <rPr>
            <sz val="9"/>
            <rFont val="Tahoma"/>
            <family val="2"/>
          </rPr>
          <t>постановление 780
среднесрочный</t>
        </r>
      </text>
    </comment>
    <comment ref="O13" authorId="0">
      <text>
        <r>
          <rPr>
            <sz val="9"/>
            <rFont val="Tahoma"/>
            <family val="2"/>
          </rPr>
          <t>Лоскутово</t>
        </r>
      </text>
    </comment>
    <comment ref="O33" authorId="0">
      <text>
        <r>
          <rPr>
            <sz val="9"/>
            <rFont val="Tahoma"/>
            <family val="2"/>
          </rPr>
          <t>в соответствии с региональным проектом</t>
        </r>
      </text>
    </comment>
    <comment ref="O32" authorId="0">
      <text>
        <r>
          <rPr>
            <sz val="9"/>
            <rFont val="Tahoma"/>
            <family val="2"/>
          </rPr>
          <t>в соответствии с региональным проектом</t>
        </r>
      </text>
    </comment>
    <comment ref="O31" authorId="0">
      <text>
        <r>
          <rPr>
            <sz val="9"/>
            <rFont val="Tahoma"/>
            <family val="2"/>
          </rPr>
          <t>в соответствии с региональным проектом</t>
        </r>
      </text>
    </comment>
  </commentList>
</comments>
</file>

<file path=xl/sharedStrings.xml><?xml version="1.0" encoding="utf-8"?>
<sst xmlns="http://schemas.openxmlformats.org/spreadsheetml/2006/main" count="3249" uniqueCount="1116">
  <si>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</si>
  <si>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</si>
  <si>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</si>
  <si>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</si>
  <si>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</si>
  <si>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</si>
  <si>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</si>
  <si>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</si>
  <si>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</si>
  <si>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</si>
  <si>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</si>
  <si>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</si>
  <si>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</si>
  <si>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</si>
  <si>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</si>
  <si>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</si>
  <si>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</si>
  <si>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</si>
  <si>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</si>
  <si>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</si>
  <si>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</si>
  <si>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</si>
  <si>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</si>
  <si>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</si>
  <si>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</si>
  <si>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</si>
  <si>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</si>
  <si>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</si>
  <si>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</si>
  <si>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</si>
  <si>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</si>
  <si>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</si>
  <si>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</si>
  <si>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</si>
  <si>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</si>
  <si>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</si>
  <si>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</si>
  <si>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</si>
  <si>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</si>
  <si>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</si>
  <si>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</si>
  <si>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</si>
  <si>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</si>
  <si>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</si>
  <si>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</si>
  <si>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</si>
  <si>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</si>
  <si>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</si>
  <si>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</si>
  <si>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</si>
  <si>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</si>
  <si>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</si>
  <si>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</si>
  <si>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</si>
  <si>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</si>
  <si>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</si>
  <si>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</si>
  <si>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</si>
  <si>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</si>
  <si>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</si>
  <si>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</si>
  <si>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</si>
  <si>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</si>
  <si>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</si>
  <si>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</si>
  <si>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</si>
  <si>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</si>
  <si>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</si>
  <si>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</si>
  <si>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</si>
  <si>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</si>
  <si>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</si>
  <si>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</si>
  <si>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</si>
  <si>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</si>
  <si>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</si>
  <si>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</si>
  <si>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</si>
  <si>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</si>
  <si>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</si>
  <si>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</si>
  <si>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</si>
  <si>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</si>
  <si>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</si>
  <si>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</si>
  <si>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</si>
  <si>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</si>
  <si>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</si>
  <si>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</si>
  <si>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</si>
  <si>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</si>
  <si>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</si>
  <si>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</si>
  <si>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</si>
  <si>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</si>
  <si>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</si>
  <si>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</si>
  <si>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</si>
  <si>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</si>
  <si>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</si>
  <si>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</si>
  <si>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</si>
  <si>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</si>
  <si>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</si>
  <si>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</si>
  <si>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</si>
  <si>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</si>
  <si>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</si>
  <si>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</si>
  <si>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</si>
  <si>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</si>
  <si>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</si>
  <si>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</si>
  <si>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</si>
  <si>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</si>
  <si>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</si>
  <si>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</si>
  <si>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</si>
  <si>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</si>
  <si>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</si>
  <si>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</si>
  <si>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</si>
  <si>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</si>
  <si>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</si>
  <si>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</si>
  <si>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</si>
  <si>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</si>
  <si>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</si>
  <si>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</si>
  <si>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</si>
  <si>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</si>
  <si>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</si>
  <si>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</si>
  <si>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</si>
  <si>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</si>
  <si>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</si>
  <si>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</si>
  <si>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Ответственный исполнитель, соисполнители</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</si>
  <si>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</si>
  <si>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</si>
  <si>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</si>
  <si>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</si>
  <si>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</si>
  <si>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</si>
  <si>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</si>
  <si>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</si>
  <si>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</si>
  <si>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</si>
  <si>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</si>
  <si>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</si>
  <si>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</si>
  <si>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</si>
  <si>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</si>
  <si>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</si>
  <si>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</si>
  <si>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</si>
  <si>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</si>
  <si>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</si>
  <si>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</si>
  <si>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</si>
  <si>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</si>
  <si>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</si>
  <si>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</si>
  <si>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</si>
  <si>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</si>
  <si>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</si>
  <si>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</si>
  <si>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</si>
  <si>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</si>
  <si>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</si>
  <si>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</si>
  <si>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</si>
  <si>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</si>
  <si>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</si>
  <si>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</si>
  <si>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</si>
  <si>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</si>
  <si>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</si>
  <si>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</si>
  <si>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</si>
  <si>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</si>
  <si>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</si>
  <si>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</si>
  <si>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</si>
  <si>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</si>
  <si>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</si>
  <si>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</si>
  <si>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</si>
  <si>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</si>
  <si>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</si>
  <si>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</si>
  <si>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</si>
  <si>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</si>
  <si>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</si>
  <si>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</si>
  <si>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</si>
  <si>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</si>
  <si>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</si>
  <si>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</si>
  <si>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</si>
  <si>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</si>
  <si>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</si>
  <si>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</si>
  <si>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</si>
  <si>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</si>
  <si>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</si>
  <si>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</si>
  <si>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</si>
  <si>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</si>
  <si>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</si>
  <si>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</si>
  <si>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</si>
  <si>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</si>
  <si>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</si>
  <si>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</si>
  <si>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</si>
  <si>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</si>
  <si>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</si>
  <si>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</si>
  <si>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</si>
  <si>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</si>
  <si>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</si>
  <si>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</si>
  <si>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</si>
  <si>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</si>
  <si>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</si>
  <si>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</si>
  <si>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</si>
  <si>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</si>
  <si>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</si>
  <si>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</si>
  <si>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</si>
  <si>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</si>
  <si>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</si>
  <si>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</si>
  <si>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</si>
  <si>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</si>
  <si>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</si>
  <si>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</si>
  <si>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</si>
  <si>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</si>
  <si>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</si>
  <si>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</si>
  <si>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</si>
  <si>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</si>
  <si>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</si>
  <si>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</si>
  <si>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</si>
  <si>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</si>
  <si>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</si>
  <si>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</si>
  <si>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</si>
  <si>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</si>
  <si>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</si>
  <si>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</si>
  <si>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</si>
  <si>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</si>
  <si>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</si>
  <si>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</si>
  <si>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</si>
  <si>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</si>
  <si>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</si>
  <si>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</si>
  <si>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</si>
  <si>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</si>
  <si>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</si>
  <si>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</si>
  <si>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</si>
  <si>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</si>
  <si>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</si>
  <si>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</si>
  <si>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</si>
  <si>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</si>
  <si>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</si>
  <si>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</si>
  <si>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</si>
  <si>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</si>
  <si>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</si>
  <si>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</si>
  <si>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</si>
  <si>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</si>
  <si>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</si>
  <si>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</si>
  <si>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</si>
  <si>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</si>
  <si>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</si>
  <si>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</si>
  <si>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</si>
  <si>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</si>
  <si>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</si>
  <si>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</si>
  <si>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</si>
  <si>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</si>
  <si>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</si>
  <si>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</si>
  <si>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</si>
  <si>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</si>
  <si>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</si>
  <si>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</si>
  <si>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</si>
  <si>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</si>
  <si>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</si>
  <si>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</si>
  <si>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</si>
  <si>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</si>
  <si>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</si>
  <si>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</si>
  <si>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</si>
  <si>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</si>
  <si>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</si>
  <si>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</si>
  <si>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</si>
  <si>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</si>
  <si>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</si>
  <si>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</si>
  <si>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</si>
  <si>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</si>
  <si>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</si>
  <si>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</si>
  <si>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</si>
  <si>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</si>
  <si>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</si>
  <si>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</si>
  <si>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</si>
  <si>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</si>
  <si>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</si>
  <si>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</si>
  <si>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</si>
  <si>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</si>
  <si>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</si>
  <si>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</si>
  <si>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</si>
  <si>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</si>
  <si>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</si>
  <si>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</si>
  <si>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</si>
  <si>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</si>
  <si>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</si>
  <si>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</si>
  <si>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</si>
  <si>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</si>
  <si>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</si>
  <si>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</si>
  <si>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</si>
  <si>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</si>
  <si>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</si>
  <si>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</si>
  <si>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</si>
  <si>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</si>
  <si>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</si>
  <si>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</si>
  <si>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</si>
  <si>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</si>
  <si>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</si>
  <si>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</si>
  <si>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</si>
  <si>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</si>
  <si>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</si>
  <si>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</si>
  <si>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</si>
  <si>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</si>
  <si>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</si>
  <si>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</si>
  <si>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</si>
  <si>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</si>
  <si>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</si>
  <si>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</si>
  <si>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</si>
  <si>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</si>
  <si>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</si>
  <si>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</si>
  <si>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</si>
  <si>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</si>
  <si>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</si>
  <si>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</si>
  <si>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</si>
  <si>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</si>
  <si>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</si>
  <si>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</si>
  <si>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</si>
  <si>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</si>
  <si>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</si>
  <si>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</si>
  <si>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</si>
  <si>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</si>
  <si>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</si>
  <si>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</si>
  <si>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</si>
  <si>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</si>
  <si>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</si>
  <si>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</si>
  <si>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</si>
  <si>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</si>
  <si>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</si>
  <si>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</si>
  <si>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</si>
  <si>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</si>
  <si>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</si>
  <si>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</si>
  <si>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</si>
  <si>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</si>
  <si>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</si>
  <si>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</si>
  <si>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</si>
  <si>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</si>
  <si>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</si>
  <si>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</si>
  <si>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</si>
  <si>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</si>
  <si>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</si>
  <si>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</si>
  <si>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</si>
  <si>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Приложение</t>
  </si>
  <si>
    <t>к подпрограмме</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</si>
  <si>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</si>
  <si>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</si>
  <si>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</si>
  <si>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</si>
  <si>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</si>
  <si>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</si>
  <si>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</si>
  <si>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</si>
  <si>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</si>
  <si>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</si>
  <si>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Строительство</t>
  </si>
  <si>
    <t>проектно-сметная документация</t>
  </si>
  <si>
    <t>СМР</t>
  </si>
  <si>
    <t>проектно-изыскательские работы</t>
  </si>
  <si>
    <t>Итого:</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</si>
  <si>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</si>
  <si>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</si>
  <si>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</si>
  <si>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</si>
  <si>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</si>
  <si>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</si>
  <si>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</si>
  <si>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</si>
  <si>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</si>
  <si>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</si>
  <si>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</si>
  <si>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</si>
  <si>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</si>
  <si>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</si>
  <si>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 xml:space="preserve">Департамент капитального строительства </t>
  </si>
  <si>
    <t xml:space="preserve"> -</t>
  </si>
  <si>
    <t>4 320 кв.м.</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</si>
  <si>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</si>
  <si>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</si>
  <si>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</si>
  <si>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</si>
  <si>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</si>
  <si>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9757,5 кв.м.</t>
  </si>
  <si>
    <t xml:space="preserve"> технологическое присоединение энергопринимающих устройств</t>
  </si>
  <si>
    <t xml:space="preserve"> строительно-монтажные работы</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</si>
  <si>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</si>
  <si>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</si>
  <si>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</si>
  <si>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</si>
  <si>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</si>
  <si>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</si>
  <si>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</si>
  <si>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</si>
  <si>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</si>
  <si>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</si>
  <si>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</si>
  <si>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</si>
  <si>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</si>
  <si>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</si>
  <si>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</si>
  <si>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</si>
  <si>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</si>
  <si>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</si>
  <si>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</si>
  <si>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</si>
  <si>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</si>
  <si>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</si>
  <si>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</si>
  <si>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</si>
  <si>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</si>
  <si>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</si>
  <si>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</si>
  <si>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</si>
  <si>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</si>
  <si>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</si>
  <si>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</si>
  <si>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</si>
  <si>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</si>
  <si>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</si>
  <si>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</si>
  <si>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</si>
  <si>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</si>
  <si>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</si>
  <si>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</si>
  <si>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</si>
  <si>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</si>
  <si>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</si>
  <si>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</si>
  <si>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</si>
  <si>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</si>
  <si>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</si>
  <si>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</si>
  <si>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</si>
  <si>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</si>
  <si>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</si>
  <si>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</si>
  <si>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</si>
  <si>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</si>
  <si>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</si>
  <si>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</si>
  <si>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</si>
  <si>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</si>
  <si>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</si>
  <si>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</si>
  <si>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</si>
  <si>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</si>
  <si>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</si>
  <si>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</si>
  <si>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</si>
  <si>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</si>
  <si>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</si>
  <si>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</si>
  <si>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</si>
  <si>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</si>
  <si>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</si>
  <si>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</si>
  <si>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</si>
  <si>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</si>
  <si>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</si>
  <si>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</si>
  <si>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</si>
  <si>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</si>
  <si>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</si>
  <si>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</si>
  <si>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</si>
  <si>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</si>
  <si>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</si>
  <si>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</si>
  <si>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</si>
  <si>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</si>
  <si>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</si>
  <si>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</si>
  <si>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</si>
  <si>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</si>
  <si>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</si>
  <si>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</si>
  <si>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</si>
  <si>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</si>
  <si>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</si>
  <si>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</si>
  <si>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</si>
  <si>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</si>
  <si>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</si>
  <si>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</si>
  <si>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</si>
  <si>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</si>
  <si>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Капитальный ремонт спортивного сооружения по адресу: г. Томск, ул. Алтайская, 72/2</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</si>
  <si>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</si>
  <si>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</si>
  <si>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</si>
  <si>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</si>
  <si>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</si>
  <si>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</si>
  <si>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</si>
  <si>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</si>
  <si>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</si>
  <si>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</si>
  <si>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</si>
  <si>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</si>
  <si>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</si>
  <si>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</si>
  <si>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</si>
  <si>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</si>
  <si>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</si>
  <si>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</si>
  <si>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</si>
  <si>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</si>
  <si>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</si>
  <si>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</si>
  <si>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</si>
  <si>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</si>
  <si>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</si>
  <si>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</si>
  <si>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</si>
  <si>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</si>
  <si>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</si>
  <si>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</si>
  <si>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</si>
  <si>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</si>
  <si>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</si>
  <si>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</si>
  <si>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</si>
  <si>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</si>
  <si>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</si>
  <si>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</si>
  <si>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</si>
  <si>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</si>
  <si>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</si>
  <si>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</si>
  <si>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</si>
  <si>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</si>
  <si>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</si>
  <si>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</si>
  <si>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</si>
  <si>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</si>
  <si>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</si>
  <si>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</si>
  <si>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</si>
  <si>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</si>
  <si>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</si>
  <si>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</si>
  <si>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</si>
  <si>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</si>
  <si>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</si>
  <si>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</si>
  <si>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</si>
  <si>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 xml:space="preserve"> - </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</si>
  <si>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</si>
  <si>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</si>
  <si>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</si>
  <si>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</si>
  <si>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</si>
  <si>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</si>
  <si>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</si>
  <si>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</si>
  <si>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</si>
  <si>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</si>
  <si>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</si>
  <si>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</si>
  <si>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</si>
  <si>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</si>
  <si>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</si>
  <si>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</si>
  <si>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</si>
  <si>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</si>
  <si>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</si>
  <si>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</si>
  <si>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</si>
  <si>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</si>
  <si>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</si>
  <si>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</si>
  <si>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</si>
  <si>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</si>
  <si>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</si>
  <si>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</si>
  <si>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</si>
  <si>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</si>
  <si>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</si>
  <si>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</si>
  <si>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</si>
  <si>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</si>
  <si>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</si>
  <si>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</si>
  <si>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</si>
  <si>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</si>
  <si>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</si>
  <si>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</si>
  <si>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</si>
  <si>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</si>
  <si>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</si>
  <si>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</si>
  <si>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</si>
  <si>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</si>
  <si>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</si>
  <si>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</si>
  <si>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</si>
  <si>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</si>
  <si>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</si>
  <si>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</si>
  <si>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</si>
  <si>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</si>
  <si>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</si>
  <si>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</si>
  <si>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</si>
  <si>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</si>
  <si>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</si>
  <si>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</si>
  <si>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</si>
  <si>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</si>
  <si>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</si>
  <si>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</si>
  <si>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</si>
  <si>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</si>
  <si>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</si>
  <si>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</si>
  <si>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</si>
  <si>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</si>
  <si>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</si>
  <si>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</si>
  <si>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</si>
  <si>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</si>
  <si>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</si>
  <si>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</si>
  <si>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</si>
  <si>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</si>
  <si>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</si>
  <si>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</si>
  <si>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</si>
  <si>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</si>
  <si>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</si>
  <si>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</si>
  <si>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</si>
  <si>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</si>
  <si>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</si>
  <si>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Сметная стоимость объекта капитального строительства, тыс. руб. *</t>
  </si>
  <si>
    <t xml:space="preserve">* Включает в себя все виды бюджетных инвестиций </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</si>
  <si>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</si>
  <si>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</si>
  <si>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</si>
  <si>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</si>
  <si>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</si>
  <si>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</si>
  <si>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</si>
  <si>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</si>
  <si>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</si>
  <si>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</si>
  <si>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</si>
  <si>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</si>
  <si>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</si>
  <si>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</si>
  <si>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</si>
  <si>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</si>
  <si>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</si>
  <si>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(по согласованию), жители Города Томска (по согласованию)</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</si>
  <si>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</si>
  <si>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</si>
  <si>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</si>
  <si>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</si>
  <si>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</si>
  <si>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</si>
  <si>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</si>
  <si>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</si>
  <si>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</si>
  <si>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</si>
  <si>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</si>
  <si>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Численность населения Города Томска, чел.</t>
  </si>
  <si>
    <t>3-29 лет</t>
  </si>
  <si>
    <t>30-54 лет</t>
  </si>
  <si>
    <t>30-59 лет</t>
  </si>
  <si>
    <t>55-79 лет</t>
  </si>
  <si>
    <t>60-79 лет</t>
  </si>
  <si>
    <t>Женщины</t>
  </si>
  <si>
    <t>Мужчины</t>
  </si>
  <si>
    <t>Общее</t>
  </si>
  <si>
    <t>Численность занимающихся ФК, чел.</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</si>
  <si>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</si>
  <si>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</si>
  <si>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</si>
  <si>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</si>
  <si>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</si>
  <si>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</si>
  <si>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</si>
  <si>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</si>
  <si>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</si>
  <si>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</si>
  <si>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</si>
  <si>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</si>
  <si>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</si>
  <si>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</si>
  <si>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</si>
  <si>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</si>
  <si>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</si>
  <si>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2020год</t>
  </si>
  <si>
    <t>археология</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</si>
  <si>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</si>
  <si>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</si>
  <si>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</si>
  <si>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</si>
  <si>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</si>
  <si>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</si>
  <si>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</si>
  <si>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</si>
  <si>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</si>
  <si>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</si>
  <si>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</si>
  <si>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</si>
  <si>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</si>
  <si>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</si>
  <si>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</si>
  <si>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</si>
  <si>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</si>
  <si>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</si>
  <si>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</si>
  <si>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</si>
  <si>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</si>
  <si>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</si>
  <si>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</si>
  <si>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</si>
  <si>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</si>
  <si>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</si>
  <si>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3-79 лет</t>
  </si>
  <si>
    <t>Доля занимающихся, %</t>
  </si>
  <si>
    <t>Молодежь</t>
  </si>
  <si>
    <t>Средний</t>
  </si>
  <si>
    <t>Старший</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</si>
  <si>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</si>
  <si>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</si>
  <si>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</si>
  <si>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</si>
  <si>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</si>
  <si>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</si>
  <si>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</si>
  <si>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</si>
  <si>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</si>
  <si>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</si>
  <si>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</si>
  <si>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</si>
  <si>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</si>
  <si>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</si>
  <si>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</si>
  <si>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</si>
  <si>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</si>
  <si>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</si>
  <si>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</si>
  <si>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</si>
  <si>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приложениях 1, 2).</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</si>
  <si>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</si>
  <si>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</si>
  <si>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</si>
  <si>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</si>
  <si>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</si>
  <si>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</si>
  <si>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</si>
  <si>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</si>
  <si>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</si>
  <si>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</si>
  <si>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</si>
  <si>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</si>
  <si>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</si>
  <si>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</si>
  <si>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</si>
  <si>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</si>
  <si>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</si>
  <si>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</si>
  <si>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</si>
  <si>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</si>
  <si>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</si>
  <si>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</si>
  <si>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</si>
  <si>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</si>
  <si>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</si>
  <si>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</si>
  <si>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</si>
  <si>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</si>
  <si>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</si>
  <si>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</si>
  <si>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</si>
  <si>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</si>
  <si>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</si>
  <si>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</si>
  <si>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</si>
  <si>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</si>
  <si>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</si>
  <si>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</si>
  <si>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</si>
  <si>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</si>
  <si>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</si>
  <si>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</si>
  <si>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</si>
  <si>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</si>
  <si>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</si>
  <si>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</si>
  <si>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</si>
  <si>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</si>
  <si>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</si>
  <si>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</si>
  <si>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</si>
  <si>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</si>
  <si>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</si>
  <si>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</si>
  <si>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</si>
  <si>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</si>
  <si>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</si>
  <si>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</si>
  <si>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</si>
  <si>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</si>
  <si>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</si>
  <si>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</si>
  <si>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</si>
  <si>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</si>
  <si>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</si>
  <si>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</si>
  <si>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</si>
  <si>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</si>
  <si>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</si>
  <si>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</si>
  <si>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</si>
  <si>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</si>
  <si>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</si>
  <si>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</si>
  <si>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</si>
  <si>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</si>
  <si>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 xml:space="preserve"> распоряжение Правительства Российской Федерации от 19 октября 1999 г. № 1683-р</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</si>
  <si>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</si>
  <si>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</si>
  <si>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</si>
  <si>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</si>
  <si>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</si>
  <si>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</si>
  <si>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</si>
  <si>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</si>
  <si>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</si>
  <si>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</si>
  <si>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</si>
  <si>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</si>
  <si>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</si>
  <si>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</si>
  <si>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</si>
  <si>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</si>
  <si>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</si>
  <si>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</si>
  <si>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2015-2017</t>
  </si>
  <si>
    <t xml:space="preserve">2015-2016 </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</si>
  <si>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</si>
  <si>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</si>
  <si>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</si>
  <si>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</si>
  <si>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</si>
  <si>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</si>
  <si>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</si>
  <si>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</si>
  <si>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</si>
  <si>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</si>
  <si>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</si>
  <si>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</si>
  <si>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</si>
  <si>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</si>
  <si>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</si>
  <si>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</si>
  <si>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</si>
  <si>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</si>
  <si>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</si>
  <si>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</si>
  <si>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</si>
  <si>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</si>
  <si>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Школьный стадион МАОУ СОШ № 67 г.Томска по адресу: г. Томск, ул. Иркутский тракт, 51/3</t>
  </si>
  <si>
    <t>Школьный стадион МАОУ СОШ № 40 г.Томска по адресу: г. Томск, ул. Никитина, 26</t>
  </si>
  <si>
    <t>Строительство стадиона МАОУ СОШ № 11 им. В.И. Смирнова г.Томск апо адресу: г. Томск, ул. Кольцевой проезд, 39</t>
  </si>
  <si>
    <t>«Строительство, реконструкция, ремонт и приобретение в муниципальную собственность спортивных объектов»</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</si>
  <si>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</si>
  <si>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</si>
  <si>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</si>
  <si>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</si>
  <si>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</si>
  <si>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</si>
  <si>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</si>
  <si>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</si>
  <si>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</si>
  <si>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</si>
  <si>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</si>
  <si>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</si>
  <si>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</si>
  <si>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</si>
  <si>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</si>
  <si>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</si>
  <si>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</si>
  <si>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</si>
  <si>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</si>
  <si>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</si>
  <si>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Форма № 1-ФК «Сведения о физической культуре и спорте», приказ Росстата от 27.03.2019 г. № 172,
Административная информация Росстата</t>
  </si>
  <si>
    <t xml:space="preserve">Периодическая отчетность. Форма № 1-ФК «Сведения о физической культуре и спорте», приказ Росстата от 27.03.2019 г. № 172,
Административная информация Росстата
</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</si>
  <si>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</si>
  <si>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</si>
  <si>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</si>
  <si>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</si>
  <si>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</si>
  <si>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</si>
  <si>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</si>
  <si>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</si>
  <si>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</si>
  <si>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</si>
  <si>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 xml:space="preserve">Реконструкция стадиона «Локомотив» по адресу: г. Томск, ул. Рабочая, 23/3
</t>
  </si>
  <si>
    <t>Трассы для фристайла с бугельным подъемником для МАУ ДО ДЮСШ зимних видов спорта  по адресу: г. Томск, ул. Королева</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</si>
  <si>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</si>
  <si>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</si>
  <si>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</si>
  <si>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</si>
  <si>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</si>
  <si>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</si>
  <si>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</si>
  <si>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</si>
  <si>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</si>
  <si>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</si>
  <si>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</si>
  <si>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</si>
  <si>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</si>
  <si>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</si>
  <si>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</si>
  <si>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</si>
  <si>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</si>
  <si>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</si>
  <si>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</si>
  <si>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</si>
  <si>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</si>
  <si>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</si>
  <si>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</si>
  <si>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</si>
  <si>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</si>
  <si>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</si>
  <si>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</si>
  <si>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</si>
  <si>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</si>
  <si>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</si>
  <si>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</si>
  <si>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</si>
  <si>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 xml:space="preserve">Форма № 5-ФК «Сведения о физической культуре и спорте», приказ Росстата от 24.12.2019 № 798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t>
  </si>
  <si>
    <t>Форма № 1-ФК «Сведения о физической культуре и спорте», приказ Росстата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</si>
  <si>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Росстата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</si>
  <si>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</si>
  <si>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</si>
  <si>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</si>
  <si>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</si>
  <si>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</si>
  <si>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</si>
  <si>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</si>
  <si>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</si>
  <si>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</si>
  <si>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</si>
  <si>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</si>
  <si>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</si>
  <si>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</si>
  <si>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</si>
  <si>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</si>
  <si>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</si>
  <si>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</si>
  <si>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</si>
  <si>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</si>
  <si>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</si>
  <si>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</si>
  <si>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</si>
  <si>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</si>
  <si>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</si>
  <si>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</si>
  <si>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</si>
  <si>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</si>
  <si>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</si>
  <si>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</si>
  <si>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</si>
  <si>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</si>
  <si>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</si>
  <si>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</si>
  <si>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</si>
  <si>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</si>
  <si>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</si>
  <si>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</si>
  <si>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</si>
  <si>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</si>
  <si>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</si>
  <si>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</si>
  <si>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форма статистического наблюдения № 3-АФК «Сведения об адаптивной физической культуре и спорте», данные отделения Пенсионного фонда РФ</t>
  </si>
  <si>
    <t>011Р540008, 011Р520590; 621</t>
  </si>
  <si>
    <t>КЦСР 0140100000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</si>
  <si>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</si>
  <si>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</si>
  <si>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</si>
  <si>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мероприятию п. 1.3.3 «Обеспечение условий для развития физической культуры и массового спорта».</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</si>
  <si>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</si>
  <si>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</si>
  <si>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 п/п</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</si>
  <si>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</si>
  <si>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</si>
  <si>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</si>
  <si>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</si>
  <si>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</si>
  <si>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</si>
  <si>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</si>
  <si>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</si>
  <si>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</si>
  <si>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</si>
  <si>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</si>
  <si>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реконструкция</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</si>
  <si>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</si>
  <si>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</si>
  <si>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</si>
  <si>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</si>
  <si>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</si>
  <si>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</si>
  <si>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</si>
  <si>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Капитальный ремонт фасада здания МБУ ДО ДЮСШ № 4 по адресу: г. Томск, ул. Пушкина, 54/1, стр.1</t>
  </si>
  <si>
    <t>Информация Пенсионного фонда города Томска</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</si>
  <si>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</si>
  <si>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</si>
  <si>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</si>
  <si>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</si>
  <si>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</si>
  <si>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</si>
  <si>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</si>
  <si>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</si>
  <si>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</si>
  <si>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</si>
  <si>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</si>
  <si>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</si>
  <si>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</si>
  <si>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</si>
  <si>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</si>
  <si>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</si>
  <si>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</si>
  <si>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</si>
  <si>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</si>
  <si>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</si>
  <si>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</si>
  <si>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</si>
  <si>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</si>
  <si>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</si>
  <si>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</si>
  <si>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</si>
  <si>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</si>
  <si>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</si>
  <si>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</si>
  <si>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</si>
  <si>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В 2012 - 2014 годах в рамках муниципальной программы «Развитие физической культуры и спорта на территории муниципального образования «Город Томск» (далее - Программа)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</si>
  <si>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Периодическая отчетность. Форма № 30 «Сведения о медицинской организации», приказ Росстата от 04.09.2015 № 412</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</si>
  <si>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</si>
  <si>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Периодическая отчетность. Форма № 3-АФК «Сведения об адаптивной физической культуре и спорте», приказ Росстата от 03.10.2017 г. № 653</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</si>
  <si>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Российской Федерации).</t>
  </si>
  <si>
    <t>от  03.08.2020</t>
  </si>
  <si>
    <t xml:space="preserve">        № 694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</si>
</sst>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96">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6"/>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b/>
      <sz val="10"/>
      <color indexed="8"/>
      <name val="Times New Roman"/>
      <family val="1"/>
    </font>
    <font>
      <sz val="8"/>
      <color indexed="8"/>
      <name val="Calibri"/>
      <family val="2"/>
    </font>
    <font>
      <sz val="8"/>
      <color indexed="10"/>
      <name val="Times New Roman"/>
      <family val="1"/>
    </font>
    <font>
      <b/>
      <sz val="14"/>
      <color indexed="8"/>
      <name val="Times New Roman"/>
      <family val="1"/>
    </font>
    <font>
      <sz val="8"/>
      <color indexed="17"/>
      <name val="Times New Roman"/>
      <family val="1"/>
    </font>
    <font>
      <b/>
      <sz val="11"/>
      <color indexed="8"/>
      <name val="Times New Roman"/>
      <family val="1"/>
    </font>
    <font>
      <sz val="10"/>
      <color indexed="10"/>
      <name val="Times New Roman"/>
      <family val="1"/>
    </font>
    <font>
      <b/>
      <sz val="8"/>
      <color indexed="8"/>
      <name val="Times New Roman"/>
      <family val="1"/>
    </font>
    <font>
      <sz val="10"/>
      <color indexed="63"/>
      <name val="Times New Roman"/>
      <family val="1"/>
    </font>
    <font>
      <sz val="8"/>
      <name val="Calibri"/>
      <family val="2"/>
    </font>
    <font>
      <b/>
      <sz val="8"/>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Times New Roman"/>
      <family val="1"/>
    </font>
    <font>
      <sz val="10"/>
      <color theme="1"/>
      <name val="Times New Roman"/>
      <family val="1"/>
    </font>
    <font>
      <b/>
      <sz val="10"/>
      <color theme="1"/>
      <name val="Times New Roman"/>
      <family val="1"/>
    </font>
    <font>
      <sz val="8"/>
      <color theme="1"/>
      <name val="Calibri"/>
      <family val="2"/>
    </font>
    <font>
      <sz val="8"/>
      <color rgb="FFFF0000"/>
      <name val="Times New Roman"/>
      <family val="1"/>
    </font>
    <font>
      <b/>
      <sz val="14"/>
      <color rgb="FF000000"/>
      <name val="Times New Roman"/>
      <family val="1"/>
    </font>
    <font>
      <sz val="10"/>
      <color rgb="FF000000"/>
      <name val="Times New Roman"/>
      <family val="1"/>
    </font>
    <font>
      <sz val="10"/>
      <color theme="1" tint="0.04998999834060669"/>
      <name val="Times New Roman"/>
      <family val="1"/>
    </font>
    <font>
      <sz val="11"/>
      <color theme="1" tint="0.04998999834060669"/>
      <name val="Calibri"/>
      <family val="2"/>
    </font>
    <font>
      <b/>
      <sz val="10"/>
      <color theme="1" tint="0.04998999834060669"/>
      <name val="Times New Roman"/>
      <family val="1"/>
    </font>
    <font>
      <sz val="8"/>
      <color theme="1" tint="0.04998999834060669"/>
      <name val="Times New Roman"/>
      <family val="1"/>
    </font>
    <font>
      <sz val="11"/>
      <color theme="1" tint="0.04998999834060669"/>
      <name val="Times New Roman"/>
      <family val="1"/>
    </font>
    <font>
      <sz val="8"/>
      <color rgb="FF00B050"/>
      <name val="Times New Roman"/>
      <family val="1"/>
    </font>
    <font>
      <b/>
      <sz val="11"/>
      <color theme="1"/>
      <name val="Times New Roman"/>
      <family val="1"/>
    </font>
    <font>
      <sz val="6"/>
      <color theme="1"/>
      <name val="Times New Roman"/>
      <family val="1"/>
    </font>
    <font>
      <sz val="10"/>
      <color rgb="FFFF0000"/>
      <name val="Times New Roman"/>
      <family val="1"/>
    </font>
    <font>
      <b/>
      <sz val="8"/>
      <color theme="1"/>
      <name val="Times New Roman"/>
      <family val="1"/>
    </font>
    <font>
      <sz val="10"/>
      <color rgb="FF222222"/>
      <name val="Times New Roman"/>
      <family val="1"/>
    </font>
    <font>
      <sz val="9"/>
      <color theme="1"/>
      <name val="Times New Roman"/>
      <family val="1"/>
    </font>
    <font>
      <b/>
      <sz val="11"/>
      <color rgb="FF000000"/>
      <name val="Times New Roman"/>
      <family val="1"/>
    </font>
    <font>
      <b/>
      <sz val="12"/>
      <color theme="1"/>
      <name val="Times New Roman"/>
      <family val="1"/>
    </font>
    <font>
      <sz val="6"/>
      <color theme="1" tint="0.04998999834060669"/>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medium"/>
      <right style="thin"/>
      <top style="thin"/>
      <bottom/>
    </border>
    <border>
      <left style="medium"/>
      <right style="thin"/>
      <top style="medium"/>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thin"/>
      <right>
        <color indexed="63"/>
      </right>
      <top style="thin"/>
      <bottom style="medium"/>
    </border>
    <border>
      <left style="thin"/>
      <right/>
      <top/>
      <bottom/>
    </border>
    <border>
      <left style="thin"/>
      <right>
        <color indexed="63"/>
      </right>
      <top style="medium"/>
      <bottom style="thin"/>
    </border>
    <border>
      <left/>
      <right style="thin"/>
      <top/>
      <bottom style="thin"/>
    </border>
    <border>
      <left style="medium"/>
      <right style="medium"/>
      <top style="thin"/>
      <bottom style="thin"/>
    </border>
    <border>
      <left/>
      <right/>
      <top style="thin"/>
      <bottom style="thin"/>
    </border>
    <border>
      <left/>
      <right style="thin"/>
      <top style="thin"/>
      <bottom/>
    </border>
    <border>
      <left/>
      <right/>
      <top style="thin"/>
      <bottom/>
    </border>
    <border>
      <left>
        <color indexed="63"/>
      </left>
      <right style="medium"/>
      <top style="thin"/>
      <bottom style="thin"/>
    </border>
    <border>
      <left style="medium"/>
      <right style="thin"/>
      <top/>
      <bottom style="thin"/>
    </border>
    <border>
      <left style="thin"/>
      <right/>
      <top style="thin"/>
      <bottom/>
    </border>
    <border>
      <left style="thin"/>
      <right style="medium"/>
      <top/>
      <bottom style="thin"/>
    </border>
    <border>
      <left>
        <color indexed="63"/>
      </left>
      <right style="thin"/>
      <top style="thin"/>
      <bottom style="medium"/>
    </border>
    <border>
      <left style="thin"/>
      <right style="thin"/>
      <top style="medium"/>
      <bottom style="thin"/>
    </border>
    <border>
      <left>
        <color indexed="63"/>
      </left>
      <right style="thin"/>
      <top style="medium"/>
      <bottom style="thin"/>
    </border>
    <border>
      <left style="medium"/>
      <right style="medium"/>
      <top>
        <color indexed="63"/>
      </top>
      <bottom>
        <color indexed="63"/>
      </bottom>
    </border>
    <border>
      <left/>
      <right style="thin"/>
      <top/>
      <bottom/>
    </border>
    <border>
      <left style="thin"/>
      <right/>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style="medium"/>
      <right style="thin"/>
      <top/>
      <bottom/>
    </border>
    <border>
      <left style="thin"/>
      <right style="thin"/>
      <top style="medium"/>
      <botto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1380">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62" fillId="0" borderId="0" xfId="0" applyFont="1" applyAlignment="1">
      <alignment/>
    </xf>
    <xf numFmtId="0" fontId="62" fillId="0" borderId="0" xfId="0" applyFont="1" applyFill="1" applyAlignment="1">
      <alignment/>
    </xf>
    <xf numFmtId="0" fontId="0" fillId="34" borderId="0" xfId="0" applyFill="1" applyAlignment="1">
      <alignment/>
    </xf>
    <xf numFmtId="0" fontId="39" fillId="0" borderId="0" xfId="0" applyFont="1" applyAlignment="1">
      <alignment/>
    </xf>
    <xf numFmtId="0" fontId="39" fillId="0" borderId="0" xfId="0" applyFont="1" applyAlignment="1">
      <alignment vertical="center"/>
    </xf>
    <xf numFmtId="0" fontId="39" fillId="0" borderId="0" xfId="0" applyFont="1" applyAlignment="1">
      <alignment wrapText="1"/>
    </xf>
    <xf numFmtId="0" fontId="62" fillId="0" borderId="0" xfId="0" applyFont="1" applyAlignment="1">
      <alignment/>
    </xf>
    <xf numFmtId="0" fontId="39" fillId="0" borderId="0" xfId="0" applyFont="1" applyAlignment="1">
      <alignment/>
    </xf>
    <xf numFmtId="0" fontId="39" fillId="0" borderId="0" xfId="0" applyFont="1" applyAlignment="1">
      <alignment vertical="center" wrapText="1"/>
    </xf>
    <xf numFmtId="0" fontId="62" fillId="0" borderId="0" xfId="0" applyFont="1" applyAlignment="1">
      <alignment/>
    </xf>
    <xf numFmtId="0" fontId="0" fillId="0" borderId="0" xfId="0" applyFont="1" applyAlignment="1">
      <alignment/>
    </xf>
    <xf numFmtId="0" fontId="40" fillId="0" borderId="0" xfId="0" applyFont="1" applyAlignment="1">
      <alignment/>
    </xf>
    <xf numFmtId="0" fontId="0" fillId="0" borderId="0" xfId="0" applyFont="1" applyBorder="1" applyAlignment="1">
      <alignment/>
    </xf>
    <xf numFmtId="0" fontId="72"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73" fillId="0" borderId="0" xfId="0" applyFont="1" applyAlignment="1">
      <alignment horizontal="center" vertical="center"/>
    </xf>
    <xf numFmtId="0" fontId="72" fillId="0" borderId="0" xfId="0" applyFont="1" applyAlignment="1">
      <alignment horizontal="righ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72" fillId="0" borderId="0" xfId="0" applyFont="1" applyAlignment="1">
      <alignment horizontal="center"/>
    </xf>
    <xf numFmtId="0" fontId="74" fillId="0" borderId="0" xfId="0" applyFont="1" applyAlignment="1">
      <alignment horizontal="center"/>
    </xf>
    <xf numFmtId="0" fontId="74" fillId="0" borderId="12" xfId="0" applyFont="1" applyBorder="1" applyAlignment="1">
      <alignment horizontal="center" vertical="center" wrapText="1"/>
    </xf>
    <xf numFmtId="0" fontId="74" fillId="0" borderId="11" xfId="0" applyFont="1" applyBorder="1" applyAlignment="1">
      <alignment horizontal="center" vertical="center" wrapText="1"/>
    </xf>
    <xf numFmtId="10" fontId="74" fillId="0" borderId="11" xfId="0" applyNumberFormat="1" applyFont="1" applyBorder="1" applyAlignment="1">
      <alignment horizontal="center" vertical="center" wrapText="1"/>
    </xf>
    <xf numFmtId="9" fontId="74" fillId="0" borderId="11" xfId="0" applyNumberFormat="1" applyFont="1" applyBorder="1" applyAlignment="1">
      <alignment horizontal="center" vertical="center" wrapText="1"/>
    </xf>
    <xf numFmtId="0" fontId="72" fillId="0" borderId="0" xfId="0" applyFont="1" applyAlignment="1">
      <alignment horizontal="justify" vertical="center"/>
    </xf>
    <xf numFmtId="0" fontId="72" fillId="0" borderId="10" xfId="0" applyFont="1" applyBorder="1" applyAlignment="1">
      <alignment horizontal="center" vertical="center" wrapText="1"/>
    </xf>
    <xf numFmtId="0" fontId="72" fillId="0" borderId="10" xfId="0" applyFont="1" applyBorder="1" applyAlignment="1">
      <alignment horizontal="justify" vertical="center" wrapText="1"/>
    </xf>
    <xf numFmtId="49" fontId="72" fillId="0" borderId="10" xfId="0" applyNumberFormat="1" applyFont="1" applyBorder="1" applyAlignment="1">
      <alignment horizontal="center" vertical="center" wrapText="1"/>
    </xf>
    <xf numFmtId="49" fontId="72" fillId="0" borderId="0" xfId="0" applyNumberFormat="1" applyFont="1" applyAlignment="1">
      <alignment/>
    </xf>
    <xf numFmtId="49" fontId="72" fillId="0" borderId="0" xfId="0" applyNumberFormat="1" applyFont="1" applyAlignment="1">
      <alignment horizontal="center"/>
    </xf>
    <xf numFmtId="0" fontId="72" fillId="0" borderId="10" xfId="0" applyFont="1" applyBorder="1" applyAlignment="1">
      <alignment vertical="center" wrapText="1"/>
    </xf>
    <xf numFmtId="0" fontId="72" fillId="0" borderId="0" xfId="0" applyFont="1" applyAlignment="1">
      <alignment horizontal="left" vertical="center"/>
    </xf>
    <xf numFmtId="173" fontId="72" fillId="0" borderId="0" xfId="0" applyNumberFormat="1" applyFont="1" applyAlignment="1">
      <alignment/>
    </xf>
    <xf numFmtId="0" fontId="4" fillId="0" borderId="10" xfId="0" applyFont="1" applyBorder="1" applyAlignment="1">
      <alignment vertical="center" wrapText="1"/>
    </xf>
    <xf numFmtId="0" fontId="72" fillId="0" borderId="0" xfId="0" applyFont="1" applyAlignment="1">
      <alignment horizontal="justify" vertical="center" wrapText="1"/>
    </xf>
    <xf numFmtId="0" fontId="72" fillId="0" borderId="0" xfId="0" applyFont="1" applyAlignment="1">
      <alignment horizontal="justify" wrapText="1"/>
    </xf>
    <xf numFmtId="0" fontId="74" fillId="0" borderId="0" xfId="0" applyFont="1" applyAlignment="1">
      <alignment horizontal="justify" wrapText="1"/>
    </xf>
    <xf numFmtId="49" fontId="75" fillId="0" borderId="0" xfId="0" applyNumberFormat="1" applyFont="1" applyBorder="1" applyAlignment="1">
      <alignment vertical="center" wrapText="1"/>
    </xf>
    <xf numFmtId="49" fontId="76" fillId="33" borderId="0" xfId="0" applyNumberFormat="1" applyFont="1" applyFill="1" applyBorder="1" applyAlignment="1">
      <alignment horizontal="center" vertical="center" wrapText="1"/>
    </xf>
    <xf numFmtId="0" fontId="75" fillId="0" borderId="0" xfId="0" applyFont="1" applyBorder="1" applyAlignment="1">
      <alignment horizontal="center" vertical="center" wrapText="1"/>
    </xf>
    <xf numFmtId="0" fontId="72" fillId="0" borderId="0" xfId="0" applyFont="1" applyBorder="1" applyAlignment="1">
      <alignment/>
    </xf>
    <xf numFmtId="0" fontId="72" fillId="0" borderId="0" xfId="0" applyNumberFormat="1" applyFont="1" applyAlignment="1">
      <alignment/>
    </xf>
    <xf numFmtId="0" fontId="72" fillId="0" borderId="0" xfId="0" applyNumberFormat="1" applyFont="1" applyAlignment="1">
      <alignment horizontal="center"/>
    </xf>
    <xf numFmtId="0" fontId="72" fillId="0" borderId="0" xfId="0" applyFont="1" applyAlignment="1">
      <alignment/>
    </xf>
    <xf numFmtId="0" fontId="72" fillId="0" borderId="10" xfId="0" applyFont="1" applyBorder="1" applyAlignment="1">
      <alignment vertical="center"/>
    </xf>
    <xf numFmtId="0" fontId="72" fillId="0" borderId="0" xfId="0" applyFont="1" applyBorder="1" applyAlignment="1">
      <alignment horizontal="center" vertical="center" wrapText="1"/>
    </xf>
    <xf numFmtId="0" fontId="72" fillId="0" borderId="10" xfId="0" applyFont="1" applyBorder="1" applyAlignment="1">
      <alignment vertical="center" wrapText="1"/>
    </xf>
    <xf numFmtId="0" fontId="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10" fontId="74" fillId="0" borderId="15" xfId="0" applyNumberFormat="1" applyFont="1" applyBorder="1" applyAlignment="1">
      <alignment horizontal="center" vertical="center" wrapText="1"/>
    </xf>
    <xf numFmtId="10" fontId="74" fillId="0" borderId="17" xfId="0" applyNumberFormat="1" applyFont="1" applyBorder="1" applyAlignment="1">
      <alignment horizontal="center" vertical="center" wrapText="1"/>
    </xf>
    <xf numFmtId="10" fontId="74" fillId="0" borderId="14" xfId="0" applyNumberFormat="1" applyFont="1" applyBorder="1" applyAlignment="1">
      <alignment horizontal="center" vertical="center" wrapText="1"/>
    </xf>
    <xf numFmtId="10" fontId="74" fillId="0" borderId="16" xfId="0" applyNumberFormat="1"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2" fillId="0" borderId="10"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0" fontId="72" fillId="0" borderId="0" xfId="0" applyFont="1" applyAlignment="1">
      <alignment horizontal="justify" vertical="center"/>
    </xf>
    <xf numFmtId="1" fontId="74" fillId="35" borderId="11" xfId="0" applyNumberFormat="1" applyFont="1" applyFill="1" applyBorder="1" applyAlignment="1">
      <alignment horizontal="center" vertical="center" wrapText="1"/>
    </xf>
    <xf numFmtId="0" fontId="74" fillId="35" borderId="11" xfId="0" applyFont="1" applyFill="1" applyBorder="1" applyAlignment="1">
      <alignment horizontal="center" vertical="center" wrapText="1"/>
    </xf>
    <xf numFmtId="10" fontId="74" fillId="35" borderId="11" xfId="0" applyNumberFormat="1" applyFont="1" applyFill="1" applyBorder="1" applyAlignment="1">
      <alignment horizontal="center" vertical="center" wrapText="1"/>
    </xf>
    <xf numFmtId="1" fontId="74" fillId="35" borderId="21" xfId="0" applyNumberFormat="1" applyFont="1" applyFill="1" applyBorder="1" applyAlignment="1">
      <alignment vertical="center" wrapText="1"/>
    </xf>
    <xf numFmtId="1" fontId="74" fillId="35" borderId="12" xfId="0" applyNumberFormat="1" applyFont="1" applyFill="1" applyBorder="1" applyAlignment="1">
      <alignment vertical="center" wrapText="1"/>
    </xf>
    <xf numFmtId="1" fontId="74" fillId="35" borderId="11" xfId="61" applyNumberFormat="1" applyFont="1" applyFill="1" applyBorder="1" applyAlignment="1">
      <alignment horizontal="center" vertical="center" wrapText="1"/>
    </xf>
    <xf numFmtId="0" fontId="74" fillId="35" borderId="22" xfId="0" applyFont="1" applyFill="1" applyBorder="1" applyAlignment="1">
      <alignment horizontal="center" vertical="center" wrapText="1"/>
    </xf>
    <xf numFmtId="10" fontId="74" fillId="35" borderId="22" xfId="0" applyNumberFormat="1" applyFont="1" applyFill="1" applyBorder="1" applyAlignment="1">
      <alignment horizontal="center" vertical="center" wrapText="1"/>
    </xf>
    <xf numFmtId="0" fontId="74" fillId="35" borderId="17" xfId="0" applyFont="1" applyFill="1" applyBorder="1" applyAlignment="1">
      <alignment horizontal="center" vertical="center" wrapText="1"/>
    </xf>
    <xf numFmtId="0" fontId="74" fillId="35" borderId="15" xfId="0" applyFont="1" applyFill="1" applyBorder="1" applyAlignment="1">
      <alignment horizontal="center" vertical="center" wrapText="1"/>
    </xf>
    <xf numFmtId="10" fontId="74" fillId="35" borderId="15" xfId="0" applyNumberFormat="1" applyFont="1" applyFill="1" applyBorder="1" applyAlignment="1">
      <alignment horizontal="center" vertical="center" wrapText="1"/>
    </xf>
    <xf numFmtId="10" fontId="74" fillId="35" borderId="17" xfId="0" applyNumberFormat="1" applyFont="1" applyFill="1" applyBorder="1" applyAlignment="1">
      <alignment horizontal="center" vertical="center" wrapText="1"/>
    </xf>
    <xf numFmtId="0" fontId="74" fillId="35" borderId="19" xfId="0" applyFont="1" applyFill="1" applyBorder="1" applyAlignment="1">
      <alignment horizontal="center" vertical="center" wrapText="1"/>
    </xf>
    <xf numFmtId="1" fontId="74" fillId="35" borderId="23" xfId="0" applyNumberFormat="1" applyFont="1" applyFill="1" applyBorder="1" applyAlignment="1">
      <alignment horizontal="center" vertical="center" wrapText="1"/>
    </xf>
    <xf numFmtId="1" fontId="74" fillId="35" borderId="24" xfId="0" applyNumberFormat="1" applyFont="1" applyFill="1" applyBorder="1" applyAlignment="1">
      <alignment horizontal="center" vertical="center" wrapText="1"/>
    </xf>
    <xf numFmtId="1" fontId="74" fillId="35" borderId="25" xfId="0" applyNumberFormat="1" applyFont="1" applyFill="1" applyBorder="1" applyAlignment="1">
      <alignment horizontal="center" vertical="center" wrapText="1"/>
    </xf>
    <xf numFmtId="0" fontId="77" fillId="0" borderId="0" xfId="0" applyFont="1" applyAlignment="1">
      <alignment/>
    </xf>
    <xf numFmtId="0" fontId="0" fillId="0" borderId="0" xfId="0" applyAlignment="1">
      <alignment/>
    </xf>
    <xf numFmtId="0" fontId="72" fillId="0" borderId="0" xfId="0" applyFont="1" applyBorder="1" applyAlignment="1">
      <alignment horizontal="justify" vertical="center" wrapText="1"/>
    </xf>
    <xf numFmtId="0" fontId="75" fillId="0" borderId="0" xfId="0" applyFont="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72" fillId="34" borderId="10" xfId="0" applyFont="1" applyFill="1" applyBorder="1" applyAlignment="1">
      <alignment horizontal="left" vertical="center" wrapText="1"/>
    </xf>
    <xf numFmtId="0" fontId="72" fillId="34" borderId="10" xfId="0" applyFont="1" applyFill="1" applyBorder="1" applyAlignment="1">
      <alignment horizontal="center" vertical="center" wrapText="1"/>
    </xf>
    <xf numFmtId="0" fontId="72" fillId="0" borderId="0" xfId="0" applyFont="1" applyAlignment="1">
      <alignment horizontal="right" vertical="center"/>
    </xf>
    <xf numFmtId="0" fontId="72" fillId="34" borderId="10" xfId="0" applyFont="1" applyFill="1" applyBorder="1" applyAlignment="1">
      <alignment vertical="center" wrapText="1"/>
    </xf>
    <xf numFmtId="0" fontId="72" fillId="0" borderId="0" xfId="0" applyFont="1" applyBorder="1" applyAlignment="1">
      <alignment vertical="center" wrapText="1"/>
    </xf>
    <xf numFmtId="0" fontId="72" fillId="33" borderId="0" xfId="0" applyFont="1" applyFill="1" applyBorder="1" applyAlignment="1">
      <alignment vertical="center" wrapText="1"/>
    </xf>
    <xf numFmtId="0" fontId="72" fillId="33" borderId="0"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2" fillId="33" borderId="10" xfId="0" applyFont="1" applyFill="1" applyBorder="1" applyAlignment="1">
      <alignment horizontal="center" vertical="center" wrapText="1"/>
    </xf>
    <xf numFmtId="173" fontId="78" fillId="0" borderId="10" xfId="0" applyNumberFormat="1" applyFont="1" applyFill="1" applyBorder="1" applyAlignment="1">
      <alignment horizontal="center" vertical="center" wrapText="1"/>
    </xf>
    <xf numFmtId="0" fontId="72" fillId="0" borderId="0" xfId="0" applyFont="1" applyFill="1" applyAlignment="1">
      <alignment/>
    </xf>
    <xf numFmtId="0" fontId="72" fillId="0" borderId="0" xfId="0" applyFont="1" applyFill="1" applyAlignment="1">
      <alignment horizontal="center"/>
    </xf>
    <xf numFmtId="49" fontId="72"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justify" vertical="center"/>
    </xf>
    <xf numFmtId="49" fontId="4" fillId="0" borderId="0" xfId="0" applyNumberFormat="1" applyFont="1" applyFill="1" applyAlignment="1">
      <alignment/>
    </xf>
    <xf numFmtId="49" fontId="72" fillId="0" borderId="0" xfId="0" applyNumberFormat="1" applyFont="1" applyAlignment="1">
      <alignment horizontal="center" vertical="center"/>
    </xf>
    <xf numFmtId="0" fontId="72" fillId="0" borderId="0" xfId="0" applyFont="1" applyAlignment="1">
      <alignment horizontal="center" vertical="center"/>
    </xf>
    <xf numFmtId="0" fontId="4" fillId="0" borderId="0" xfId="0" applyFont="1" applyFill="1" applyAlignment="1">
      <alignment horizontal="center"/>
    </xf>
    <xf numFmtId="0" fontId="75" fillId="0" borderId="10" xfId="0" applyFont="1" applyBorder="1" applyAlignment="1">
      <alignment horizontal="center" vertical="center" wrapText="1"/>
    </xf>
    <xf numFmtId="0" fontId="75" fillId="0" borderId="0" xfId="0" applyFont="1" applyAlignment="1">
      <alignment/>
    </xf>
    <xf numFmtId="0" fontId="75" fillId="0" borderId="0" xfId="0" applyFont="1" applyAlignment="1">
      <alignment horizontal="center"/>
    </xf>
    <xf numFmtId="0" fontId="73" fillId="0" borderId="0" xfId="0" applyFont="1" applyFill="1" applyAlignment="1">
      <alignment wrapText="1"/>
    </xf>
    <xf numFmtId="0" fontId="75" fillId="0" borderId="0" xfId="0" applyFont="1" applyAlignment="1">
      <alignment vertical="center"/>
    </xf>
    <xf numFmtId="0" fontId="73" fillId="0" borderId="0" xfId="0" applyFont="1" applyAlignment="1">
      <alignment/>
    </xf>
    <xf numFmtId="0" fontId="79" fillId="0" borderId="0" xfId="0" applyFont="1" applyAlignment="1">
      <alignment horizontal="center"/>
    </xf>
    <xf numFmtId="0" fontId="80" fillId="0" borderId="10" xfId="0" applyFont="1" applyBorder="1" applyAlignment="1">
      <alignment horizontal="center" vertical="center" wrapText="1"/>
    </xf>
    <xf numFmtId="0" fontId="73" fillId="0" borderId="0" xfId="0" applyFont="1" applyAlignment="1">
      <alignment wrapText="1"/>
    </xf>
    <xf numFmtId="0" fontId="80" fillId="0" borderId="10" xfId="0" applyFont="1" applyBorder="1" applyAlignment="1">
      <alignment horizontal="center" vertical="top" wrapText="1"/>
    </xf>
    <xf numFmtId="0" fontId="80" fillId="0" borderId="10" xfId="0" applyFont="1" applyBorder="1" applyAlignment="1">
      <alignment horizontal="left" vertical="top" wrapText="1"/>
    </xf>
    <xf numFmtId="0" fontId="80" fillId="0" borderId="10" xfId="0" applyFont="1" applyBorder="1" applyAlignment="1">
      <alignment horizontal="center" vertical="top" wrapText="1"/>
    </xf>
    <xf numFmtId="0" fontId="80" fillId="0" borderId="10" xfId="0" applyFont="1" applyBorder="1" applyAlignment="1">
      <alignment vertical="top" wrapText="1"/>
    </xf>
    <xf numFmtId="0" fontId="75" fillId="0" borderId="0" xfId="0" applyFont="1" applyAlignment="1">
      <alignment horizontal="left" vertical="center"/>
    </xf>
    <xf numFmtId="0" fontId="75" fillId="0" borderId="0" xfId="0" applyFont="1" applyAlignment="1">
      <alignment horizontal="left"/>
    </xf>
    <xf numFmtId="0" fontId="72" fillId="0" borderId="23" xfId="0" applyFont="1" applyBorder="1" applyAlignment="1">
      <alignment vertical="center"/>
    </xf>
    <xf numFmtId="0" fontId="0" fillId="0" borderId="0" xfId="0" applyAlignment="1">
      <alignment wrapText="1"/>
    </xf>
    <xf numFmtId="0" fontId="80" fillId="0" borderId="10" xfId="0" applyFont="1" applyFill="1" applyBorder="1" applyAlignment="1">
      <alignment horizontal="center" vertical="center" wrapText="1"/>
    </xf>
    <xf numFmtId="49" fontId="74" fillId="0" borderId="0" xfId="0" applyNumberFormat="1" applyFont="1" applyAlignment="1">
      <alignment/>
    </xf>
    <xf numFmtId="0" fontId="80" fillId="0" borderId="27" xfId="0" applyFont="1" applyBorder="1" applyAlignment="1">
      <alignment vertical="top" wrapText="1"/>
    </xf>
    <xf numFmtId="0" fontId="80" fillId="0" borderId="28" xfId="0" applyFont="1" applyBorder="1" applyAlignment="1">
      <alignment vertical="top" wrapText="1"/>
    </xf>
    <xf numFmtId="0" fontId="80" fillId="0" borderId="20" xfId="0" applyFont="1" applyBorder="1" applyAlignment="1">
      <alignment vertical="top" wrapText="1"/>
    </xf>
    <xf numFmtId="0" fontId="80" fillId="0" borderId="27" xfId="0" applyFont="1" applyBorder="1" applyAlignment="1">
      <alignment horizontal="center" vertical="center" wrapText="1"/>
    </xf>
    <xf numFmtId="0" fontId="80" fillId="0" borderId="10" xfId="0" applyFont="1" applyFill="1" applyBorder="1" applyAlignment="1">
      <alignment horizontal="center" vertical="top" wrapText="1"/>
    </xf>
    <xf numFmtId="0" fontId="75" fillId="0" borderId="10" xfId="0" applyFont="1" applyBorder="1" applyAlignment="1">
      <alignment horizontal="center" wrapText="1"/>
    </xf>
    <xf numFmtId="0" fontId="0" fillId="36"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49" fontId="72" fillId="0" borderId="0" xfId="0" applyNumberFormat="1" applyFont="1" applyAlignment="1">
      <alignment vertical="center" wrapText="1"/>
    </xf>
    <xf numFmtId="173" fontId="74" fillId="0" borderId="0" xfId="0" applyNumberFormat="1" applyFont="1" applyAlignment="1">
      <alignment/>
    </xf>
    <xf numFmtId="0" fontId="77" fillId="0" borderId="0" xfId="0" applyFont="1" applyFill="1" applyAlignment="1">
      <alignment/>
    </xf>
    <xf numFmtId="0" fontId="80" fillId="0" borderId="27" xfId="0" applyFont="1" applyFill="1" applyBorder="1" applyAlignment="1">
      <alignment horizontal="center" vertical="center" wrapText="1"/>
    </xf>
    <xf numFmtId="0" fontId="75" fillId="0" borderId="27"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75" fillId="0" borderId="10" xfId="0" applyFont="1" applyBorder="1" applyAlignment="1">
      <alignment horizontal="center" vertical="top" wrapText="1"/>
    </xf>
    <xf numFmtId="0" fontId="72" fillId="0" borderId="10" xfId="0" applyFont="1" applyBorder="1" applyAlignment="1">
      <alignment horizontal="center" vertical="center" wrapText="1"/>
    </xf>
    <xf numFmtId="0" fontId="81" fillId="0" borderId="0" xfId="0" applyFont="1" applyFill="1" applyAlignment="1">
      <alignment vertical="center"/>
    </xf>
    <xf numFmtId="0" fontId="81" fillId="0" borderId="0" xfId="0" applyFont="1" applyFill="1" applyAlignment="1">
      <alignment horizontal="center" vertical="center"/>
    </xf>
    <xf numFmtId="0" fontId="81" fillId="0" borderId="0" xfId="0" applyFont="1" applyFill="1" applyAlignment="1">
      <alignment horizontal="right" vertical="center"/>
    </xf>
    <xf numFmtId="0" fontId="82" fillId="0" borderId="0" xfId="0" applyFont="1" applyFill="1" applyAlignment="1">
      <alignment/>
    </xf>
    <xf numFmtId="0" fontId="81" fillId="0" borderId="10" xfId="0" applyFont="1" applyFill="1" applyBorder="1" applyAlignment="1">
      <alignment horizontal="center" vertical="center" wrapText="1"/>
    </xf>
    <xf numFmtId="0" fontId="83" fillId="0" borderId="10" xfId="53" applyFont="1" applyFill="1" applyBorder="1" applyAlignment="1">
      <alignment horizontal="center" vertical="center" wrapText="1"/>
      <protection/>
    </xf>
    <xf numFmtId="4" fontId="81" fillId="0" borderId="10" xfId="53" applyNumberFormat="1" applyFont="1" applyFill="1" applyBorder="1" applyAlignment="1">
      <alignment horizontal="center" vertical="center" wrapText="1"/>
      <protection/>
    </xf>
    <xf numFmtId="0" fontId="82" fillId="0" borderId="0" xfId="0" applyFont="1" applyFill="1" applyAlignment="1">
      <alignment/>
    </xf>
    <xf numFmtId="189" fontId="81" fillId="0" borderId="10" xfId="53" applyNumberFormat="1" applyFont="1" applyFill="1" applyBorder="1" applyAlignment="1">
      <alignment horizontal="center" vertical="center" wrapText="1"/>
      <protection/>
    </xf>
    <xf numFmtId="189" fontId="81" fillId="0" borderId="20" xfId="53" applyNumberFormat="1" applyFont="1" applyFill="1" applyBorder="1" applyAlignment="1">
      <alignment horizontal="center" vertical="center" wrapText="1"/>
      <protection/>
    </xf>
    <xf numFmtId="4" fontId="81" fillId="0" borderId="20" xfId="53" applyNumberFormat="1" applyFont="1" applyFill="1" applyBorder="1" applyAlignment="1">
      <alignment horizontal="center" vertical="center"/>
      <protection/>
    </xf>
    <xf numFmtId="0" fontId="81" fillId="0" borderId="10" xfId="53" applyFont="1" applyFill="1" applyBorder="1" applyAlignment="1">
      <alignment horizontal="left" vertical="center" wrapText="1"/>
      <protection/>
    </xf>
    <xf numFmtId="189" fontId="81" fillId="0" borderId="27" xfId="53" applyNumberFormat="1" applyFont="1" applyFill="1" applyBorder="1" applyAlignment="1">
      <alignment horizontal="center" vertical="center" wrapText="1"/>
      <protection/>
    </xf>
    <xf numFmtId="189" fontId="81" fillId="0" borderId="28" xfId="53" applyNumberFormat="1" applyFont="1" applyFill="1" applyBorder="1" applyAlignment="1">
      <alignment horizontal="center" vertical="center" wrapText="1"/>
      <protection/>
    </xf>
    <xf numFmtId="0" fontId="81" fillId="0" borderId="10" xfId="53" applyFont="1" applyFill="1" applyBorder="1" applyAlignment="1">
      <alignment vertical="center" wrapText="1"/>
      <protection/>
    </xf>
    <xf numFmtId="0" fontId="81" fillId="0" borderId="27" xfId="53" applyFont="1" applyFill="1" applyBorder="1" applyAlignment="1">
      <alignment vertical="center" wrapText="1"/>
      <protection/>
    </xf>
    <xf numFmtId="0" fontId="81" fillId="0" borderId="28" xfId="53" applyFont="1" applyFill="1" applyBorder="1" applyAlignment="1">
      <alignment vertical="center" wrapText="1"/>
      <protection/>
    </xf>
    <xf numFmtId="0" fontId="81" fillId="0" borderId="20" xfId="53" applyFont="1" applyFill="1" applyBorder="1" applyAlignment="1">
      <alignment vertical="center" wrapText="1"/>
      <protection/>
    </xf>
    <xf numFmtId="189" fontId="83" fillId="0" borderId="10" xfId="53" applyNumberFormat="1" applyFont="1" applyFill="1" applyBorder="1" applyAlignment="1">
      <alignment horizontal="center" vertical="center" wrapText="1"/>
      <protection/>
    </xf>
    <xf numFmtId="0" fontId="82" fillId="0" borderId="0" xfId="0" applyFont="1" applyFill="1" applyAlignment="1">
      <alignment vertical="center"/>
    </xf>
    <xf numFmtId="0" fontId="75" fillId="0" borderId="10" xfId="0" applyFont="1" applyBorder="1" applyAlignment="1">
      <alignment horizontal="center" vertical="center" wrapText="1"/>
    </xf>
    <xf numFmtId="0" fontId="75" fillId="0" borderId="10" xfId="0" applyFont="1" applyBorder="1" applyAlignment="1">
      <alignment horizontal="center" vertical="top" wrapText="1"/>
    </xf>
    <xf numFmtId="0" fontId="75" fillId="0" borderId="10" xfId="0" applyFont="1" applyBorder="1" applyAlignment="1">
      <alignment vertical="center" wrapText="1"/>
    </xf>
    <xf numFmtId="0" fontId="72" fillId="0" borderId="10" xfId="0" applyFont="1" applyBorder="1" applyAlignment="1">
      <alignment vertical="center" wrapText="1"/>
    </xf>
    <xf numFmtId="0" fontId="72" fillId="0" borderId="27" xfId="0" applyFont="1" applyBorder="1" applyAlignment="1">
      <alignment horizontal="center" vertical="center" wrapText="1"/>
    </xf>
    <xf numFmtId="0" fontId="81" fillId="0" borderId="27" xfId="53" applyFont="1" applyFill="1" applyBorder="1" applyAlignment="1">
      <alignment horizontal="center" vertical="center" wrapText="1"/>
      <protection/>
    </xf>
    <xf numFmtId="0" fontId="81" fillId="0" borderId="20" xfId="53" applyFont="1" applyFill="1" applyBorder="1" applyAlignment="1">
      <alignment horizontal="center" vertical="center" wrapText="1"/>
      <protection/>
    </xf>
    <xf numFmtId="0" fontId="81" fillId="0" borderId="20" xfId="53" applyFont="1" applyFill="1" applyBorder="1" applyAlignment="1">
      <alignment horizontal="left" vertical="center" wrapText="1"/>
      <protection/>
    </xf>
    <xf numFmtId="0" fontId="81" fillId="0" borderId="10" xfId="53" applyFont="1" applyFill="1" applyBorder="1" applyAlignment="1">
      <alignment horizontal="center" vertical="center" wrapText="1"/>
      <protection/>
    </xf>
    <xf numFmtId="0" fontId="84" fillId="0" borderId="10" xfId="0" applyFont="1" applyFill="1" applyBorder="1" applyAlignment="1">
      <alignment horizontal="center" vertical="center" wrapText="1"/>
    </xf>
    <xf numFmtId="189" fontId="3" fillId="0" borderId="10" xfId="53" applyNumberFormat="1" applyFont="1" applyFill="1" applyBorder="1" applyAlignment="1">
      <alignment horizontal="center" vertical="center" wrapText="1"/>
      <protection/>
    </xf>
    <xf numFmtId="189" fontId="5" fillId="0" borderId="10" xfId="53" applyNumberFormat="1" applyFont="1" applyFill="1" applyBorder="1" applyAlignment="1">
      <alignment horizontal="center" vertical="center" wrapText="1"/>
      <protection/>
    </xf>
    <xf numFmtId="0" fontId="75" fillId="0" borderId="0" xfId="0" applyFont="1" applyAlignment="1">
      <alignment horizontal="center" vertical="center" wrapText="1"/>
    </xf>
    <xf numFmtId="0" fontId="75" fillId="0" borderId="10" xfId="0" applyFont="1" applyBorder="1" applyAlignment="1">
      <alignment horizontal="center" vertical="top" wrapText="1"/>
    </xf>
    <xf numFmtId="0" fontId="80" fillId="0" borderId="10" xfId="0" applyFont="1" applyBorder="1" applyAlignment="1">
      <alignment horizontal="center" vertical="top" wrapText="1"/>
    </xf>
    <xf numFmtId="0" fontId="72" fillId="33" borderId="26"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85" fillId="0" borderId="0" xfId="0" applyFont="1" applyFill="1" applyAlignment="1">
      <alignment vertical="center"/>
    </xf>
    <xf numFmtId="0" fontId="75" fillId="0" borderId="10" xfId="0" applyFont="1" applyBorder="1" applyAlignment="1">
      <alignment horizontal="center" vertical="center" wrapText="1"/>
    </xf>
    <xf numFmtId="0" fontId="75" fillId="0" borderId="10" xfId="0" applyFont="1" applyBorder="1" applyAlignment="1">
      <alignment horizontal="center" vertical="center" wrapText="1"/>
    </xf>
    <xf numFmtId="49" fontId="75" fillId="0" borderId="0" xfId="0" applyNumberFormat="1" applyFont="1" applyBorder="1" applyAlignment="1">
      <alignment horizontal="center" vertical="center" wrapText="1"/>
    </xf>
    <xf numFmtId="0" fontId="62" fillId="0" borderId="0" xfId="0" applyFont="1" applyAlignment="1">
      <alignment/>
    </xf>
    <xf numFmtId="0" fontId="0" fillId="0" borderId="0" xfId="0" applyFont="1" applyAlignment="1">
      <alignment/>
    </xf>
    <xf numFmtId="49" fontId="75" fillId="0" borderId="0" xfId="0" applyNumberFormat="1" applyFont="1" applyAlignment="1">
      <alignment horizontal="center"/>
    </xf>
    <xf numFmtId="0" fontId="75" fillId="0" borderId="0" xfId="0" applyFont="1" applyAlignment="1">
      <alignment horizontal="center" vertical="center"/>
    </xf>
    <xf numFmtId="49" fontId="75" fillId="0" borderId="0" xfId="0" applyNumberFormat="1" applyFont="1" applyAlignment="1">
      <alignment horizontal="center" vertical="center"/>
    </xf>
    <xf numFmtId="0" fontId="80" fillId="0" borderId="10" xfId="0" applyFont="1" applyBorder="1" applyAlignment="1">
      <alignment horizontal="center" vertical="top" wrapText="1"/>
    </xf>
    <xf numFmtId="0" fontId="74" fillId="0" borderId="29" xfId="0" applyFont="1" applyBorder="1" applyAlignment="1">
      <alignment horizontal="center" vertical="center" wrapText="1"/>
    </xf>
    <xf numFmtId="0" fontId="72" fillId="0" borderId="0" xfId="0" applyFont="1" applyAlignment="1">
      <alignment horizontal="left" vertical="center"/>
    </xf>
    <xf numFmtId="0" fontId="74" fillId="0" borderId="10" xfId="0" applyFont="1" applyBorder="1" applyAlignment="1" applyProtection="1">
      <alignment horizontal="center" vertical="center" wrapText="1"/>
      <protection locked="0"/>
    </xf>
    <xf numFmtId="0" fontId="86" fillId="0" borderId="10" xfId="0" applyFont="1" applyBorder="1" applyAlignment="1" applyProtection="1">
      <alignment horizontal="center" vertical="center" wrapText="1"/>
      <protection locked="0"/>
    </xf>
    <xf numFmtId="0" fontId="74" fillId="0" borderId="26" xfId="0" applyFont="1" applyFill="1" applyBorder="1" applyAlignment="1" applyProtection="1">
      <alignment horizontal="center" vertical="center" wrapText="1"/>
      <protection locked="0"/>
    </xf>
    <xf numFmtId="0" fontId="86" fillId="0" borderId="10" xfId="0" applyFont="1" applyBorder="1" applyAlignment="1" applyProtection="1">
      <alignment horizontal="center" vertical="center" wrapText="1"/>
      <protection/>
    </xf>
    <xf numFmtId="0" fontId="75" fillId="0" borderId="10" xfId="0"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173" fontId="72" fillId="0" borderId="10" xfId="0" applyNumberFormat="1" applyFont="1" applyBorder="1" applyAlignment="1" applyProtection="1">
      <alignment horizontal="center" vertical="center" wrapText="1"/>
      <protection locked="0"/>
    </xf>
    <xf numFmtId="173" fontId="72" fillId="0" borderId="10" xfId="0" applyNumberFormat="1" applyFont="1" applyFill="1" applyBorder="1" applyAlignment="1" applyProtection="1">
      <alignment horizontal="center" vertical="center" wrapText="1"/>
      <protection locked="0"/>
    </xf>
    <xf numFmtId="0" fontId="87" fillId="0" borderId="10" xfId="0" applyFont="1" applyBorder="1" applyAlignment="1" applyProtection="1">
      <alignment horizontal="center" vertical="center" wrapText="1"/>
      <protection locked="0"/>
    </xf>
    <xf numFmtId="173" fontId="87" fillId="0" borderId="10" xfId="0" applyNumberFormat="1" applyFont="1" applyBorder="1" applyAlignment="1" applyProtection="1">
      <alignment horizontal="center" vertical="center" wrapText="1"/>
      <protection locked="0"/>
    </xf>
    <xf numFmtId="0" fontId="62" fillId="0" borderId="0" xfId="0" applyFont="1" applyAlignment="1" applyProtection="1">
      <alignment/>
      <protection locked="0"/>
    </xf>
    <xf numFmtId="173" fontId="72" fillId="33" borderId="10" xfId="0" applyNumberFormat="1" applyFont="1" applyFill="1" applyBorder="1" applyAlignment="1" applyProtection="1">
      <alignment horizontal="center" vertical="center" wrapText="1"/>
      <protection/>
    </xf>
    <xf numFmtId="173" fontId="72" fillId="0" borderId="10" xfId="0" applyNumberFormat="1" applyFont="1" applyBorder="1" applyAlignment="1" applyProtection="1">
      <alignment horizontal="center" vertical="center" wrapText="1"/>
      <protection/>
    </xf>
    <xf numFmtId="173" fontId="72" fillId="0" borderId="10" xfId="0" applyNumberFormat="1" applyFont="1" applyFill="1" applyBorder="1" applyAlignment="1" applyProtection="1">
      <alignment horizontal="center" vertical="center" wrapText="1"/>
      <protection/>
    </xf>
    <xf numFmtId="0" fontId="74" fillId="0" borderId="30" xfId="0" applyFont="1" applyFill="1" applyBorder="1" applyAlignment="1" applyProtection="1">
      <alignment vertical="center" wrapText="1"/>
      <protection locked="0"/>
    </xf>
    <xf numFmtId="0" fontId="88" fillId="0" borderId="10" xfId="0" applyFont="1" applyBorder="1" applyAlignment="1" applyProtection="1">
      <alignment horizontal="center" vertical="center" wrapText="1"/>
      <protection locked="0"/>
    </xf>
    <xf numFmtId="173" fontId="74" fillId="0" borderId="10" xfId="0" applyNumberFormat="1" applyFont="1" applyBorder="1" applyAlignment="1" applyProtection="1">
      <alignment horizontal="center" vertical="center" wrapText="1"/>
      <protection locked="0"/>
    </xf>
    <xf numFmtId="173" fontId="74" fillId="0" borderId="10" xfId="0" applyNumberFormat="1" applyFont="1" applyFill="1" applyBorder="1" applyAlignment="1" applyProtection="1">
      <alignment horizontal="center" vertical="center" wrapText="1"/>
      <protection locked="0"/>
    </xf>
    <xf numFmtId="0" fontId="74" fillId="0" borderId="10" xfId="0" applyFont="1" applyBorder="1" applyAlignment="1" applyProtection="1">
      <alignment horizontal="center" vertical="center" wrapText="1"/>
      <protection/>
    </xf>
    <xf numFmtId="173" fontId="74" fillId="0" borderId="10" xfId="0" applyNumberFormat="1" applyFont="1" applyBorder="1" applyAlignment="1" applyProtection="1">
      <alignment horizontal="center" vertical="center" wrapText="1"/>
      <protection/>
    </xf>
    <xf numFmtId="173" fontId="74" fillId="0" borderId="10" xfId="0" applyNumberFormat="1" applyFont="1" applyFill="1" applyBorder="1" applyAlignment="1" applyProtection="1">
      <alignment horizontal="center" vertical="center" wrapText="1"/>
      <protection/>
    </xf>
    <xf numFmtId="0" fontId="88" fillId="0" borderId="10" xfId="0" applyFont="1" applyFill="1" applyBorder="1" applyAlignment="1" applyProtection="1">
      <alignment horizontal="center" vertical="center" wrapText="1"/>
      <protection locked="0"/>
    </xf>
    <xf numFmtId="0" fontId="88" fillId="0" borderId="31" xfId="0" applyFont="1" applyFill="1" applyBorder="1" applyAlignment="1" applyProtection="1">
      <alignment horizontal="center" vertical="center" wrapText="1"/>
      <protection locked="0"/>
    </xf>
    <xf numFmtId="49" fontId="74" fillId="0" borderId="32" xfId="0" applyNumberFormat="1" applyFont="1" applyFill="1" applyBorder="1" applyAlignment="1" applyProtection="1">
      <alignment horizontal="center" vertical="center" wrapText="1"/>
      <protection locked="0"/>
    </xf>
    <xf numFmtId="49" fontId="74" fillId="0" borderId="33" xfId="0" applyNumberFormat="1" applyFont="1" applyFill="1" applyBorder="1" applyAlignment="1" applyProtection="1">
      <alignment horizontal="center" vertical="center" wrapText="1"/>
      <protection locked="0"/>
    </xf>
    <xf numFmtId="0" fontId="74" fillId="0" borderId="33" xfId="0" applyFont="1" applyFill="1" applyBorder="1" applyAlignment="1" applyProtection="1">
      <alignment horizontal="center" vertical="center" wrapText="1"/>
      <protection locked="0"/>
    </xf>
    <xf numFmtId="0" fontId="74" fillId="0" borderId="34" xfId="0" applyFont="1" applyFill="1" applyBorder="1" applyAlignment="1" applyProtection="1">
      <alignment horizontal="center" vertical="center" wrapText="1"/>
      <protection locked="0"/>
    </xf>
    <xf numFmtId="49" fontId="74" fillId="0" borderId="20" xfId="0" applyNumberFormat="1" applyFont="1" applyFill="1" applyBorder="1" applyAlignment="1" applyProtection="1">
      <alignment vertical="center" wrapText="1"/>
      <protection locked="0"/>
    </xf>
    <xf numFmtId="49" fontId="74" fillId="0" borderId="10" xfId="0" applyNumberFormat="1" applyFont="1" applyFill="1" applyBorder="1" applyAlignment="1" applyProtection="1">
      <alignment vertical="center" wrapText="1"/>
      <protection locked="0"/>
    </xf>
    <xf numFmtId="49" fontId="74" fillId="0" borderId="10"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locked="0"/>
    </xf>
    <xf numFmtId="0" fontId="74" fillId="0" borderId="2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 fontId="74" fillId="0" borderId="10" xfId="0" applyNumberFormat="1" applyFont="1" applyFill="1" applyBorder="1" applyAlignment="1" applyProtection="1">
      <alignment horizontal="center" vertical="center" wrapText="1"/>
      <protection locked="0"/>
    </xf>
    <xf numFmtId="0" fontId="74" fillId="0" borderId="31" xfId="0" applyFont="1" applyFill="1" applyBorder="1" applyAlignment="1" applyProtection="1">
      <alignment horizontal="center" vertical="center" wrapText="1"/>
      <protection locked="0"/>
    </xf>
    <xf numFmtId="49" fontId="74" fillId="0" borderId="27" xfId="0" applyNumberFormat="1" applyFont="1" applyFill="1" applyBorder="1" applyAlignment="1" applyProtection="1">
      <alignment vertical="center" wrapText="1"/>
      <protection locked="0"/>
    </xf>
    <xf numFmtId="0" fontId="74" fillId="0" borderId="27" xfId="0" applyFont="1" applyFill="1" applyBorder="1" applyAlignment="1" applyProtection="1">
      <alignment horizontal="center" vertical="center" wrapText="1"/>
      <protection locked="0"/>
    </xf>
    <xf numFmtId="0" fontId="74" fillId="0" borderId="35"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173" fontId="9" fillId="0" borderId="31" xfId="0" applyNumberFormat="1" applyFont="1" applyFill="1" applyBorder="1" applyAlignment="1" applyProtection="1">
      <alignment horizontal="center" vertical="center"/>
      <protection locked="0"/>
    </xf>
    <xf numFmtId="49" fontId="74" fillId="0" borderId="36" xfId="0" applyNumberFormat="1" applyFont="1" applyFill="1" applyBorder="1" applyAlignment="1" applyProtection="1">
      <alignment horizontal="center" vertical="center"/>
      <protection locked="0"/>
    </xf>
    <xf numFmtId="49" fontId="74" fillId="0" borderId="10" xfId="0" applyNumberFormat="1" applyFont="1" applyFill="1" applyBorder="1" applyAlignment="1" applyProtection="1">
      <alignment horizontal="center" vertical="center"/>
      <protection locked="0"/>
    </xf>
    <xf numFmtId="49" fontId="74" fillId="0" borderId="10" xfId="0" applyNumberFormat="1" applyFont="1" applyFill="1" applyBorder="1" applyAlignment="1" applyProtection="1">
      <alignment wrapText="1"/>
      <protection locked="0"/>
    </xf>
    <xf numFmtId="0" fontId="74" fillId="0" borderId="10" xfId="0" applyFont="1" applyFill="1" applyBorder="1" applyAlignment="1" applyProtection="1">
      <alignment horizontal="center" vertical="center" wrapText="1"/>
      <protection/>
    </xf>
    <xf numFmtId="0" fontId="74" fillId="0" borderId="27"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72" fillId="0" borderId="0" xfId="0" applyFont="1" applyAlignment="1" applyProtection="1">
      <alignment/>
      <protection locked="0"/>
    </xf>
    <xf numFmtId="173" fontId="72" fillId="0" borderId="0" xfId="0" applyNumberFormat="1" applyFont="1" applyAlignment="1" applyProtection="1">
      <alignment/>
      <protection locked="0"/>
    </xf>
    <xf numFmtId="0" fontId="72" fillId="0" borderId="0" xfId="0" applyFont="1" applyAlignment="1" applyProtection="1">
      <alignment horizontal="right"/>
      <protection locked="0"/>
    </xf>
    <xf numFmtId="0" fontId="74" fillId="0" borderId="37" xfId="0" applyFont="1" applyBorder="1" applyAlignment="1" applyProtection="1">
      <alignment horizontal="center" vertical="center" wrapText="1"/>
      <protection locked="0"/>
    </xf>
    <xf numFmtId="0" fontId="74" fillId="0" borderId="36" xfId="0" applyFont="1" applyBorder="1" applyAlignment="1" applyProtection="1">
      <alignment horizontal="center" vertical="center" wrapText="1"/>
      <protection locked="0"/>
    </xf>
    <xf numFmtId="0" fontId="74" fillId="0" borderId="38" xfId="0" applyFont="1" applyBorder="1" applyAlignment="1" applyProtection="1">
      <alignment vertical="center" wrapText="1"/>
      <protection locked="0"/>
    </xf>
    <xf numFmtId="0" fontId="74" fillId="0" borderId="39" xfId="0" applyFont="1" applyBorder="1" applyAlignment="1" applyProtection="1">
      <alignment vertical="center" wrapText="1"/>
      <protection locked="0"/>
    </xf>
    <xf numFmtId="1" fontId="74" fillId="0" borderId="38" xfId="0" applyNumberFormat="1" applyFont="1" applyBorder="1" applyAlignment="1" applyProtection="1">
      <alignment horizontal="center" vertical="center" wrapText="1"/>
      <protection locked="0"/>
    </xf>
    <xf numFmtId="1" fontId="74" fillId="0" borderId="40" xfId="0" applyNumberFormat="1" applyFont="1" applyBorder="1" applyAlignment="1" applyProtection="1">
      <alignment horizontal="center" vertical="center" wrapText="1"/>
      <protection locked="0"/>
    </xf>
    <xf numFmtId="1" fontId="74" fillId="0" borderId="41" xfId="0" applyNumberFormat="1" applyFont="1" applyBorder="1" applyAlignment="1" applyProtection="1">
      <alignment horizontal="center" vertical="center" wrapText="1"/>
      <protection locked="0"/>
    </xf>
    <xf numFmtId="0" fontId="74" fillId="0" borderId="42" xfId="0" applyFont="1" applyBorder="1" applyAlignment="1" applyProtection="1">
      <alignment horizontal="center" vertical="center" wrapText="1"/>
      <protection locked="0"/>
    </xf>
    <xf numFmtId="0" fontId="74" fillId="0" borderId="40" xfId="0" applyFont="1" applyBorder="1" applyAlignment="1" applyProtection="1">
      <alignment horizontal="center" vertical="center" wrapText="1"/>
      <protection locked="0"/>
    </xf>
    <xf numFmtId="0" fontId="74" fillId="0" borderId="39" xfId="0" applyFont="1" applyBorder="1" applyAlignment="1" applyProtection="1">
      <alignment horizontal="center" vertical="center" wrapText="1"/>
      <protection locked="0"/>
    </xf>
    <xf numFmtId="0" fontId="74" fillId="0" borderId="38" xfId="0" applyFont="1" applyBorder="1" applyAlignment="1" applyProtection="1">
      <alignment horizontal="center" vertical="center" wrapText="1"/>
      <protection locked="0"/>
    </xf>
    <xf numFmtId="0" fontId="74" fillId="0" borderId="41" xfId="0" applyFont="1" applyBorder="1" applyAlignment="1" applyProtection="1">
      <alignment horizontal="center" vertical="center" wrapText="1"/>
      <protection locked="0"/>
    </xf>
    <xf numFmtId="0" fontId="74" fillId="0" borderId="20" xfId="0" applyFont="1" applyBorder="1" applyAlignment="1" applyProtection="1">
      <alignment horizontal="center" vertical="center" wrapText="1"/>
      <protection locked="0"/>
    </xf>
    <xf numFmtId="0" fontId="74" fillId="0" borderId="27" xfId="0" applyFont="1" applyBorder="1" applyAlignment="1" applyProtection="1">
      <alignment vertical="center" wrapText="1"/>
      <protection locked="0"/>
    </xf>
    <xf numFmtId="0" fontId="74" fillId="0" borderId="43" xfId="0" applyFont="1" applyBorder="1" applyAlignment="1" applyProtection="1">
      <alignment horizontal="center" vertical="center" wrapText="1"/>
      <protection locked="0"/>
    </xf>
    <xf numFmtId="0" fontId="74" fillId="0" borderId="43" xfId="0" applyFont="1" applyFill="1" applyBorder="1" applyAlignment="1" applyProtection="1">
      <alignment vertical="center" wrapText="1"/>
      <protection locked="0"/>
    </xf>
    <xf numFmtId="173" fontId="74" fillId="0" borderId="44" xfId="0" applyNumberFormat="1" applyFont="1" applyBorder="1" applyAlignment="1" applyProtection="1">
      <alignment horizontal="center" vertical="center" wrapText="1"/>
      <protection locked="0"/>
    </xf>
    <xf numFmtId="0" fontId="74" fillId="0" borderId="45" xfId="0" applyFont="1" applyBorder="1" applyAlignment="1" applyProtection="1">
      <alignment horizontal="center" vertical="center" wrapText="1"/>
      <protection locked="0"/>
    </xf>
    <xf numFmtId="0" fontId="74" fillId="0" borderId="45" xfId="0" applyFont="1" applyFill="1" applyBorder="1" applyAlignment="1" applyProtection="1">
      <alignment vertical="center" wrapText="1"/>
      <protection locked="0"/>
    </xf>
    <xf numFmtId="173" fontId="74" fillId="0" borderId="31" xfId="0" applyNumberFormat="1" applyFont="1" applyBorder="1" applyAlignment="1" applyProtection="1">
      <alignment horizontal="center" vertical="center" wrapText="1"/>
      <protection locked="0"/>
    </xf>
    <xf numFmtId="0" fontId="74" fillId="0" borderId="46" xfId="0" applyFont="1" applyFill="1" applyBorder="1" applyAlignment="1" applyProtection="1">
      <alignment horizontal="center" vertical="center" wrapText="1"/>
      <protection locked="0"/>
    </xf>
    <xf numFmtId="173" fontId="77" fillId="0" borderId="31" xfId="0" applyNumberFormat="1" applyFont="1" applyBorder="1" applyAlignment="1" applyProtection="1">
      <alignment/>
      <protection locked="0"/>
    </xf>
    <xf numFmtId="0" fontId="74" fillId="0" borderId="47" xfId="0" applyFont="1" applyFill="1" applyBorder="1" applyAlignment="1" applyProtection="1">
      <alignment horizontal="left" vertical="center" wrapText="1"/>
      <protection locked="0"/>
    </xf>
    <xf numFmtId="173" fontId="77" fillId="0" borderId="31" xfId="0" applyNumberFormat="1" applyFont="1" applyBorder="1" applyAlignment="1" applyProtection="1">
      <alignment horizontal="center" vertical="center"/>
      <protection locked="0"/>
    </xf>
    <xf numFmtId="0" fontId="74" fillId="0" borderId="47" xfId="0" applyFont="1" applyBorder="1" applyAlignment="1" applyProtection="1">
      <alignment horizontal="center" vertical="center" wrapText="1"/>
      <protection locked="0"/>
    </xf>
    <xf numFmtId="0" fontId="74" fillId="0" borderId="47" xfId="0" applyFont="1" applyFill="1" applyBorder="1" applyAlignment="1" applyProtection="1">
      <alignment wrapText="1"/>
      <protection locked="0"/>
    </xf>
    <xf numFmtId="0" fontId="74" fillId="0" borderId="45" xfId="0" applyFont="1" applyFill="1" applyBorder="1" applyAlignment="1" applyProtection="1">
      <alignment horizontal="center" vertical="center" wrapText="1"/>
      <protection locked="0"/>
    </xf>
    <xf numFmtId="0" fontId="74" fillId="0" borderId="45" xfId="0" applyFont="1" applyFill="1" applyBorder="1" applyAlignment="1" applyProtection="1">
      <alignment horizontal="left" vertical="center" wrapText="1"/>
      <protection locked="0"/>
    </xf>
    <xf numFmtId="173" fontId="74" fillId="0" borderId="10" xfId="0" applyNumberFormat="1" applyFont="1" applyFill="1" applyBorder="1" applyAlignment="1" applyProtection="1">
      <alignment horizontal="center" vertical="center"/>
      <protection locked="0"/>
    </xf>
    <xf numFmtId="173" fontId="77" fillId="0" borderId="31" xfId="0" applyNumberFormat="1" applyFont="1" applyFill="1" applyBorder="1" applyAlignment="1" applyProtection="1">
      <alignment/>
      <protection locked="0"/>
    </xf>
    <xf numFmtId="0" fontId="74" fillId="0" borderId="47" xfId="0" applyFont="1" applyFill="1" applyBorder="1" applyAlignment="1" applyProtection="1">
      <alignment horizontal="center" vertical="center" wrapText="1"/>
      <protection locked="0"/>
    </xf>
    <xf numFmtId="173" fontId="77" fillId="0" borderId="35" xfId="0" applyNumberFormat="1" applyFont="1" applyFill="1" applyBorder="1" applyAlignment="1" applyProtection="1">
      <alignment/>
      <protection locked="0"/>
    </xf>
    <xf numFmtId="173" fontId="74" fillId="0" borderId="35" xfId="0" applyNumberFormat="1" applyFont="1" applyFill="1" applyBorder="1" applyAlignment="1" applyProtection="1">
      <alignment horizontal="center" vertical="center"/>
      <protection locked="0"/>
    </xf>
    <xf numFmtId="0" fontId="74" fillId="0" borderId="30" xfId="0" applyFont="1" applyFill="1" applyBorder="1" applyAlignment="1" applyProtection="1">
      <alignment horizontal="left" vertical="center" wrapText="1"/>
      <protection locked="0"/>
    </xf>
    <xf numFmtId="0" fontId="74" fillId="0" borderId="32" xfId="0" applyFont="1" applyFill="1" applyBorder="1" applyAlignment="1" applyProtection="1">
      <alignment horizontal="center" vertical="center" wrapText="1"/>
      <protection locked="0"/>
    </xf>
    <xf numFmtId="0" fontId="74" fillId="0" borderId="48"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75" fillId="0" borderId="0" xfId="0" applyFont="1" applyAlignment="1" applyProtection="1">
      <alignment/>
      <protection locked="0"/>
    </xf>
    <xf numFmtId="173" fontId="74" fillId="0" borderId="0" xfId="0" applyNumberFormat="1" applyFont="1" applyAlignment="1" applyProtection="1">
      <alignment/>
      <protection locked="0"/>
    </xf>
    <xf numFmtId="173" fontId="74" fillId="0" borderId="46" xfId="0" applyNumberFormat="1" applyFont="1" applyBorder="1" applyAlignment="1" applyProtection="1">
      <alignment horizontal="center" vertical="center" wrapText="1"/>
      <protection/>
    </xf>
    <xf numFmtId="0" fontId="0" fillId="0" borderId="0" xfId="0" applyFill="1" applyAlignment="1" applyProtection="1">
      <alignment/>
      <protection locked="0"/>
    </xf>
    <xf numFmtId="0" fontId="72" fillId="0" borderId="10" xfId="0" applyFont="1" applyFill="1" applyBorder="1" applyAlignment="1" applyProtection="1">
      <alignment/>
      <protection locked="0"/>
    </xf>
    <xf numFmtId="0" fontId="75" fillId="0" borderId="10" xfId="0" applyFont="1" applyFill="1" applyBorder="1" applyAlignment="1" applyProtection="1">
      <alignment horizontal="center" vertical="center" wrapText="1"/>
      <protection locked="0"/>
    </xf>
    <xf numFmtId="49" fontId="75" fillId="0" borderId="10" xfId="0" applyNumberFormat="1" applyFont="1" applyFill="1" applyBorder="1" applyAlignment="1" applyProtection="1">
      <alignment horizontal="center" vertical="center" wrapText="1"/>
      <protection locked="0"/>
    </xf>
    <xf numFmtId="0" fontId="76" fillId="0" borderId="10" xfId="0" applyFont="1" applyFill="1" applyBorder="1" applyAlignment="1" applyProtection="1">
      <alignment horizontal="center" vertical="center" wrapText="1"/>
      <protection locked="0"/>
    </xf>
    <xf numFmtId="173" fontId="76" fillId="0" borderId="10" xfId="0" applyNumberFormat="1" applyFont="1" applyFill="1" applyBorder="1" applyAlignment="1" applyProtection="1">
      <alignment horizontal="center" vertical="center" wrapText="1"/>
      <protection locked="0"/>
    </xf>
    <xf numFmtId="173" fontId="75"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locked="0"/>
    </xf>
    <xf numFmtId="49" fontId="76" fillId="0" borderId="27" xfId="0" applyNumberFormat="1" applyFont="1" applyFill="1" applyBorder="1" applyAlignment="1" applyProtection="1">
      <alignment horizontal="center" vertical="center" wrapText="1"/>
      <protection locked="0"/>
    </xf>
    <xf numFmtId="173" fontId="76" fillId="0" borderId="20" xfId="0" applyNumberFormat="1" applyFont="1" applyFill="1" applyBorder="1" applyAlignment="1" applyProtection="1">
      <alignment horizontal="center" vertical="center" wrapText="1"/>
      <protection locked="0"/>
    </xf>
    <xf numFmtId="173" fontId="0" fillId="0" borderId="0" xfId="0" applyNumberFormat="1" applyFill="1" applyAlignment="1" applyProtection="1">
      <alignment/>
      <protection locked="0"/>
    </xf>
    <xf numFmtId="0" fontId="62" fillId="0" borderId="0" xfId="0" applyFont="1" applyFill="1" applyAlignment="1" applyProtection="1">
      <alignment/>
      <protection locked="0"/>
    </xf>
    <xf numFmtId="0" fontId="0" fillId="0" borderId="0" xfId="0" applyFill="1" applyAlignment="1" applyProtection="1">
      <alignment horizontal="center"/>
      <protection locked="0"/>
    </xf>
    <xf numFmtId="0" fontId="75" fillId="0" borderId="27" xfId="0" applyFont="1" applyFill="1" applyBorder="1" applyAlignment="1" applyProtection="1">
      <alignment vertical="center"/>
      <protection locked="0"/>
    </xf>
    <xf numFmtId="173" fontId="89" fillId="0" borderId="49" xfId="0" applyNumberFormat="1"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xf>
    <xf numFmtId="173" fontId="75" fillId="0" borderId="10" xfId="0" applyNumberFormat="1"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49" fontId="88" fillId="0" borderId="10" xfId="0" applyNumberFormat="1" applyFont="1" applyBorder="1" applyAlignment="1" applyProtection="1">
      <alignment horizontal="center" vertical="center" wrapText="1"/>
      <protection locked="0"/>
    </xf>
    <xf numFmtId="0" fontId="88" fillId="0" borderId="27" xfId="0" applyFont="1" applyBorder="1" applyAlignment="1" applyProtection="1">
      <alignment horizontal="center" vertical="center" wrapText="1"/>
      <protection locked="0"/>
    </xf>
    <xf numFmtId="0" fontId="88" fillId="0" borderId="28" xfId="0" applyFont="1" applyFill="1" applyBorder="1" applyAlignment="1" applyProtection="1">
      <alignment horizontal="center" vertical="center" wrapText="1"/>
      <protection locked="0"/>
    </xf>
    <xf numFmtId="49" fontId="74" fillId="0" borderId="20" xfId="0" applyNumberFormat="1" applyFont="1" applyBorder="1" applyAlignment="1" applyProtection="1">
      <alignment horizontal="center" vertical="center" wrapText="1"/>
      <protection locked="0"/>
    </xf>
    <xf numFmtId="49" fontId="74" fillId="0" borderId="10" xfId="0" applyNumberFormat="1" applyFont="1" applyBorder="1" applyAlignment="1" applyProtection="1">
      <alignment vertical="center" wrapText="1"/>
      <protection locked="0"/>
    </xf>
    <xf numFmtId="49" fontId="74" fillId="0" borderId="27" xfId="0" applyNumberFormat="1" applyFont="1" applyBorder="1" applyAlignment="1" applyProtection="1">
      <alignment vertical="center" wrapText="1"/>
      <protection locked="0"/>
    </xf>
    <xf numFmtId="49" fontId="74" fillId="0" borderId="27" xfId="0" applyNumberFormat="1" applyFont="1" applyBorder="1" applyAlignment="1" applyProtection="1">
      <alignment horizontal="center" vertical="center" wrapText="1"/>
      <protection locked="0"/>
    </xf>
    <xf numFmtId="49" fontId="74" fillId="0" borderId="10" xfId="0" applyNumberFormat="1" applyFont="1" applyBorder="1" applyAlignment="1" applyProtection="1">
      <alignment horizontal="center" vertical="center" wrapText="1"/>
      <protection locked="0"/>
    </xf>
    <xf numFmtId="49" fontId="90" fillId="0" borderId="10" xfId="0" applyNumberFormat="1" applyFont="1" applyBorder="1" applyAlignment="1" applyProtection="1">
      <alignment horizontal="center" vertical="center" wrapText="1"/>
      <protection locked="0"/>
    </xf>
    <xf numFmtId="0" fontId="72" fillId="0" borderId="0" xfId="0" applyFont="1" applyAlignment="1" applyProtection="1">
      <alignment vertical="center"/>
      <protection locked="0"/>
    </xf>
    <xf numFmtId="49" fontId="72" fillId="0" borderId="0" xfId="0" applyNumberFormat="1" applyFont="1" applyAlignment="1" applyProtection="1">
      <alignment/>
      <protection locked="0"/>
    </xf>
    <xf numFmtId="49" fontId="72" fillId="0" borderId="0" xfId="0" applyNumberFormat="1" applyFont="1" applyAlignment="1" applyProtection="1">
      <alignment horizontal="center"/>
      <protection locked="0"/>
    </xf>
    <xf numFmtId="0" fontId="74" fillId="0" borderId="37" xfId="0" applyFont="1" applyBorder="1" applyAlignment="1" applyProtection="1">
      <alignment vertical="center" wrapText="1"/>
      <protection locked="0"/>
    </xf>
    <xf numFmtId="0" fontId="74" fillId="0" borderId="50" xfId="0" applyFont="1" applyBorder="1" applyAlignment="1" applyProtection="1">
      <alignment vertical="center" wrapText="1"/>
      <protection locked="0"/>
    </xf>
    <xf numFmtId="0" fontId="74" fillId="0" borderId="43" xfId="0" applyFont="1" applyBorder="1" applyAlignment="1" applyProtection="1">
      <alignment vertical="center" wrapText="1"/>
      <protection locked="0"/>
    </xf>
    <xf numFmtId="0" fontId="74" fillId="0" borderId="16" xfId="0" applyFont="1" applyBorder="1" applyAlignment="1" applyProtection="1">
      <alignment vertical="center" wrapText="1"/>
      <protection locked="0"/>
    </xf>
    <xf numFmtId="0" fontId="74" fillId="0" borderId="18" xfId="0" applyFont="1" applyBorder="1" applyAlignment="1" applyProtection="1">
      <alignment vertical="center" wrapText="1"/>
      <protection locked="0"/>
    </xf>
    <xf numFmtId="49" fontId="74" fillId="0" borderId="24" xfId="0" applyNumberFormat="1" applyFont="1" applyBorder="1" applyAlignment="1" applyProtection="1">
      <alignment horizontal="center" vertical="center" wrapText="1"/>
      <protection locked="0"/>
    </xf>
    <xf numFmtId="0" fontId="74" fillId="0" borderId="23" xfId="0" applyFont="1" applyFill="1" applyBorder="1" applyAlignment="1" applyProtection="1">
      <alignment vertical="center" wrapText="1"/>
      <protection locked="0"/>
    </xf>
    <xf numFmtId="1" fontId="9" fillId="0" borderId="51" xfId="0" applyNumberFormat="1" applyFont="1" applyBorder="1" applyAlignment="1" applyProtection="1">
      <alignment horizontal="center" vertical="center" wrapText="1"/>
      <protection locked="0"/>
    </xf>
    <xf numFmtId="1" fontId="9" fillId="0" borderId="20" xfId="0" applyNumberFormat="1" applyFont="1" applyBorder="1" applyAlignment="1" applyProtection="1">
      <alignment horizontal="center" vertical="center" wrapText="1"/>
      <protection locked="0"/>
    </xf>
    <xf numFmtId="1" fontId="9" fillId="0" borderId="23" xfId="0" applyNumberFormat="1" applyFont="1" applyBorder="1" applyAlignment="1" applyProtection="1">
      <alignment horizontal="center" vertical="center" wrapText="1"/>
      <protection locked="0"/>
    </xf>
    <xf numFmtId="0" fontId="74" fillId="0" borderId="52" xfId="0" applyFont="1" applyBorder="1" applyAlignment="1" applyProtection="1">
      <alignment horizontal="center" vertical="center" wrapText="1"/>
      <protection locked="0"/>
    </xf>
    <xf numFmtId="0" fontId="74" fillId="0" borderId="53" xfId="0" applyFont="1" applyFill="1" applyBorder="1" applyAlignment="1" applyProtection="1">
      <alignment vertical="center" wrapText="1"/>
      <protection locked="0"/>
    </xf>
    <xf numFmtId="0" fontId="74" fillId="0" borderId="26" xfId="0" applyFont="1" applyBorder="1" applyAlignment="1" applyProtection="1">
      <alignment horizontal="center" vertical="center" wrapText="1"/>
      <protection locked="0"/>
    </xf>
    <xf numFmtId="0" fontId="74" fillId="0" borderId="53" xfId="0" applyFont="1" applyBorder="1" applyAlignment="1" applyProtection="1">
      <alignment horizontal="center" vertical="center" wrapText="1"/>
      <protection locked="0"/>
    </xf>
    <xf numFmtId="0" fontId="74" fillId="0" borderId="54" xfId="0" applyFont="1" applyBorder="1" applyAlignment="1" applyProtection="1">
      <alignment horizontal="center" vertical="center" wrapText="1"/>
      <protection locked="0"/>
    </xf>
    <xf numFmtId="0" fontId="74" fillId="0" borderId="27" xfId="0" applyFont="1" applyBorder="1" applyAlignment="1" applyProtection="1">
      <alignment horizontal="center" vertical="center" wrapText="1"/>
      <protection locked="0"/>
    </xf>
    <xf numFmtId="0" fontId="74" fillId="0" borderId="55" xfId="0" applyFont="1" applyBorder="1" applyAlignment="1" applyProtection="1">
      <alignment horizontal="center" vertical="center" wrapText="1"/>
      <protection locked="0"/>
    </xf>
    <xf numFmtId="173" fontId="74" fillId="0" borderId="45" xfId="0" applyNumberFormat="1" applyFont="1" applyBorder="1" applyAlignment="1" applyProtection="1">
      <alignment horizontal="center" vertical="center" wrapText="1"/>
      <protection locked="0"/>
    </xf>
    <xf numFmtId="173" fontId="74" fillId="0" borderId="53" xfId="0" applyNumberFormat="1" applyFont="1" applyBorder="1" applyAlignment="1" applyProtection="1">
      <alignment horizontal="center" vertical="center" wrapText="1"/>
      <protection locked="0"/>
    </xf>
    <xf numFmtId="173" fontId="74" fillId="0" borderId="56" xfId="0" applyNumberFormat="1" applyFont="1" applyBorder="1" applyAlignment="1" applyProtection="1">
      <alignment horizontal="center" vertical="center" wrapText="1"/>
      <protection locked="0"/>
    </xf>
    <xf numFmtId="173" fontId="9" fillId="0" borderId="10" xfId="0" applyNumberFormat="1" applyFont="1" applyBorder="1" applyAlignment="1" applyProtection="1">
      <alignment horizontal="center" vertical="center" wrapText="1"/>
      <protection locked="0"/>
    </xf>
    <xf numFmtId="173" fontId="9" fillId="0" borderId="31" xfId="0" applyNumberFormat="1" applyFont="1" applyBorder="1" applyAlignment="1" applyProtection="1">
      <alignment horizontal="center" vertical="center" wrapText="1"/>
      <protection locked="0"/>
    </xf>
    <xf numFmtId="0" fontId="74" fillId="0" borderId="51" xfId="0" applyFont="1" applyBorder="1" applyAlignment="1" applyProtection="1">
      <alignment horizontal="center" vertical="center" wrapText="1"/>
      <protection locked="0"/>
    </xf>
    <xf numFmtId="0" fontId="74" fillId="0" borderId="23" xfId="0" applyFont="1" applyBorder="1" applyAlignment="1" applyProtection="1">
      <alignment horizontal="center" vertical="center" wrapText="1"/>
      <protection locked="0"/>
    </xf>
    <xf numFmtId="0" fontId="86" fillId="0" borderId="30" xfId="0" applyFont="1" applyBorder="1" applyAlignment="1" applyProtection="1">
      <alignment horizontal="center" vertical="center" wrapText="1"/>
      <protection locked="0"/>
    </xf>
    <xf numFmtId="0" fontId="74" fillId="0" borderId="53" xfId="0" applyFont="1" applyFill="1" applyBorder="1" applyAlignment="1" applyProtection="1">
      <alignment horizontal="center" vertical="center" wrapText="1"/>
      <protection locked="0"/>
    </xf>
    <xf numFmtId="0" fontId="74" fillId="0" borderId="30" xfId="0" applyFont="1" applyFill="1" applyBorder="1" applyAlignment="1" applyProtection="1">
      <alignment horizontal="center" vertical="center" wrapText="1"/>
      <protection locked="0"/>
    </xf>
    <xf numFmtId="0" fontId="74" fillId="0" borderId="15" xfId="0" applyFont="1" applyBorder="1" applyAlignment="1" applyProtection="1">
      <alignment horizontal="center" vertical="center" wrapText="1"/>
      <protection locked="0"/>
    </xf>
    <xf numFmtId="0" fontId="74" fillId="0" borderId="17" xfId="0" applyFont="1" applyFill="1" applyBorder="1" applyAlignment="1" applyProtection="1">
      <alignment vertical="center" wrapText="1"/>
      <protection locked="0"/>
    </xf>
    <xf numFmtId="0" fontId="9" fillId="0" borderId="3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173" fontId="74" fillId="0" borderId="33" xfId="0" applyNumberFormat="1" applyFont="1" applyBorder="1" applyAlignment="1" applyProtection="1">
      <alignment horizontal="center" vertical="center" wrapText="1"/>
      <protection locked="0"/>
    </xf>
    <xf numFmtId="173" fontId="74" fillId="0" borderId="34" xfId="0" applyNumberFormat="1" applyFont="1" applyBorder="1" applyAlignment="1" applyProtection="1">
      <alignment horizontal="center" vertical="center" wrapText="1"/>
      <protection locked="0"/>
    </xf>
    <xf numFmtId="173" fontId="77" fillId="0" borderId="0" xfId="0" applyNumberFormat="1" applyFont="1" applyAlignment="1" applyProtection="1">
      <alignment/>
      <protection locked="0"/>
    </xf>
    <xf numFmtId="173" fontId="77" fillId="0" borderId="0" xfId="0" applyNumberFormat="1" applyFont="1" applyAlignment="1" applyProtection="1">
      <alignment horizontal="center" vertical="center"/>
      <protection locked="0"/>
    </xf>
    <xf numFmtId="173" fontId="9" fillId="0" borderId="46" xfId="0" applyNumberFormat="1" applyFont="1" applyBorder="1" applyAlignment="1" applyProtection="1">
      <alignment horizontal="center" vertical="center" wrapText="1"/>
      <protection/>
    </xf>
    <xf numFmtId="173" fontId="9" fillId="0" borderId="10" xfId="0" applyNumberFormat="1" applyFont="1" applyBorder="1" applyAlignment="1" applyProtection="1">
      <alignment horizontal="center" vertical="center" wrapText="1"/>
      <protection/>
    </xf>
    <xf numFmtId="173" fontId="77" fillId="0" borderId="0" xfId="0" applyNumberFormat="1" applyFont="1" applyAlignment="1" applyProtection="1">
      <alignment/>
      <protection/>
    </xf>
    <xf numFmtId="173" fontId="77" fillId="0" borderId="0" xfId="0" applyNumberFormat="1" applyFont="1" applyAlignment="1" applyProtection="1">
      <alignment horizontal="center" vertical="center"/>
      <protection/>
    </xf>
    <xf numFmtId="1" fontId="9" fillId="0" borderId="51" xfId="0" applyNumberFormat="1" applyFont="1" applyBorder="1" applyAlignment="1" applyProtection="1">
      <alignment horizontal="center" vertical="center" wrapText="1"/>
      <protection/>
    </xf>
    <xf numFmtId="1" fontId="9" fillId="0" borderId="20" xfId="0" applyNumberFormat="1" applyFont="1" applyBorder="1" applyAlignment="1" applyProtection="1">
      <alignment horizontal="center" vertical="center" wrapText="1"/>
      <protection/>
    </xf>
    <xf numFmtId="0" fontId="74" fillId="0" borderId="26" xfId="0" applyFont="1" applyBorder="1" applyAlignment="1" applyProtection="1">
      <alignment horizontal="center" vertical="center" wrapText="1"/>
      <protection/>
    </xf>
    <xf numFmtId="0" fontId="74" fillId="0" borderId="54" xfId="0" applyFont="1" applyBorder="1" applyAlignment="1" applyProtection="1">
      <alignment horizontal="center" vertical="center" wrapText="1"/>
      <protection/>
    </xf>
    <xf numFmtId="0" fontId="74" fillId="0" borderId="27" xfId="0" applyFont="1" applyBorder="1" applyAlignment="1" applyProtection="1">
      <alignment horizontal="center" vertical="center" wrapText="1"/>
      <protection/>
    </xf>
    <xf numFmtId="0" fontId="74" fillId="0" borderId="51" xfId="0" applyFont="1" applyBorder="1" applyAlignment="1" applyProtection="1">
      <alignment horizontal="center" vertical="center" wrapText="1"/>
      <protection/>
    </xf>
    <xf numFmtId="0" fontId="74" fillId="0" borderId="20" xfId="0" applyFont="1" applyBorder="1" applyAlignment="1" applyProtection="1">
      <alignment horizontal="center" vertical="center" wrapText="1"/>
      <protection/>
    </xf>
    <xf numFmtId="0" fontId="74" fillId="0" borderId="26" xfId="0" applyFont="1" applyFill="1" applyBorder="1" applyAlignment="1" applyProtection="1">
      <alignment horizontal="center" vertical="center" wrapText="1"/>
      <protection/>
    </xf>
    <xf numFmtId="0" fontId="74" fillId="0" borderId="33" xfId="0" applyFont="1" applyFill="1" applyBorder="1" applyAlignment="1" applyProtection="1">
      <alignment horizontal="center" vertical="center" wrapText="1"/>
      <protection/>
    </xf>
    <xf numFmtId="0" fontId="86" fillId="0" borderId="33"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173" fontId="74" fillId="0" borderId="32" xfId="0" applyNumberFormat="1" applyFont="1" applyBorder="1" applyAlignment="1" applyProtection="1">
      <alignment horizontal="center" vertical="center" wrapText="1"/>
      <protection/>
    </xf>
    <xf numFmtId="173" fontId="74" fillId="0" borderId="33" xfId="0" applyNumberFormat="1" applyFont="1" applyBorder="1" applyAlignment="1" applyProtection="1">
      <alignment horizontal="center" vertical="center" wrapText="1"/>
      <protection/>
    </xf>
    <xf numFmtId="0" fontId="75" fillId="0" borderId="10" xfId="0" applyFont="1" applyBorder="1" applyAlignment="1" applyProtection="1">
      <alignment vertical="center" wrapText="1"/>
      <protection locked="0"/>
    </xf>
    <xf numFmtId="0" fontId="75" fillId="0" borderId="10" xfId="0" applyNumberFormat="1" applyFont="1" applyBorder="1" applyAlignment="1" applyProtection="1">
      <alignment horizontal="center" vertical="center" wrapText="1"/>
      <protection locked="0"/>
    </xf>
    <xf numFmtId="0" fontId="75" fillId="0" borderId="10" xfId="0" applyNumberFormat="1" applyFont="1" applyBorder="1" applyAlignment="1" applyProtection="1">
      <alignment vertical="center" wrapText="1"/>
      <protection locked="0"/>
    </xf>
    <xf numFmtId="49" fontId="75" fillId="0" borderId="10" xfId="0" applyNumberFormat="1" applyFont="1" applyBorder="1" applyAlignment="1" applyProtection="1">
      <alignment horizontal="center" vertical="center" wrapText="1"/>
      <protection locked="0"/>
    </xf>
    <xf numFmtId="0" fontId="76" fillId="34" borderId="10" xfId="0" applyFont="1" applyFill="1" applyBorder="1" applyAlignment="1" applyProtection="1">
      <alignment horizontal="center" vertical="center" wrapText="1"/>
      <protection locked="0"/>
    </xf>
    <xf numFmtId="173" fontId="76" fillId="34" borderId="10" xfId="0" applyNumberFormat="1" applyFont="1" applyFill="1" applyBorder="1" applyAlignment="1" applyProtection="1">
      <alignment horizontal="center" vertical="center" wrapText="1"/>
      <protection locked="0"/>
    </xf>
    <xf numFmtId="173" fontId="75" fillId="0" borderId="10" xfId="0" applyNumberFormat="1" applyFont="1" applyBorder="1" applyAlignment="1" applyProtection="1">
      <alignment horizontal="center" vertical="center" wrapText="1"/>
      <protection locked="0"/>
    </xf>
    <xf numFmtId="173" fontId="3" fillId="0" borderId="10" xfId="0" applyNumberFormat="1" applyFont="1" applyBorder="1" applyAlignment="1" applyProtection="1">
      <alignment horizontal="center" vertical="center" wrapText="1"/>
      <protection locked="0"/>
    </xf>
    <xf numFmtId="49" fontId="76" fillId="0" borderId="10" xfId="0" applyNumberFormat="1" applyFont="1" applyBorder="1" applyAlignment="1" applyProtection="1">
      <alignment horizontal="center" vertical="center"/>
      <protection locked="0"/>
    </xf>
    <xf numFmtId="0" fontId="62" fillId="0" borderId="0" xfId="0" applyFont="1" applyAlignment="1" applyProtection="1">
      <alignment/>
      <protection locked="0"/>
    </xf>
    <xf numFmtId="0" fontId="0" fillId="0" borderId="0" xfId="0" applyFont="1" applyAlignment="1" applyProtection="1">
      <alignment/>
      <protection locked="0"/>
    </xf>
    <xf numFmtId="0" fontId="75" fillId="34" borderId="10" xfId="0" applyFont="1" applyFill="1" applyBorder="1" applyAlignment="1" applyProtection="1">
      <alignment vertical="center" wrapText="1"/>
      <protection locked="0"/>
    </xf>
    <xf numFmtId="0" fontId="76" fillId="34" borderId="10" xfId="0" applyFont="1" applyFill="1" applyBorder="1" applyAlignment="1" applyProtection="1">
      <alignment vertical="center" wrapText="1"/>
      <protection locked="0"/>
    </xf>
    <xf numFmtId="0" fontId="0" fillId="33" borderId="0" xfId="0" applyFill="1" applyAlignment="1" applyProtection="1">
      <alignment/>
      <protection locked="0"/>
    </xf>
    <xf numFmtId="49" fontId="76" fillId="0" borderId="10" xfId="0" applyNumberFormat="1" applyFont="1" applyBorder="1" applyAlignment="1" applyProtection="1">
      <alignment horizontal="center" vertical="center" wrapText="1"/>
      <protection locked="0"/>
    </xf>
    <xf numFmtId="0" fontId="75" fillId="34" borderId="10" xfId="0" applyFont="1" applyFill="1" applyBorder="1" applyAlignment="1" applyProtection="1">
      <alignment horizontal="center" vertical="center" wrapText="1"/>
      <protection locked="0"/>
    </xf>
    <xf numFmtId="173" fontId="5" fillId="34" borderId="10" xfId="0" applyNumberFormat="1" applyFont="1" applyFill="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xf>
    <xf numFmtId="173" fontId="75" fillId="0" borderId="10" xfId="0" applyNumberFormat="1" applyFont="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xf>
    <xf numFmtId="0" fontId="76" fillId="34" borderId="10" xfId="0" applyFont="1" applyFill="1" applyBorder="1" applyAlignment="1" applyProtection="1">
      <alignment horizontal="center" vertical="center" wrapText="1"/>
      <protection/>
    </xf>
    <xf numFmtId="173" fontId="76" fillId="34" borderId="10" xfId="0" applyNumberFormat="1" applyFont="1" applyFill="1" applyBorder="1" applyAlignment="1" applyProtection="1">
      <alignment horizontal="center" vertical="center" wrapText="1"/>
      <protection/>
    </xf>
    <xf numFmtId="0" fontId="74" fillId="0" borderId="10" xfId="0" applyFont="1" applyBorder="1" applyAlignment="1" applyProtection="1">
      <alignment horizontal="justify" vertical="center" wrapText="1"/>
      <protection locked="0"/>
    </xf>
    <xf numFmtId="0" fontId="74" fillId="0" borderId="10" xfId="0" applyFont="1" applyFill="1" applyBorder="1" applyAlignment="1" applyProtection="1">
      <alignment horizontal="justify" vertical="center" wrapText="1"/>
      <protection locked="0"/>
    </xf>
    <xf numFmtId="0" fontId="88" fillId="0" borderId="30" xfId="0" applyFont="1" applyBorder="1" applyAlignment="1" applyProtection="1">
      <alignment horizontal="center" vertical="center" wrapText="1"/>
      <protection locked="0"/>
    </xf>
    <xf numFmtId="0" fontId="74" fillId="0" borderId="28"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protection locked="0"/>
    </xf>
    <xf numFmtId="0" fontId="75" fillId="0" borderId="0" xfId="0" applyFont="1" applyFill="1" applyAlignment="1" applyProtection="1">
      <alignment horizontal="left" vertical="center"/>
      <protection locked="0"/>
    </xf>
    <xf numFmtId="0" fontId="72" fillId="0" borderId="0" xfId="0" applyFont="1" applyFill="1" applyAlignment="1" applyProtection="1">
      <alignment horizontal="left"/>
      <protection locked="0"/>
    </xf>
    <xf numFmtId="0" fontId="72" fillId="0" borderId="0" xfId="0" applyFont="1" applyFill="1" applyAlignment="1" applyProtection="1">
      <alignment/>
      <protection locked="0"/>
    </xf>
    <xf numFmtId="0" fontId="72" fillId="0" borderId="0" xfId="0" applyFont="1" applyFill="1" applyAlignment="1" applyProtection="1">
      <alignment horizontal="center"/>
      <protection locked="0"/>
    </xf>
    <xf numFmtId="0" fontId="75" fillId="0" borderId="0" xfId="0" applyFont="1" applyFill="1" applyAlignment="1" applyProtection="1">
      <alignment/>
      <protection locked="0"/>
    </xf>
    <xf numFmtId="0" fontId="9" fillId="0" borderId="20"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46"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49" fontId="9" fillId="0" borderId="46" xfId="0" applyNumberFormat="1" applyFont="1" applyFill="1" applyBorder="1" applyAlignment="1" applyProtection="1">
      <alignment vertical="center" wrapText="1"/>
      <protection locked="0"/>
    </xf>
    <xf numFmtId="0" fontId="10" fillId="34" borderId="10" xfId="0" applyFont="1" applyFill="1" applyBorder="1" applyAlignment="1" applyProtection="1">
      <alignment horizontal="center" vertical="center" wrapText="1"/>
      <protection locked="0"/>
    </xf>
    <xf numFmtId="189" fontId="10" fillId="34" borderId="10"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49" fontId="10" fillId="0" borderId="46" xfId="0" applyNumberFormat="1" applyFont="1" applyFill="1" applyBorder="1" applyAlignment="1" applyProtection="1">
      <alignment horizontal="center" vertical="center" wrapText="1"/>
      <protection locked="0"/>
    </xf>
    <xf numFmtId="0" fontId="6" fillId="0" borderId="0" xfId="0" applyFont="1" applyAlignment="1" applyProtection="1">
      <alignment/>
      <protection locked="0"/>
    </xf>
    <xf numFmtId="0" fontId="9" fillId="34" borderId="10" xfId="0" applyFont="1" applyFill="1" applyBorder="1" applyAlignment="1" applyProtection="1">
      <alignment horizontal="center" vertical="center" wrapText="1"/>
      <protection locked="0"/>
    </xf>
    <xf numFmtId="189" fontId="9" fillId="3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189" fontId="9" fillId="33" borderId="10"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protection locked="0"/>
    </xf>
    <xf numFmtId="189" fontId="4" fillId="0" borderId="0" xfId="0" applyNumberFormat="1" applyFont="1" applyAlignment="1" applyProtection="1">
      <alignment/>
      <protection locked="0"/>
    </xf>
    <xf numFmtId="189" fontId="9" fillId="0" borderId="33"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49" fontId="72" fillId="0" borderId="0" xfId="0" applyNumberFormat="1" applyFont="1" applyAlignment="1" applyProtection="1">
      <alignment horizontal="center" vertical="center"/>
      <protection locked="0"/>
    </xf>
    <xf numFmtId="0" fontId="72" fillId="0" borderId="0" xfId="0" applyFont="1" applyAlignment="1" applyProtection="1">
      <alignment horizontal="center"/>
      <protection locked="0"/>
    </xf>
    <xf numFmtId="0" fontId="74" fillId="0" borderId="0" xfId="0" applyFont="1" applyAlignment="1" applyProtection="1">
      <alignment horizontal="center" vertical="center"/>
      <protection locked="0"/>
    </xf>
    <xf numFmtId="0" fontId="74" fillId="0" borderId="10" xfId="0" applyFont="1" applyBorder="1" applyAlignment="1" applyProtection="1">
      <alignment horizontal="center"/>
      <protection locked="0"/>
    </xf>
    <xf numFmtId="0" fontId="9" fillId="0" borderId="10" xfId="0" applyFont="1" applyBorder="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72"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0" fontId="0" fillId="0" borderId="0" xfId="0" applyFont="1" applyAlignment="1" applyProtection="1">
      <alignment/>
      <protection locked="0"/>
    </xf>
    <xf numFmtId="0" fontId="87" fillId="34" borderId="10" xfId="0" applyFont="1" applyFill="1" applyBorder="1" applyAlignment="1" applyProtection="1">
      <alignment horizontal="center" vertical="center" wrapText="1"/>
      <protection locked="0"/>
    </xf>
    <xf numFmtId="173" fontId="87" fillId="34" borderId="10" xfId="0" applyNumberFormat="1" applyFont="1" applyFill="1" applyBorder="1" applyAlignment="1" applyProtection="1">
      <alignment horizontal="center" vertical="center" wrapText="1"/>
      <protection locked="0"/>
    </xf>
    <xf numFmtId="173" fontId="0" fillId="0" borderId="0" xfId="0" applyNumberFormat="1" applyFont="1" applyAlignment="1" applyProtection="1">
      <alignment/>
      <protection locked="0"/>
    </xf>
    <xf numFmtId="49" fontId="6" fillId="0" borderId="10" xfId="0" applyNumberFormat="1" applyFont="1" applyBorder="1" applyAlignment="1" applyProtection="1">
      <alignment vertical="center" wrapText="1"/>
      <protection locked="0"/>
    </xf>
    <xf numFmtId="0" fontId="6" fillId="34" borderId="10" xfId="0" applyFont="1" applyFill="1" applyBorder="1" applyAlignment="1" applyProtection="1">
      <alignment horizontal="center" vertical="center" wrapText="1"/>
      <protection locked="0"/>
    </xf>
    <xf numFmtId="173" fontId="6" fillId="34" borderId="10" xfId="0" applyNumberFormat="1" applyFont="1" applyFill="1" applyBorder="1" applyAlignment="1" applyProtection="1">
      <alignment horizontal="center" vertical="center" wrapText="1"/>
      <protection locked="0"/>
    </xf>
    <xf numFmtId="0" fontId="40" fillId="0" borderId="0" xfId="0" applyFont="1" applyAlignment="1" applyProtection="1">
      <alignment/>
      <protection locked="0"/>
    </xf>
    <xf numFmtId="173" fontId="4" fillId="0" borderId="10" xfId="0" applyNumberFormat="1" applyFont="1" applyBorder="1" applyAlignment="1" applyProtection="1">
      <alignment horizontal="center" vertical="center" wrapText="1"/>
      <protection locked="0"/>
    </xf>
    <xf numFmtId="0" fontId="39" fillId="0" borderId="0" xfId="0" applyFont="1" applyAlignment="1" applyProtection="1">
      <alignment/>
      <protection locked="0"/>
    </xf>
    <xf numFmtId="0" fontId="0" fillId="0" borderId="0" xfId="0" applyFont="1" applyBorder="1" applyAlignment="1" applyProtection="1">
      <alignment/>
      <protection locked="0"/>
    </xf>
    <xf numFmtId="173" fontId="4" fillId="0" borderId="27" xfId="0" applyNumberFormat="1" applyFont="1" applyBorder="1" applyAlignment="1" applyProtection="1">
      <alignment horizontal="center" vertical="center" wrapText="1"/>
      <protection locked="0"/>
    </xf>
    <xf numFmtId="173" fontId="39" fillId="0" borderId="0" xfId="0" applyNumberFormat="1" applyFont="1" applyAlignment="1" applyProtection="1">
      <alignment/>
      <protection locked="0"/>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173" fontId="4" fillId="33" borderId="10" xfId="0" applyNumberFormat="1" applyFont="1" applyFill="1" applyBorder="1" applyAlignment="1" applyProtection="1">
      <alignment horizontal="center" vertical="center" wrapText="1"/>
      <protection/>
    </xf>
    <xf numFmtId="0" fontId="81" fillId="0" borderId="10" xfId="53" applyFont="1" applyFill="1" applyBorder="1" applyAlignment="1">
      <alignment horizontal="center" vertical="center" wrapText="1"/>
      <protection/>
    </xf>
    <xf numFmtId="0" fontId="80" fillId="0" borderId="10" xfId="0" applyFont="1" applyBorder="1" applyAlignment="1">
      <alignment horizontal="center" vertical="center" wrapText="1"/>
    </xf>
    <xf numFmtId="189" fontId="82" fillId="0" borderId="0" xfId="0" applyNumberFormat="1" applyFont="1" applyFill="1" applyAlignment="1">
      <alignment/>
    </xf>
    <xf numFmtId="189" fontId="9" fillId="0" borderId="33" xfId="0" applyNumberFormat="1" applyFont="1" applyFill="1" applyBorder="1" applyAlignment="1" applyProtection="1">
      <alignment horizontal="center" vertical="center" wrapText="1"/>
      <protection/>
    </xf>
    <xf numFmtId="0" fontId="80" fillId="0" borderId="10" xfId="0" applyFont="1" applyBorder="1" applyAlignment="1">
      <alignment horizontal="left" vertical="center" wrapText="1"/>
    </xf>
    <xf numFmtId="0" fontId="75" fillId="0" borderId="0" xfId="0" applyFont="1" applyAlignment="1">
      <alignment wrapText="1"/>
    </xf>
    <xf numFmtId="0" fontId="91" fillId="0" borderId="10" xfId="0" applyFont="1" applyBorder="1" applyAlignment="1">
      <alignment horizontal="center" vertical="center" wrapText="1"/>
    </xf>
    <xf numFmtId="1" fontId="9" fillId="0" borderId="10" xfId="0" applyNumberFormat="1" applyFont="1" applyFill="1" applyBorder="1" applyAlignment="1" applyProtection="1">
      <alignment horizontal="center" vertical="center"/>
      <protection locked="0"/>
    </xf>
    <xf numFmtId="0" fontId="91"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91" fillId="0" borderId="10" xfId="0" applyFont="1" applyBorder="1" applyAlignment="1">
      <alignment horizontal="center" vertical="center" wrapText="1"/>
    </xf>
    <xf numFmtId="0" fontId="75" fillId="0" borderId="10" xfId="0" applyFont="1" applyBorder="1" applyAlignment="1">
      <alignment horizontal="center" vertical="top" wrapText="1"/>
    </xf>
    <xf numFmtId="0" fontId="80" fillId="0" borderId="10" xfId="0" applyFont="1" applyBorder="1" applyAlignment="1">
      <alignment horizontal="center" vertical="top" wrapText="1"/>
    </xf>
    <xf numFmtId="0" fontId="75" fillId="0" borderId="27" xfId="0" applyFont="1" applyBorder="1" applyAlignment="1">
      <alignment horizontal="center" vertical="top" wrapText="1"/>
    </xf>
    <xf numFmtId="0" fontId="75" fillId="0" borderId="10" xfId="0" applyFont="1" applyFill="1" applyBorder="1" applyAlignment="1" applyProtection="1">
      <alignment horizontal="center"/>
      <protection locked="0"/>
    </xf>
    <xf numFmtId="0" fontId="75" fillId="0" borderId="10" xfId="0" applyFont="1" applyBorder="1" applyAlignment="1">
      <alignment horizontal="center" vertical="top" wrapText="1"/>
    </xf>
    <xf numFmtId="0" fontId="91" fillId="0" borderId="10" xfId="0" applyFont="1" applyBorder="1" applyAlignment="1">
      <alignment horizontal="center" vertical="center" wrapText="1"/>
    </xf>
    <xf numFmtId="49" fontId="74" fillId="0" borderId="27" xfId="0" applyNumberFormat="1" applyFont="1" applyFill="1" applyBorder="1" applyAlignment="1" applyProtection="1">
      <alignment horizontal="center" vertical="center" wrapText="1"/>
      <protection locked="0"/>
    </xf>
    <xf numFmtId="49" fontId="74" fillId="0" borderId="20" xfId="0" applyNumberFormat="1" applyFont="1" applyFill="1" applyBorder="1" applyAlignment="1" applyProtection="1">
      <alignment horizontal="center" vertical="center" wrapText="1"/>
      <protection locked="0"/>
    </xf>
    <xf numFmtId="49" fontId="74" fillId="0" borderId="36" xfId="0" applyNumberFormat="1" applyFont="1" applyFill="1" applyBorder="1" applyAlignment="1" applyProtection="1">
      <alignment horizontal="center" vertical="center" wrapText="1"/>
      <protection locked="0"/>
    </xf>
    <xf numFmtId="49" fontId="74" fillId="0" borderId="57" xfId="0" applyNumberFormat="1" applyFont="1" applyFill="1" applyBorder="1" applyAlignment="1" applyProtection="1">
      <alignment horizontal="center" vertical="center" wrapText="1"/>
      <protection locked="0"/>
    </xf>
    <xf numFmtId="0" fontId="74" fillId="0" borderId="27" xfId="0" applyFont="1" applyFill="1" applyBorder="1" applyAlignment="1" applyProtection="1">
      <alignment horizontal="center" vertical="center"/>
      <protection locked="0"/>
    </xf>
    <xf numFmtId="0" fontId="74" fillId="0" borderId="27"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protection locked="0"/>
    </xf>
    <xf numFmtId="0" fontId="74" fillId="0" borderId="10" xfId="0" applyFont="1" applyFill="1" applyBorder="1" applyAlignment="1" applyProtection="1">
      <alignment horizontal="center" vertical="center" wrapText="1"/>
      <protection locked="0"/>
    </xf>
    <xf numFmtId="49" fontId="74" fillId="0" borderId="46"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vertical="center" wrapText="1"/>
      <protection locked="0"/>
    </xf>
    <xf numFmtId="0" fontId="74" fillId="0" borderId="31" xfId="0" applyFont="1" applyFill="1" applyBorder="1" applyAlignment="1" applyProtection="1">
      <alignment horizontal="center" vertical="center"/>
      <protection locked="0"/>
    </xf>
    <xf numFmtId="49" fontId="74" fillId="0" borderId="10" xfId="0" applyNumberFormat="1" applyFont="1" applyFill="1" applyBorder="1" applyAlignment="1" applyProtection="1">
      <alignment horizontal="center" vertical="center" wrapText="1"/>
      <protection locked="0"/>
    </xf>
    <xf numFmtId="0" fontId="74" fillId="0" borderId="27" xfId="0" applyFont="1" applyFill="1" applyBorder="1" applyAlignment="1" applyProtection="1">
      <alignment vertical="center" wrapText="1"/>
      <protection locked="0"/>
    </xf>
    <xf numFmtId="0" fontId="88" fillId="0" borderId="10"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72" fillId="0" borderId="10" xfId="0" applyFont="1" applyFill="1" applyBorder="1" applyAlignment="1" applyProtection="1">
      <alignment wrapText="1"/>
      <protection locked="0"/>
    </xf>
    <xf numFmtId="0" fontId="72" fillId="0" borderId="10" xfId="0" applyFont="1" applyFill="1" applyBorder="1" applyAlignment="1" applyProtection="1">
      <alignment vertical="center" wrapText="1"/>
      <protection locked="0"/>
    </xf>
    <xf numFmtId="0" fontId="74" fillId="0" borderId="0" xfId="0" applyFont="1" applyFill="1" applyAlignment="1" applyProtection="1">
      <alignment/>
      <protection locked="0"/>
    </xf>
    <xf numFmtId="0" fontId="77" fillId="0" borderId="0" xfId="0" applyFont="1" applyFill="1" applyAlignment="1" applyProtection="1">
      <alignment/>
      <protection locked="0"/>
    </xf>
    <xf numFmtId="0" fontId="77" fillId="0" borderId="10" xfId="0" applyFont="1" applyFill="1" applyBorder="1" applyAlignment="1" applyProtection="1">
      <alignment/>
      <protection locked="0"/>
    </xf>
    <xf numFmtId="0" fontId="72" fillId="0" borderId="0" xfId="0" applyFont="1" applyFill="1" applyAlignment="1">
      <alignment horizontal="justify"/>
    </xf>
    <xf numFmtId="0" fontId="0" fillId="0" borderId="0" xfId="0" applyFill="1" applyAlignment="1">
      <alignment horizontal="justify"/>
    </xf>
    <xf numFmtId="0" fontId="74" fillId="0" borderId="0" xfId="0" applyFont="1" applyFill="1" applyAlignment="1">
      <alignment wrapText="1"/>
    </xf>
    <xf numFmtId="49" fontId="74" fillId="0" borderId="0" xfId="0" applyNumberFormat="1" applyFont="1" applyFill="1" applyAlignment="1" applyProtection="1">
      <alignment/>
      <protection locked="0"/>
    </xf>
    <xf numFmtId="49" fontId="74" fillId="0" borderId="0" xfId="0" applyNumberFormat="1" applyFont="1" applyFill="1" applyAlignment="1" applyProtection="1">
      <alignment horizontal="center"/>
      <protection locked="0"/>
    </xf>
    <xf numFmtId="0" fontId="74" fillId="0" borderId="0" xfId="0" applyFont="1" applyFill="1" applyAlignment="1" applyProtection="1">
      <alignment horizontal="center"/>
      <protection locked="0"/>
    </xf>
    <xf numFmtId="49" fontId="74" fillId="0" borderId="0" xfId="0" applyNumberFormat="1" applyFont="1" applyFill="1" applyAlignment="1">
      <alignment/>
    </xf>
    <xf numFmtId="49" fontId="72" fillId="0" borderId="0" xfId="0" applyNumberFormat="1" applyFont="1" applyFill="1" applyAlignment="1">
      <alignment horizontal="center"/>
    </xf>
    <xf numFmtId="0" fontId="75" fillId="0" borderId="10" xfId="0" applyFont="1" applyFill="1" applyBorder="1" applyAlignment="1">
      <alignment horizontal="center" vertical="center" wrapText="1"/>
    </xf>
    <xf numFmtId="0" fontId="4" fillId="0" borderId="10" xfId="0" applyFont="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locked="0"/>
    </xf>
    <xf numFmtId="173" fontId="4" fillId="0" borderId="10"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9" fillId="0" borderId="5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2" fillId="0" borderId="10" xfId="0" applyFont="1" applyBorder="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189" fontId="3" fillId="0" borderId="10" xfId="0" applyNumberFormat="1" applyFont="1" applyBorder="1" applyAlignment="1" applyProtection="1">
      <alignment horizontal="center" vertical="center" wrapText="1"/>
      <protection/>
    </xf>
    <xf numFmtId="189" fontId="3" fillId="0" borderId="10" xfId="0" applyNumberFormat="1" applyFont="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89" fontId="5" fillId="34" borderId="10" xfId="0" applyNumberFormat="1" applyFont="1" applyFill="1" applyBorder="1" applyAlignment="1" applyProtection="1">
      <alignment horizontal="center" vertical="center" wrapText="1"/>
      <protection locked="0"/>
    </xf>
    <xf numFmtId="0" fontId="39" fillId="0" borderId="0" xfId="0" applyFont="1" applyFill="1" applyAlignment="1">
      <alignment/>
    </xf>
    <xf numFmtId="0" fontId="9" fillId="0" borderId="10" xfId="0" applyFont="1" applyFill="1" applyBorder="1" applyAlignment="1" applyProtection="1">
      <alignment horizontal="justify" vertical="center" wrapText="1"/>
      <protection locked="0"/>
    </xf>
    <xf numFmtId="0" fontId="9" fillId="0" borderId="27" xfId="0" applyFont="1" applyFill="1" applyBorder="1" applyAlignment="1" applyProtection="1">
      <alignment horizontal="center" vertical="center" wrapText="1"/>
      <protection/>
    </xf>
    <xf numFmtId="0" fontId="9" fillId="0" borderId="30" xfId="0" applyFont="1" applyFill="1" applyBorder="1" applyAlignment="1" applyProtection="1">
      <alignment horizontal="justify" vertical="center" wrapText="1"/>
      <protection locked="0"/>
    </xf>
    <xf numFmtId="0" fontId="9" fillId="0" borderId="53"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173" fontId="9" fillId="0" borderId="27" xfId="0" applyNumberFormat="1" applyFont="1" applyFill="1" applyBorder="1" applyAlignment="1" applyProtection="1">
      <alignment horizontal="center" vertical="center" wrapText="1"/>
      <protection locked="0"/>
    </xf>
    <xf numFmtId="173" fontId="9" fillId="0" borderId="27" xfId="0" applyNumberFormat="1" applyFont="1" applyFill="1" applyBorder="1" applyAlignment="1" applyProtection="1">
      <alignment horizontal="center" vertical="center" wrapText="1"/>
      <protection/>
    </xf>
    <xf numFmtId="0" fontId="9" fillId="0" borderId="3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xf>
    <xf numFmtId="0" fontId="39" fillId="0" borderId="0" xfId="0" applyFont="1" applyFill="1" applyAlignment="1">
      <alignment wrapText="1"/>
    </xf>
    <xf numFmtId="173" fontId="3" fillId="34"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locked="0"/>
    </xf>
    <xf numFmtId="173" fontId="3" fillId="34" borderId="10" xfId="0" applyNumberFormat="1" applyFont="1" applyFill="1" applyBorder="1" applyAlignment="1" applyProtection="1">
      <alignment horizontal="center" vertical="center" wrapText="1"/>
      <protection locked="0"/>
    </xf>
    <xf numFmtId="0" fontId="5" fillId="34" borderId="10" xfId="0" applyFont="1" applyFill="1" applyBorder="1" applyAlignment="1" applyProtection="1">
      <alignment vertical="center" wrapText="1"/>
      <protection locked="0"/>
    </xf>
    <xf numFmtId="0" fontId="5" fillId="34" borderId="10" xfId="0" applyFont="1" applyFill="1" applyBorder="1" applyAlignment="1" applyProtection="1">
      <alignment horizontal="center" vertical="center" wrapText="1"/>
      <protection/>
    </xf>
    <xf numFmtId="173" fontId="5" fillId="34" borderId="10" xfId="0" applyNumberFormat="1" applyFont="1" applyFill="1" applyBorder="1" applyAlignment="1" applyProtection="1">
      <alignment horizontal="center" vertical="center" wrapText="1"/>
      <protection/>
    </xf>
    <xf numFmtId="173" fontId="9" fillId="0" borderId="57" xfId="0" applyNumberFormat="1" applyFont="1" applyBorder="1" applyAlignment="1" applyProtection="1">
      <alignment horizontal="center" vertical="center" wrapText="1"/>
      <protection/>
    </xf>
    <xf numFmtId="173" fontId="9" fillId="0" borderId="20" xfId="0" applyNumberFormat="1" applyFont="1" applyBorder="1" applyAlignment="1" applyProtection="1">
      <alignment horizontal="center" vertical="center" wrapText="1"/>
      <protection/>
    </xf>
    <xf numFmtId="173" fontId="9" fillId="0" borderId="51" xfId="0" applyNumberFormat="1" applyFont="1" applyBorder="1" applyAlignment="1" applyProtection="1">
      <alignment horizontal="center" vertical="center" wrapText="1"/>
      <protection/>
    </xf>
    <xf numFmtId="173" fontId="9" fillId="0" borderId="20" xfId="0" applyNumberFormat="1" applyFont="1" applyBorder="1" applyAlignment="1" applyProtection="1">
      <alignment horizontal="center" vertical="center" wrapText="1"/>
      <protection locked="0"/>
    </xf>
    <xf numFmtId="173" fontId="9" fillId="0" borderId="59" xfId="0" applyNumberFormat="1" applyFont="1" applyBorder="1" applyAlignment="1" applyProtection="1">
      <alignment horizontal="center" vertical="center" wrapText="1"/>
      <protection locked="0"/>
    </xf>
    <xf numFmtId="173" fontId="9" fillId="0" borderId="26" xfId="0" applyNumberFormat="1"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xf>
    <xf numFmtId="173" fontId="9" fillId="33" borderId="46" xfId="0" applyNumberFormat="1" applyFont="1" applyFill="1" applyBorder="1" applyAlignment="1" applyProtection="1">
      <alignment horizontal="center" vertical="center" wrapText="1"/>
      <protection/>
    </xf>
    <xf numFmtId="173" fontId="9" fillId="33" borderId="10" xfId="0" applyNumberFormat="1" applyFont="1" applyFill="1" applyBorder="1" applyAlignment="1" applyProtection="1">
      <alignment horizontal="center" vertical="center" wrapText="1"/>
      <protection/>
    </xf>
    <xf numFmtId="173" fontId="9" fillId="33" borderId="10" xfId="0" applyNumberFormat="1" applyFont="1" applyFill="1" applyBorder="1" applyAlignment="1" applyProtection="1">
      <alignment horizontal="center" vertical="center" wrapText="1"/>
      <protection locked="0"/>
    </xf>
    <xf numFmtId="173" fontId="9" fillId="33" borderId="31" xfId="0" applyNumberFormat="1" applyFont="1" applyFill="1" applyBorder="1" applyAlignment="1" applyProtection="1">
      <alignment horizontal="center" vertical="center" wrapText="1"/>
      <protection locked="0"/>
    </xf>
    <xf numFmtId="173" fontId="9" fillId="0" borderId="36" xfId="0" applyNumberFormat="1" applyFont="1" applyBorder="1" applyAlignment="1" applyProtection="1">
      <alignment horizontal="center" vertical="center" wrapText="1"/>
      <protection/>
    </xf>
    <xf numFmtId="173" fontId="9" fillId="0" borderId="27" xfId="0" applyNumberFormat="1" applyFont="1" applyBorder="1" applyAlignment="1" applyProtection="1">
      <alignment horizontal="center" vertical="center" wrapText="1"/>
      <protection/>
    </xf>
    <xf numFmtId="173" fontId="9" fillId="0" borderId="27" xfId="0" applyNumberFormat="1" applyFont="1" applyBorder="1" applyAlignment="1" applyProtection="1">
      <alignment horizontal="center" vertical="center" wrapText="1"/>
      <protection locked="0"/>
    </xf>
    <xf numFmtId="173" fontId="9" fillId="0" borderId="35" xfId="0" applyNumberFormat="1"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xf>
    <xf numFmtId="173" fontId="9" fillId="0" borderId="45" xfId="0" applyNumberFormat="1" applyFont="1" applyBorder="1" applyAlignment="1" applyProtection="1">
      <alignment horizontal="center" vertical="center" wrapText="1"/>
      <protection locked="0"/>
    </xf>
    <xf numFmtId="173" fontId="9" fillId="33" borderId="53" xfId="0" applyNumberFormat="1" applyFont="1" applyFill="1" applyBorder="1" applyAlignment="1" applyProtection="1">
      <alignment horizontal="center" vertical="center" wrapText="1"/>
      <protection locked="0"/>
    </xf>
    <xf numFmtId="173" fontId="9" fillId="33" borderId="56" xfId="0" applyNumberFormat="1" applyFont="1" applyFill="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xf>
    <xf numFmtId="173" fontId="9" fillId="0" borderId="31" xfId="0" applyNumberFormat="1" applyFont="1" applyFill="1" applyBorder="1" applyAlignment="1" applyProtection="1">
      <alignment horizontal="center" vertical="center" wrapText="1"/>
      <protection locked="0"/>
    </xf>
    <xf numFmtId="173" fontId="9" fillId="0" borderId="32" xfId="0" applyNumberFormat="1" applyFont="1" applyBorder="1" applyAlignment="1" applyProtection="1">
      <alignment horizontal="center" vertical="center" wrapText="1"/>
      <protection/>
    </xf>
    <xf numFmtId="173" fontId="9" fillId="0" borderId="33" xfId="0" applyNumberFormat="1" applyFont="1" applyBorder="1" applyAlignment="1" applyProtection="1">
      <alignment horizontal="center" vertical="center" wrapText="1"/>
      <protection/>
    </xf>
    <xf numFmtId="173" fontId="9" fillId="0" borderId="33" xfId="0" applyNumberFormat="1" applyFont="1" applyBorder="1" applyAlignment="1" applyProtection="1">
      <alignment horizontal="center" vertical="center" wrapText="1"/>
      <protection locked="0"/>
    </xf>
    <xf numFmtId="173" fontId="9" fillId="0" borderId="33" xfId="0" applyNumberFormat="1" applyFont="1" applyFill="1" applyBorder="1" applyAlignment="1" applyProtection="1">
      <alignment horizontal="center" vertical="center" wrapText="1"/>
      <protection locked="0"/>
    </xf>
    <xf numFmtId="173" fontId="9" fillId="0" borderId="34" xfId="0" applyNumberFormat="1"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protection locked="0"/>
    </xf>
    <xf numFmtId="0" fontId="9" fillId="0" borderId="10" xfId="0" applyFont="1" applyBorder="1" applyAlignment="1" applyProtection="1">
      <alignment horizontal="center" vertical="center" wrapText="1"/>
      <protection/>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39" fillId="0" borderId="0" xfId="0" applyFont="1" applyBorder="1" applyAlignment="1">
      <alignment/>
    </xf>
    <xf numFmtId="0" fontId="9" fillId="0" borderId="0" xfId="0" applyFont="1" applyFill="1" applyAlignment="1" applyProtection="1">
      <alignment/>
      <protection locked="0"/>
    </xf>
    <xf numFmtId="0" fontId="39" fillId="0" borderId="0" xfId="0" applyFont="1" applyFill="1" applyAlignment="1" applyProtection="1">
      <alignment/>
      <protection locked="0"/>
    </xf>
    <xf numFmtId="173" fontId="10" fillId="0" borderId="2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40" fillId="0" borderId="0" xfId="0" applyFont="1" applyFill="1" applyAlignment="1" applyProtection="1">
      <alignment/>
      <protection locked="0"/>
    </xf>
    <xf numFmtId="0" fontId="4" fillId="0" borderId="0" xfId="0" applyFont="1" applyAlignment="1">
      <alignment/>
    </xf>
    <xf numFmtId="0" fontId="4" fillId="0" borderId="0" xfId="0" applyFont="1" applyAlignment="1">
      <alignment horizontal="justify" vertical="center"/>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27"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9" fillId="0" borderId="10" xfId="0" applyFont="1" applyFill="1" applyBorder="1" applyAlignment="1" applyProtection="1">
      <alignment/>
      <protection locked="0"/>
    </xf>
    <xf numFmtId="173" fontId="3" fillId="0" borderId="20" xfId="0" applyNumberFormat="1" applyFont="1" applyFill="1" applyBorder="1" applyAlignment="1" applyProtection="1">
      <alignment vertical="center" wrapText="1"/>
      <protection/>
    </xf>
    <xf numFmtId="173" fontId="3" fillId="0" borderId="20" xfId="0" applyNumberFormat="1"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vertical="center"/>
      <protection locked="0"/>
    </xf>
    <xf numFmtId="173" fontId="9" fillId="0" borderId="37" xfId="0" applyNumberFormat="1" applyFont="1" applyBorder="1" applyAlignment="1" applyProtection="1">
      <alignment horizontal="center" vertical="center" wrapText="1"/>
      <protection/>
    </xf>
    <xf numFmtId="173" fontId="9" fillId="0" borderId="61" xfId="0" applyNumberFormat="1" applyFont="1" applyBorder="1" applyAlignment="1" applyProtection="1">
      <alignment horizontal="center" vertical="center" wrapText="1"/>
      <protection/>
    </xf>
    <xf numFmtId="173" fontId="9" fillId="0" borderId="62" xfId="0" applyNumberFormat="1" applyFont="1" applyBorder="1" applyAlignment="1" applyProtection="1">
      <alignment horizontal="center" vertical="center" wrapText="1"/>
      <protection/>
    </xf>
    <xf numFmtId="173" fontId="9" fillId="0" borderId="61" xfId="0" applyNumberFormat="1" applyFont="1" applyBorder="1" applyAlignment="1" applyProtection="1">
      <alignment horizontal="center" vertical="center" wrapText="1"/>
      <protection locked="0"/>
    </xf>
    <xf numFmtId="173" fontId="9" fillId="0" borderId="50" xfId="0" applyNumberFormat="1" applyFont="1" applyBorder="1" applyAlignment="1" applyProtection="1">
      <alignment horizontal="center" vertical="center" wrapText="1"/>
      <protection locked="0"/>
    </xf>
    <xf numFmtId="173" fontId="9" fillId="0" borderId="44" xfId="0" applyNumberFormat="1" applyFont="1" applyBorder="1" applyAlignment="1" applyProtection="1">
      <alignment horizontal="center" vertical="center" wrapText="1"/>
      <protection locked="0"/>
    </xf>
    <xf numFmtId="173" fontId="9" fillId="0" borderId="30" xfId="0" applyNumberFormat="1"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locked="0"/>
    </xf>
    <xf numFmtId="2" fontId="9" fillId="0" borderId="46" xfId="0" applyNumberFormat="1" applyFont="1" applyBorder="1" applyAlignment="1" applyProtection="1">
      <alignment horizontal="center" vertical="center" wrapText="1"/>
      <protection/>
    </xf>
    <xf numFmtId="2" fontId="9" fillId="0" borderId="10" xfId="0" applyNumberFormat="1" applyFont="1" applyBorder="1" applyAlignment="1" applyProtection="1">
      <alignment horizontal="center" vertical="center" wrapText="1"/>
      <protection/>
    </xf>
    <xf numFmtId="2" fontId="9" fillId="0" borderId="10" xfId="0" applyNumberFormat="1" applyFont="1" applyBorder="1" applyAlignment="1" applyProtection="1">
      <alignment horizontal="center" vertical="center" wrapText="1"/>
      <protection locked="0"/>
    </xf>
    <xf numFmtId="173" fontId="9" fillId="33" borderId="30" xfId="0" applyNumberFormat="1" applyFont="1" applyFill="1" applyBorder="1" applyAlignment="1" applyProtection="1">
      <alignment horizontal="center" vertical="center" wrapText="1"/>
      <protection locked="0"/>
    </xf>
    <xf numFmtId="173" fontId="9" fillId="0" borderId="30" xfId="0" applyNumberFormat="1"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wrapText="1"/>
      <protection locked="0"/>
    </xf>
    <xf numFmtId="173" fontId="9" fillId="0" borderId="46" xfId="0" applyNumberFormat="1" applyFont="1" applyFill="1" applyBorder="1" applyAlignment="1" applyProtection="1">
      <alignment horizontal="center" vertical="center" wrapText="1"/>
      <protection/>
    </xf>
    <xf numFmtId="173" fontId="51" fillId="0" borderId="10" xfId="0" applyNumberFormat="1" applyFont="1" applyBorder="1" applyAlignment="1" applyProtection="1">
      <alignment/>
      <protection locked="0"/>
    </xf>
    <xf numFmtId="173" fontId="9" fillId="0" borderId="36" xfId="0" applyNumberFormat="1" applyFont="1" applyBorder="1" applyAlignment="1" applyProtection="1">
      <alignment horizontal="center" vertical="center"/>
      <protection/>
    </xf>
    <xf numFmtId="173" fontId="9" fillId="0" borderId="27" xfId="0" applyNumberFormat="1" applyFont="1" applyBorder="1" applyAlignment="1" applyProtection="1">
      <alignment horizontal="center" vertical="center"/>
      <protection/>
    </xf>
    <xf numFmtId="173" fontId="9" fillId="0" borderId="27" xfId="0" applyNumberFormat="1" applyFont="1" applyBorder="1" applyAlignment="1" applyProtection="1">
      <alignment horizontal="center" vertical="center"/>
      <protection locked="0"/>
    </xf>
    <xf numFmtId="173" fontId="9" fillId="0" borderId="58" xfId="0" applyNumberFormat="1" applyFont="1" applyBorder="1" applyAlignment="1" applyProtection="1">
      <alignment horizontal="center" vertical="center"/>
      <protection locked="0"/>
    </xf>
    <xf numFmtId="0" fontId="9" fillId="0" borderId="3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173" fontId="9" fillId="0" borderId="10" xfId="0" applyNumberFormat="1" applyFont="1" applyBorder="1" applyAlignment="1" applyProtection="1">
      <alignment horizontal="center" vertical="center"/>
      <protection/>
    </xf>
    <xf numFmtId="0" fontId="9" fillId="0" borderId="10" xfId="0" applyFont="1" applyBorder="1" applyAlignment="1" applyProtection="1">
      <alignment horizontal="center" vertical="center"/>
      <protection locked="0"/>
    </xf>
    <xf numFmtId="173" fontId="51" fillId="0" borderId="10" xfId="0" applyNumberFormat="1" applyFont="1" applyBorder="1" applyAlignment="1" applyProtection="1">
      <alignment horizontal="center" vertical="center"/>
      <protection locked="0"/>
    </xf>
    <xf numFmtId="173" fontId="9" fillId="0" borderId="36" xfId="0" applyNumberFormat="1" applyFont="1" applyBorder="1" applyAlignment="1" applyProtection="1">
      <alignment/>
      <protection/>
    </xf>
    <xf numFmtId="173" fontId="9" fillId="0" borderId="27" xfId="0" applyNumberFormat="1" applyFont="1" applyBorder="1" applyAlignment="1" applyProtection="1">
      <alignment/>
      <protection/>
    </xf>
    <xf numFmtId="173" fontId="9" fillId="0" borderId="27" xfId="0" applyNumberFormat="1" applyFont="1" applyBorder="1" applyAlignment="1" applyProtection="1">
      <alignment/>
      <protection locked="0"/>
    </xf>
    <xf numFmtId="173" fontId="9" fillId="0" borderId="58" xfId="0" applyNumberFormat="1" applyFont="1" applyBorder="1" applyAlignment="1" applyProtection="1">
      <alignment/>
      <protection locked="0"/>
    </xf>
    <xf numFmtId="0" fontId="9" fillId="0" borderId="36" xfId="0" applyFont="1" applyBorder="1" applyAlignment="1" applyProtection="1">
      <alignment/>
      <protection/>
    </xf>
    <xf numFmtId="0" fontId="9" fillId="0" borderId="27" xfId="0" applyFont="1" applyBorder="1" applyAlignment="1" applyProtection="1">
      <alignment/>
      <protection/>
    </xf>
    <xf numFmtId="0" fontId="9" fillId="0" borderId="27" xfId="0" applyFont="1" applyBorder="1" applyAlignment="1" applyProtection="1">
      <alignment/>
      <protection locked="0"/>
    </xf>
    <xf numFmtId="0" fontId="9" fillId="0" borderId="35" xfId="0" applyFont="1" applyBorder="1" applyAlignment="1" applyProtection="1">
      <alignment/>
      <protection locked="0"/>
    </xf>
    <xf numFmtId="0" fontId="9" fillId="0" borderId="46" xfId="0" applyFont="1" applyBorder="1" applyAlignment="1" applyProtection="1">
      <alignment/>
      <protection/>
    </xf>
    <xf numFmtId="0" fontId="9" fillId="0" borderId="10" xfId="0" applyFont="1" applyBorder="1" applyAlignment="1" applyProtection="1">
      <alignment/>
      <protection/>
    </xf>
    <xf numFmtId="0" fontId="9" fillId="0" borderId="10" xfId="0" applyFont="1" applyBorder="1" applyAlignment="1" applyProtection="1">
      <alignment/>
      <protection locked="0"/>
    </xf>
    <xf numFmtId="0" fontId="9" fillId="0" borderId="46" xfId="0" applyFont="1" applyFill="1" applyBorder="1" applyAlignment="1" applyProtection="1">
      <alignment/>
      <protection/>
    </xf>
    <xf numFmtId="0" fontId="9" fillId="0" borderId="10" xfId="0" applyFont="1" applyFill="1" applyBorder="1" applyAlignment="1" applyProtection="1">
      <alignment/>
      <protection/>
    </xf>
    <xf numFmtId="173" fontId="9" fillId="0" borderId="10" xfId="0" applyNumberFormat="1" applyFont="1" applyFill="1" applyBorder="1" applyAlignment="1" applyProtection="1">
      <alignment horizontal="center" vertical="center"/>
      <protection/>
    </xf>
    <xf numFmtId="173" fontId="9" fillId="0" borderId="36"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protection locked="0"/>
    </xf>
    <xf numFmtId="173" fontId="9" fillId="0" borderId="58" xfId="0" applyNumberFormat="1" applyFont="1" applyFill="1" applyBorder="1" applyAlignment="1" applyProtection="1">
      <alignment/>
      <protection locked="0"/>
    </xf>
    <xf numFmtId="0" fontId="9" fillId="0" borderId="36" xfId="0" applyFont="1" applyFill="1" applyBorder="1" applyAlignment="1" applyProtection="1">
      <alignment/>
      <protection/>
    </xf>
    <xf numFmtId="0" fontId="9" fillId="0" borderId="27" xfId="0" applyFont="1" applyFill="1" applyBorder="1" applyAlignment="1" applyProtection="1">
      <alignment/>
      <protection/>
    </xf>
    <xf numFmtId="0" fontId="9" fillId="0" borderId="27" xfId="0" applyFont="1" applyFill="1" applyBorder="1" applyAlignment="1" applyProtection="1">
      <alignment horizontal="center" vertical="center"/>
      <protection/>
    </xf>
    <xf numFmtId="0" fontId="9" fillId="0" borderId="27" xfId="0" applyFont="1" applyFill="1" applyBorder="1" applyAlignment="1" applyProtection="1">
      <alignment/>
      <protection locked="0"/>
    </xf>
    <xf numFmtId="0" fontId="9" fillId="0" borderId="35" xfId="0" applyFont="1" applyFill="1" applyBorder="1" applyAlignment="1" applyProtection="1">
      <alignment/>
      <protection locked="0"/>
    </xf>
    <xf numFmtId="0" fontId="9" fillId="0" borderId="10" xfId="0" applyFont="1" applyFill="1" applyBorder="1" applyAlignment="1" applyProtection="1">
      <alignment/>
      <protection locked="0"/>
    </xf>
    <xf numFmtId="173" fontId="51" fillId="0" borderId="10" xfId="0" applyNumberFormat="1" applyFont="1" applyFill="1" applyBorder="1" applyAlignment="1" applyProtection="1">
      <alignment/>
      <protection locked="0"/>
    </xf>
    <xf numFmtId="173" fontId="51" fillId="0" borderId="27" xfId="0" applyNumberFormat="1" applyFont="1" applyFill="1" applyBorder="1" applyAlignment="1" applyProtection="1">
      <alignment/>
      <protection locked="0"/>
    </xf>
    <xf numFmtId="0" fontId="9" fillId="0" borderId="27" xfId="0" applyFont="1" applyFill="1" applyBorder="1" applyAlignment="1" applyProtection="1">
      <alignment horizontal="center" vertical="center"/>
      <protection locked="0"/>
    </xf>
    <xf numFmtId="173" fontId="9" fillId="0" borderId="27" xfId="0" applyNumberFormat="1" applyFont="1" applyFill="1" applyBorder="1" applyAlignment="1" applyProtection="1">
      <alignment horizontal="center" vertical="center"/>
      <protection/>
    </xf>
    <xf numFmtId="173" fontId="9" fillId="0" borderId="10" xfId="0" applyNumberFormat="1" applyFont="1" applyFill="1" applyBorder="1" applyAlignment="1" applyProtection="1">
      <alignment/>
      <protection locked="0"/>
    </xf>
    <xf numFmtId="173" fontId="9" fillId="0" borderId="30" xfId="0" applyNumberFormat="1" applyFont="1" applyFill="1" applyBorder="1" applyAlignment="1" applyProtection="1">
      <alignment/>
      <protection locked="0"/>
    </xf>
    <xf numFmtId="0" fontId="9" fillId="0" borderId="31" xfId="0" applyFont="1" applyFill="1" applyBorder="1" applyAlignment="1" applyProtection="1">
      <alignment/>
      <protection locked="0"/>
    </xf>
    <xf numFmtId="173" fontId="9" fillId="0" borderId="27" xfId="0" applyNumberFormat="1" applyFont="1" applyFill="1" applyBorder="1" applyAlignment="1" applyProtection="1">
      <alignment horizontal="center" vertical="center"/>
      <protection locked="0"/>
    </xf>
    <xf numFmtId="173" fontId="9" fillId="0" borderId="58" xfId="0" applyNumberFormat="1"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173" fontId="9" fillId="0" borderId="30" xfId="0" applyNumberFormat="1" applyFont="1" applyFill="1" applyBorder="1" applyAlignment="1" applyProtection="1">
      <alignment horizontal="center" vertical="center"/>
      <protection locked="0"/>
    </xf>
    <xf numFmtId="173" fontId="9" fillId="0" borderId="32" xfId="0" applyNumberFormat="1" applyFont="1" applyFill="1" applyBorder="1" applyAlignment="1" applyProtection="1">
      <alignment horizontal="center" vertical="center" wrapText="1"/>
      <protection/>
    </xf>
    <xf numFmtId="173" fontId="9" fillId="0" borderId="33" xfId="0" applyNumberFormat="1" applyFont="1" applyFill="1" applyBorder="1" applyAlignment="1" applyProtection="1">
      <alignment horizontal="center" vertical="center" wrapText="1"/>
      <protection/>
    </xf>
    <xf numFmtId="173" fontId="9" fillId="0" borderId="33" xfId="0" applyNumberFormat="1" applyFont="1" applyFill="1" applyBorder="1" applyAlignment="1" applyProtection="1">
      <alignment horizontal="center" vertical="center"/>
      <protection locked="0"/>
    </xf>
    <xf numFmtId="173" fontId="9" fillId="0" borderId="48" xfId="0" applyNumberFormat="1" applyFont="1" applyFill="1" applyBorder="1" applyAlignment="1" applyProtection="1">
      <alignment horizontal="center" vertical="center"/>
      <protection locked="0"/>
    </xf>
    <xf numFmtId="0" fontId="9" fillId="0" borderId="32" xfId="0" applyFont="1" applyFill="1" applyBorder="1" applyAlignment="1" applyProtection="1">
      <alignment/>
      <protection/>
    </xf>
    <xf numFmtId="0" fontId="9" fillId="0" borderId="33" xfId="0" applyFont="1" applyFill="1" applyBorder="1" applyAlignment="1" applyProtection="1">
      <alignment/>
      <protection/>
    </xf>
    <xf numFmtId="0" fontId="9" fillId="0" borderId="33" xfId="0" applyFont="1" applyFill="1" applyBorder="1" applyAlignment="1" applyProtection="1">
      <alignment horizontal="center" vertical="center"/>
      <protection/>
    </xf>
    <xf numFmtId="173" fontId="9" fillId="0" borderId="33" xfId="0" applyNumberFormat="1" applyFont="1" applyFill="1" applyBorder="1" applyAlignment="1" applyProtection="1">
      <alignment horizontal="center" vertical="center"/>
      <protection/>
    </xf>
    <xf numFmtId="173" fontId="9" fillId="0" borderId="0" xfId="0" applyNumberFormat="1" applyFont="1" applyAlignment="1" applyProtection="1">
      <alignment/>
      <protection locked="0"/>
    </xf>
    <xf numFmtId="0" fontId="39" fillId="0" borderId="0" xfId="0" applyFont="1" applyAlignment="1" applyProtection="1">
      <alignment/>
      <protection locked="0"/>
    </xf>
    <xf numFmtId="0" fontId="9" fillId="0" borderId="0" xfId="0" applyFont="1" applyFill="1" applyAlignment="1" applyProtection="1">
      <alignment/>
      <protection locked="0"/>
    </xf>
    <xf numFmtId="0" fontId="51" fillId="0" borderId="0" xfId="0" applyFont="1" applyFill="1" applyAlignment="1" applyProtection="1">
      <alignment/>
      <protection locked="0"/>
    </xf>
    <xf numFmtId="0" fontId="9" fillId="0" borderId="0" xfId="0" applyFont="1" applyFill="1" applyBorder="1" applyAlignment="1" applyProtection="1">
      <alignment vertical="center" wrapText="1"/>
      <protection locked="0"/>
    </xf>
    <xf numFmtId="0" fontId="9" fillId="0" borderId="63" xfId="0" applyFont="1" applyFill="1" applyBorder="1" applyAlignment="1" applyProtection="1">
      <alignment vertical="center"/>
      <protection locked="0"/>
    </xf>
    <xf numFmtId="0" fontId="51" fillId="0" borderId="10" xfId="0" applyFont="1" applyFill="1" applyBorder="1" applyAlignment="1" applyProtection="1">
      <alignment/>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2" fontId="9" fillId="0" borderId="10" xfId="0" applyNumberFormat="1" applyFont="1" applyFill="1" applyBorder="1" applyAlignment="1" applyProtection="1">
      <alignment horizontal="center" vertical="center" wrapText="1"/>
      <protection/>
    </xf>
    <xf numFmtId="0" fontId="9" fillId="0" borderId="0" xfId="0" applyFont="1" applyFill="1" applyAlignment="1">
      <alignment/>
    </xf>
    <xf numFmtId="0" fontId="9" fillId="0" borderId="10" xfId="0"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locked="0"/>
    </xf>
    <xf numFmtId="0" fontId="9"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xf>
    <xf numFmtId="173" fontId="10"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xf>
    <xf numFmtId="0" fontId="52" fillId="0" borderId="0" xfId="0" applyFont="1" applyFill="1" applyAlignment="1">
      <alignment/>
    </xf>
    <xf numFmtId="0" fontId="9" fillId="0" borderId="10" xfId="0" applyFont="1" applyFill="1" applyBorder="1" applyAlignment="1">
      <alignment vertical="center" wrapText="1"/>
    </xf>
    <xf numFmtId="0" fontId="9" fillId="0" borderId="0" xfId="0" applyFont="1" applyFill="1" applyAlignment="1">
      <alignment vertical="center" wrapText="1"/>
    </xf>
    <xf numFmtId="0" fontId="4" fillId="0" borderId="0" xfId="0" applyFont="1" applyFill="1" applyAlignment="1">
      <alignment horizontal="justify"/>
    </xf>
    <xf numFmtId="0" fontId="39" fillId="0" borderId="0" xfId="0" applyFont="1" applyFill="1" applyAlignment="1">
      <alignment horizontal="justify"/>
    </xf>
    <xf numFmtId="1" fontId="9" fillId="0" borderId="10" xfId="0" applyNumberFormat="1" applyFont="1" applyBorder="1" applyAlignment="1" applyProtection="1">
      <alignment horizontal="center" vertical="center" wrapText="1"/>
      <protection/>
    </xf>
    <xf numFmtId="1" fontId="9" fillId="0" borderId="10" xfId="0" applyNumberFormat="1"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1" fontId="9" fillId="0" borderId="30" xfId="0" applyNumberFormat="1"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protection locked="0"/>
    </xf>
    <xf numFmtId="0" fontId="10" fillId="0" borderId="0" xfId="0" applyFont="1" applyBorder="1" applyAlignment="1" applyProtection="1">
      <alignment wrapText="1"/>
      <protection locked="0"/>
    </xf>
    <xf numFmtId="0" fontId="10" fillId="0" borderId="0" xfId="0" applyFont="1" applyBorder="1" applyAlignment="1" applyProtection="1">
      <alignment/>
      <protection locked="0"/>
    </xf>
    <xf numFmtId="0" fontId="9" fillId="0" borderId="37" xfId="0" applyFont="1" applyBorder="1" applyAlignment="1" applyProtection="1">
      <alignment wrapText="1"/>
      <protection locked="0"/>
    </xf>
    <xf numFmtId="0" fontId="9" fillId="0" borderId="44" xfId="0" applyFont="1" applyBorder="1" applyAlignment="1" applyProtection="1">
      <alignment wrapText="1"/>
      <protection locked="0"/>
    </xf>
    <xf numFmtId="173" fontId="9" fillId="0" borderId="62" xfId="0" applyNumberFormat="1" applyFont="1" applyBorder="1" applyAlignment="1" applyProtection="1">
      <alignment horizontal="center"/>
      <protection locked="0"/>
    </xf>
    <xf numFmtId="0" fontId="9" fillId="0" borderId="61" xfId="0" applyFont="1" applyBorder="1" applyAlignment="1" applyProtection="1">
      <alignment horizontal="center"/>
      <protection locked="0"/>
    </xf>
    <xf numFmtId="0" fontId="20" fillId="0" borderId="61" xfId="0" applyFont="1" applyBorder="1" applyAlignment="1" applyProtection="1">
      <alignment horizontal="center"/>
      <protection locked="0"/>
    </xf>
    <xf numFmtId="0" fontId="20" fillId="0" borderId="44" xfId="0" applyFont="1" applyBorder="1" applyAlignment="1" applyProtection="1">
      <alignment horizontal="center"/>
      <protection locked="0"/>
    </xf>
    <xf numFmtId="0" fontId="9" fillId="0" borderId="46" xfId="0" applyFont="1" applyBorder="1" applyAlignment="1" applyProtection="1">
      <alignment wrapText="1"/>
      <protection locked="0"/>
    </xf>
    <xf numFmtId="0" fontId="9" fillId="0" borderId="31" xfId="0" applyFont="1" applyBorder="1" applyAlignment="1" applyProtection="1">
      <alignment wrapText="1"/>
      <protection locked="0"/>
    </xf>
    <xf numFmtId="173" fontId="9" fillId="0" borderId="26"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20" fillId="0" borderId="31" xfId="0" applyFont="1" applyBorder="1" applyAlignment="1" applyProtection="1">
      <alignment horizontal="center"/>
      <protection locked="0"/>
    </xf>
    <xf numFmtId="0" fontId="9" fillId="0" borderId="36" xfId="0" applyFont="1" applyBorder="1" applyAlignment="1" applyProtection="1">
      <alignment wrapText="1"/>
      <protection locked="0"/>
    </xf>
    <xf numFmtId="0" fontId="9" fillId="0" borderId="35" xfId="0" applyFont="1" applyBorder="1" applyAlignment="1" applyProtection="1">
      <alignment wrapText="1"/>
      <protection locked="0"/>
    </xf>
    <xf numFmtId="173" fontId="9" fillId="0" borderId="54" xfId="0" applyNumberFormat="1" applyFont="1" applyBorder="1" applyAlignment="1" applyProtection="1">
      <alignment horizontal="center"/>
      <protection locked="0"/>
    </xf>
    <xf numFmtId="0" fontId="9" fillId="0" borderId="27" xfId="0"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35" xfId="0" applyFont="1" applyBorder="1" applyAlignment="1" applyProtection="1">
      <alignment horizontal="center"/>
      <protection locked="0"/>
    </xf>
    <xf numFmtId="0" fontId="9" fillId="0" borderId="38" xfId="0" applyFont="1" applyBorder="1" applyAlignment="1" applyProtection="1">
      <alignment wrapText="1"/>
      <protection locked="0"/>
    </xf>
    <xf numFmtId="0" fontId="9" fillId="0" borderId="41" xfId="0" applyFont="1" applyBorder="1" applyAlignment="1" applyProtection="1">
      <alignment wrapText="1"/>
      <protection locked="0"/>
    </xf>
    <xf numFmtId="173" fontId="9" fillId="0" borderId="42" xfId="0"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10" fillId="0" borderId="0" xfId="0" applyFont="1" applyAlignment="1" applyProtection="1">
      <alignment wrapText="1"/>
      <protection locked="0"/>
    </xf>
    <xf numFmtId="0" fontId="10" fillId="0" borderId="0" xfId="0" applyFont="1" applyAlignment="1" applyProtection="1">
      <alignment horizontal="left"/>
      <protection locked="0"/>
    </xf>
    <xf numFmtId="0" fontId="10" fillId="0" borderId="64" xfId="0" applyFont="1" applyBorder="1" applyAlignment="1" applyProtection="1">
      <alignment wrapText="1"/>
      <protection locked="0"/>
    </xf>
    <xf numFmtId="0" fontId="4" fillId="0" borderId="28" xfId="0" applyFont="1" applyBorder="1" applyAlignment="1" applyProtection="1">
      <alignment horizontal="center"/>
      <protection locked="0"/>
    </xf>
    <xf numFmtId="0" fontId="9" fillId="0" borderId="49"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4" fillId="0" borderId="62" xfId="0" applyFont="1" applyBorder="1" applyAlignment="1" applyProtection="1">
      <alignment horizontal="center"/>
      <protection locked="0"/>
    </xf>
    <xf numFmtId="1" fontId="9" fillId="0" borderId="61" xfId="0" applyNumberFormat="1" applyFont="1" applyBorder="1" applyAlignment="1" applyProtection="1">
      <alignment horizontal="center"/>
      <protection locked="0"/>
    </xf>
    <xf numFmtId="1" fontId="9" fillId="33" borderId="61" xfId="0" applyNumberFormat="1" applyFont="1" applyFill="1" applyBorder="1" applyAlignment="1" applyProtection="1">
      <alignment horizontal="center"/>
      <protection locked="0"/>
    </xf>
    <xf numFmtId="0" fontId="9" fillId="0" borderId="44" xfId="0" applyFont="1" applyBorder="1" applyAlignment="1" applyProtection="1">
      <alignment horizontal="center"/>
      <protection locked="0"/>
    </xf>
    <xf numFmtId="0" fontId="4" fillId="0" borderId="26" xfId="0" applyFont="1" applyBorder="1" applyAlignment="1" applyProtection="1">
      <alignment horizontal="center"/>
      <protection locked="0"/>
    </xf>
    <xf numFmtId="1" fontId="9" fillId="0" borderId="10" xfId="0" applyNumberFormat="1" applyFont="1" applyBorder="1" applyAlignment="1" applyProtection="1">
      <alignment horizontal="center"/>
      <protection locked="0"/>
    </xf>
    <xf numFmtId="0" fontId="9" fillId="0" borderId="31" xfId="0" applyFont="1" applyBorder="1" applyAlignment="1" applyProtection="1">
      <alignment horizontal="center"/>
      <protection locked="0"/>
    </xf>
    <xf numFmtId="0" fontId="4" fillId="0" borderId="54" xfId="0" applyFont="1" applyBorder="1" applyAlignment="1" applyProtection="1">
      <alignment horizontal="center"/>
      <protection locked="0"/>
    </xf>
    <xf numFmtId="1" fontId="9" fillId="0" borderId="27" xfId="0" applyNumberFormat="1" applyFont="1" applyBorder="1" applyAlignment="1" applyProtection="1">
      <alignment horizontal="center"/>
      <protection locked="0"/>
    </xf>
    <xf numFmtId="0" fontId="9" fillId="0" borderId="35" xfId="0" applyFont="1" applyBorder="1" applyAlignment="1" applyProtection="1">
      <alignment horizontal="center"/>
      <protection locked="0"/>
    </xf>
    <xf numFmtId="49" fontId="9" fillId="0" borderId="0" xfId="0" applyNumberFormat="1" applyFont="1" applyAlignment="1" applyProtection="1">
      <alignment horizontal="center" vertical="center"/>
      <protection locked="0"/>
    </xf>
    <xf numFmtId="0" fontId="9" fillId="0" borderId="0" xfId="0" applyFont="1" applyAlignment="1" applyProtection="1">
      <alignment/>
      <protection locked="0"/>
    </xf>
    <xf numFmtId="0" fontId="51" fillId="0" borderId="0" xfId="0" applyFont="1" applyAlignment="1" applyProtection="1">
      <alignment/>
      <protection locked="0"/>
    </xf>
    <xf numFmtId="0" fontId="9" fillId="0" borderId="0" xfId="0" applyFont="1" applyAlignment="1" applyProtection="1">
      <alignment horizontal="center"/>
      <protection locked="0"/>
    </xf>
    <xf numFmtId="0" fontId="10" fillId="0" borderId="38" xfId="0" applyFont="1" applyBorder="1" applyAlignment="1" applyProtection="1">
      <alignment/>
      <protection locked="0"/>
    </xf>
    <xf numFmtId="0" fontId="10" fillId="0" borderId="41" xfId="0" applyFont="1" applyBorder="1" applyAlignment="1" applyProtection="1">
      <alignment/>
      <protection locked="0"/>
    </xf>
    <xf numFmtId="0" fontId="10" fillId="0" borderId="42" xfId="0" applyFont="1" applyBorder="1" applyAlignment="1" applyProtection="1">
      <alignment horizontal="center"/>
      <protection locked="0"/>
    </xf>
    <xf numFmtId="1" fontId="10" fillId="0" borderId="40" xfId="0" applyNumberFormat="1" applyFont="1" applyBorder="1" applyAlignment="1" applyProtection="1">
      <alignment horizontal="center"/>
      <protection locked="0"/>
    </xf>
    <xf numFmtId="0" fontId="10" fillId="0" borderId="0" xfId="0" applyFont="1" applyAlignment="1" applyProtection="1">
      <alignment/>
      <protection locked="0"/>
    </xf>
    <xf numFmtId="1" fontId="9" fillId="0" borderId="0" xfId="0" applyNumberFormat="1" applyFont="1" applyAlignment="1" applyProtection="1">
      <alignment horizontal="center"/>
      <protection locked="0"/>
    </xf>
    <xf numFmtId="0" fontId="9" fillId="0" borderId="37" xfId="0" applyFont="1" applyBorder="1" applyAlignment="1" applyProtection="1">
      <alignment/>
      <protection locked="0"/>
    </xf>
    <xf numFmtId="0" fontId="9" fillId="0" borderId="44" xfId="0" applyFont="1" applyBorder="1" applyAlignment="1" applyProtection="1">
      <alignment/>
      <protection locked="0"/>
    </xf>
    <xf numFmtId="0" fontId="9" fillId="0" borderId="62" xfId="0" applyFont="1" applyBorder="1" applyAlignment="1" applyProtection="1">
      <alignment horizontal="center"/>
      <protection locked="0"/>
    </xf>
    <xf numFmtId="173" fontId="9" fillId="0" borderId="61" xfId="0" applyNumberFormat="1" applyFont="1" applyBorder="1" applyAlignment="1" applyProtection="1">
      <alignment horizontal="center"/>
      <protection locked="0"/>
    </xf>
    <xf numFmtId="0" fontId="9" fillId="0" borderId="46" xfId="0" applyFont="1" applyBorder="1" applyAlignment="1" applyProtection="1">
      <alignment/>
      <protection locked="0"/>
    </xf>
    <xf numFmtId="0" fontId="9" fillId="0" borderId="31" xfId="0" applyFont="1" applyBorder="1" applyAlignment="1" applyProtection="1">
      <alignment/>
      <protection locked="0"/>
    </xf>
    <xf numFmtId="0" fontId="9" fillId="0" borderId="26" xfId="0" applyFont="1" applyBorder="1" applyAlignment="1" applyProtection="1">
      <alignment horizontal="center"/>
      <protection locked="0"/>
    </xf>
    <xf numFmtId="173" fontId="9" fillId="0" borderId="10" xfId="0" applyNumberFormat="1" applyFont="1" applyBorder="1" applyAlignment="1" applyProtection="1">
      <alignment horizontal="center"/>
      <protection locked="0"/>
    </xf>
    <xf numFmtId="0" fontId="9" fillId="0" borderId="36" xfId="0" applyFont="1" applyBorder="1" applyAlignment="1" applyProtection="1">
      <alignment/>
      <protection locked="0"/>
    </xf>
    <xf numFmtId="0" fontId="9" fillId="0" borderId="54" xfId="0" applyFont="1" applyBorder="1" applyAlignment="1" applyProtection="1">
      <alignment horizontal="center"/>
      <protection locked="0"/>
    </xf>
    <xf numFmtId="2" fontId="9" fillId="0" borderId="27" xfId="0" applyNumberFormat="1" applyFont="1" applyBorder="1" applyAlignment="1" applyProtection="1">
      <alignment horizontal="center"/>
      <protection locked="0"/>
    </xf>
    <xf numFmtId="173" fontId="9" fillId="0" borderId="27" xfId="0" applyNumberFormat="1"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40" xfId="0" applyFont="1" applyBorder="1" applyAlignment="1" applyProtection="1">
      <alignment horizontal="center"/>
      <protection locked="0"/>
    </xf>
    <xf numFmtId="173" fontId="10" fillId="0" borderId="40" xfId="0" applyNumberFormat="1" applyFont="1" applyBorder="1" applyAlignment="1" applyProtection="1">
      <alignment horizontal="center"/>
      <protection locked="0"/>
    </xf>
    <xf numFmtId="49" fontId="4" fillId="0" borderId="0" xfId="0" applyNumberFormat="1" applyFont="1" applyAlignment="1">
      <alignment horizontal="center" vertical="center"/>
    </xf>
    <xf numFmtId="0" fontId="4" fillId="0" borderId="0" xfId="0" applyFont="1" applyAlignment="1">
      <alignment horizontal="center"/>
    </xf>
    <xf numFmtId="1" fontId="9" fillId="0" borderId="20" xfId="0" applyNumberFormat="1"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wrapText="1"/>
      <protection locked="0"/>
    </xf>
    <xf numFmtId="1" fontId="9" fillId="0" borderId="59" xfId="0" applyNumberFormat="1" applyFont="1" applyFill="1" applyBorder="1" applyAlignment="1" applyProtection="1">
      <alignment horizontal="center" vertical="center"/>
      <protection locked="0"/>
    </xf>
    <xf numFmtId="0" fontId="72" fillId="0" borderId="10" xfId="0" applyFont="1" applyBorder="1" applyAlignment="1">
      <alignment horizontal="left" vertical="top" wrapText="1"/>
    </xf>
    <xf numFmtId="0" fontId="74" fillId="0" borderId="30" xfId="0" applyFont="1" applyBorder="1" applyAlignment="1" applyProtection="1">
      <alignment horizontal="center" vertical="top" wrapText="1"/>
      <protection locked="0"/>
    </xf>
    <xf numFmtId="0" fontId="74" fillId="0" borderId="26" xfId="0" applyFont="1" applyBorder="1" applyAlignment="1" applyProtection="1">
      <alignment horizontal="center" vertical="top" wrapText="1"/>
      <protection locked="0"/>
    </xf>
    <xf numFmtId="0" fontId="74" fillId="0" borderId="10" xfId="0" applyFont="1" applyBorder="1" applyAlignment="1" applyProtection="1">
      <alignment horizontal="center" vertical="top" wrapText="1"/>
      <protection locked="0"/>
    </xf>
    <xf numFmtId="0" fontId="74" fillId="0" borderId="30" xfId="0" applyFont="1" applyBorder="1" applyAlignment="1" applyProtection="1">
      <alignment horizontal="left"/>
      <protection locked="0"/>
    </xf>
    <xf numFmtId="0" fontId="74" fillId="0" borderId="53" xfId="0" applyFont="1" applyBorder="1" applyAlignment="1" applyProtection="1">
      <alignment horizontal="left"/>
      <protection locked="0"/>
    </xf>
    <xf numFmtId="0" fontId="74" fillId="0" borderId="26" xfId="0" applyFont="1" applyBorder="1" applyAlignment="1" applyProtection="1">
      <alignment horizontal="left"/>
      <protection locked="0"/>
    </xf>
    <xf numFmtId="0" fontId="74" fillId="0" borderId="10" xfId="0" applyFont="1" applyBorder="1" applyAlignment="1" applyProtection="1">
      <alignment horizontal="left"/>
      <protection locked="0"/>
    </xf>
    <xf numFmtId="0" fontId="9" fillId="0" borderId="30"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center" vertical="center" wrapText="1"/>
      <protection/>
    </xf>
    <xf numFmtId="0" fontId="9" fillId="0" borderId="53"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10" xfId="0" applyFont="1" applyBorder="1" applyAlignment="1" applyProtection="1">
      <alignment horizontal="left" vertical="center"/>
      <protection locked="0"/>
    </xf>
    <xf numFmtId="0" fontId="9" fillId="0"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protection locked="0"/>
    </xf>
    <xf numFmtId="0" fontId="9" fillId="0" borderId="10" xfId="0" applyFont="1" applyBorder="1" applyAlignment="1" applyProtection="1">
      <alignment horizontal="left" vertical="center" wrapText="1"/>
      <protection locked="0"/>
    </xf>
    <xf numFmtId="0" fontId="9" fillId="0" borderId="58"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10" xfId="0" applyNumberFormat="1" applyFont="1" applyBorder="1" applyAlignment="1" applyProtection="1">
      <alignment horizontal="left" wrapText="1"/>
      <protection locked="0"/>
    </xf>
    <xf numFmtId="0" fontId="74" fillId="0" borderId="0" xfId="0" applyFont="1" applyAlignment="1" applyProtection="1">
      <alignment horizontal="justify" vertical="top" wrapText="1"/>
      <protection locked="0"/>
    </xf>
    <xf numFmtId="0" fontId="74" fillId="0" borderId="55" xfId="0" applyNumberFormat="1" applyFont="1" applyBorder="1" applyAlignment="1" applyProtection="1">
      <alignment horizontal="justify" wrapText="1"/>
      <protection locked="0"/>
    </xf>
    <xf numFmtId="0" fontId="72" fillId="0" borderId="10" xfId="0" applyFont="1" applyBorder="1" applyAlignment="1">
      <alignment horizontal="left" vertical="center" wrapText="1"/>
    </xf>
    <xf numFmtId="0" fontId="72" fillId="0" borderId="58" xfId="0" applyFont="1" applyBorder="1" applyAlignment="1">
      <alignment horizontal="left" vertical="top" wrapText="1"/>
    </xf>
    <xf numFmtId="0" fontId="72" fillId="0" borderId="54" xfId="0" applyFont="1" applyBorder="1" applyAlignment="1">
      <alignment horizontal="left" vertical="top" wrapText="1"/>
    </xf>
    <xf numFmtId="0" fontId="72" fillId="0" borderId="65" xfId="0" applyFont="1" applyBorder="1" applyAlignment="1">
      <alignment horizontal="left" vertical="top" wrapText="1"/>
    </xf>
    <xf numFmtId="0" fontId="72" fillId="0" borderId="51" xfId="0" applyFont="1" applyBorder="1" applyAlignment="1">
      <alignment horizontal="left" vertical="top" wrapText="1"/>
    </xf>
    <xf numFmtId="0" fontId="72" fillId="0" borderId="58" xfId="0" applyFont="1" applyBorder="1" applyAlignment="1">
      <alignment horizontal="left" vertical="center" wrapText="1"/>
    </xf>
    <xf numFmtId="0" fontId="72" fillId="0" borderId="54" xfId="0" applyFont="1" applyBorder="1" applyAlignment="1">
      <alignment horizontal="left" vertical="center" wrapText="1"/>
    </xf>
    <xf numFmtId="0" fontId="72" fillId="0" borderId="49" xfId="0" applyFont="1" applyBorder="1" applyAlignment="1">
      <alignment horizontal="left" vertical="center" wrapText="1"/>
    </xf>
    <xf numFmtId="0" fontId="72" fillId="0" borderId="64" xfId="0" applyFont="1" applyBorder="1" applyAlignment="1">
      <alignment horizontal="left" vertical="center" wrapText="1"/>
    </xf>
    <xf numFmtId="0" fontId="72" fillId="0" borderId="65" xfId="0" applyFont="1" applyBorder="1" applyAlignment="1">
      <alignment horizontal="left" vertical="center" wrapText="1"/>
    </xf>
    <xf numFmtId="0" fontId="72" fillId="0" borderId="51" xfId="0" applyFont="1" applyBorder="1" applyAlignment="1">
      <alignment horizontal="left" vertical="center" wrapText="1"/>
    </xf>
    <xf numFmtId="0" fontId="74" fillId="0" borderId="58" xfId="0" applyFont="1" applyBorder="1" applyAlignment="1" applyProtection="1">
      <alignment horizontal="center" vertical="center" wrapText="1"/>
      <protection locked="0"/>
    </xf>
    <xf numFmtId="0" fontId="74" fillId="0" borderId="54" xfId="0" applyFont="1" applyBorder="1" applyAlignment="1" applyProtection="1">
      <alignment horizontal="center" vertical="center" wrapText="1"/>
      <protection locked="0"/>
    </xf>
    <xf numFmtId="0" fontId="74" fillId="0" borderId="65" xfId="0" applyFont="1" applyBorder="1" applyAlignment="1" applyProtection="1">
      <alignment horizontal="center" vertical="center" wrapText="1"/>
      <protection locked="0"/>
    </xf>
    <xf numFmtId="0" fontId="74" fillId="0" borderId="51" xfId="0" applyFont="1" applyBorder="1" applyAlignment="1" applyProtection="1">
      <alignment horizontal="center" vertical="center" wrapText="1"/>
      <protection locked="0"/>
    </xf>
    <xf numFmtId="0" fontId="74" fillId="0" borderId="27" xfId="0" applyFont="1" applyBorder="1" applyAlignment="1" applyProtection="1">
      <alignment horizontal="center" vertical="center" wrapText="1"/>
      <protection locked="0"/>
    </xf>
    <xf numFmtId="0" fontId="74" fillId="0" borderId="20" xfId="0" applyFont="1" applyBorder="1" applyAlignment="1" applyProtection="1">
      <alignment horizontal="center" vertical="center" wrapText="1"/>
      <protection locked="0"/>
    </xf>
    <xf numFmtId="0" fontId="87" fillId="0" borderId="0" xfId="0" applyFont="1" applyAlignment="1">
      <alignment horizontal="center"/>
    </xf>
    <xf numFmtId="0" fontId="72" fillId="0" borderId="30" xfId="0" applyFont="1" applyBorder="1" applyAlignment="1">
      <alignment vertical="center"/>
    </xf>
    <xf numFmtId="0" fontId="72" fillId="0" borderId="53" xfId="0" applyFont="1" applyBorder="1" applyAlignment="1">
      <alignment vertical="center"/>
    </xf>
    <xf numFmtId="0" fontId="72" fillId="0" borderId="26" xfId="0" applyFont="1" applyBorder="1" applyAlignment="1">
      <alignment vertical="center"/>
    </xf>
    <xf numFmtId="0" fontId="0" fillId="0" borderId="0" xfId="0" applyAlignment="1">
      <alignment horizontal="right"/>
    </xf>
    <xf numFmtId="0" fontId="72" fillId="0" borderId="0" xfId="0" applyFont="1" applyAlignment="1">
      <alignment horizontal="center"/>
    </xf>
    <xf numFmtId="0" fontId="87" fillId="0" borderId="0" xfId="0" applyFont="1" applyFill="1" applyAlignment="1">
      <alignment horizontal="center"/>
    </xf>
    <xf numFmtId="0" fontId="75" fillId="0" borderId="10"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2" fillId="0" borderId="10"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wrapText="1"/>
    </xf>
    <xf numFmtId="49" fontId="72" fillId="0" borderId="10" xfId="0" applyNumberFormat="1" applyFont="1" applyBorder="1" applyAlignment="1">
      <alignment vertical="center" wrapText="1"/>
    </xf>
    <xf numFmtId="0" fontId="4" fillId="0" borderId="10" xfId="0" applyFont="1" applyBorder="1" applyAlignment="1">
      <alignment vertical="center" wrapText="1"/>
    </xf>
    <xf numFmtId="49" fontId="4" fillId="0" borderId="10" xfId="42" applyNumberFormat="1" applyFont="1" applyBorder="1" applyAlignment="1" applyProtection="1">
      <alignment horizontal="left" vertical="center" wrapText="1"/>
      <protection/>
    </xf>
    <xf numFmtId="0" fontId="4" fillId="0" borderId="0" xfId="42" applyFont="1" applyAlignment="1" applyProtection="1">
      <alignment horizontal="justify" vertical="center" wrapText="1"/>
      <protection/>
    </xf>
    <xf numFmtId="0" fontId="4" fillId="0" borderId="0" xfId="0" applyFont="1" applyAlignment="1">
      <alignment horizontal="justify" wrapText="1"/>
    </xf>
    <xf numFmtId="0" fontId="4" fillId="0" borderId="0" xfId="0" applyFont="1" applyAlignment="1">
      <alignment horizontal="justify" vertical="center" wrapText="1"/>
    </xf>
    <xf numFmtId="0" fontId="4" fillId="0" borderId="66" xfId="0" applyFont="1" applyBorder="1" applyAlignment="1">
      <alignment horizontal="left" vertical="center" wrapText="1"/>
    </xf>
    <xf numFmtId="0" fontId="4" fillId="0" borderId="13" xfId="0" applyFont="1" applyBorder="1" applyAlignment="1">
      <alignment horizontal="left" vertical="center" wrapText="1"/>
    </xf>
    <xf numFmtId="0" fontId="3" fillId="0" borderId="1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horizontal="center"/>
    </xf>
    <xf numFmtId="49" fontId="4" fillId="0" borderId="0" xfId="0" applyNumberFormat="1" applyFont="1" applyAlignment="1">
      <alignment horizontal="justify" vertical="center" wrapText="1"/>
    </xf>
    <xf numFmtId="49" fontId="4" fillId="0" borderId="0" xfId="0" applyNumberFormat="1" applyFont="1" applyAlignment="1">
      <alignment horizontal="justify" wrapText="1"/>
    </xf>
    <xf numFmtId="0" fontId="74" fillId="0" borderId="29" xfId="0" applyFont="1" applyBorder="1" applyAlignment="1">
      <alignment horizontal="center" vertical="center" wrapText="1"/>
    </xf>
    <xf numFmtId="0" fontId="74" fillId="0" borderId="12" xfId="0" applyFont="1" applyBorder="1" applyAlignment="1">
      <alignment horizontal="center" vertical="center" wrapText="1"/>
    </xf>
    <xf numFmtId="49" fontId="72" fillId="0" borderId="0" xfId="0" applyNumberFormat="1" applyFont="1" applyAlignment="1">
      <alignment horizontal="left" vertical="center" wrapText="1"/>
    </xf>
    <xf numFmtId="0" fontId="72" fillId="0" borderId="0" xfId="0" applyNumberFormat="1" applyFont="1" applyAlignment="1">
      <alignment horizontal="justify" vertical="center" wrapText="1"/>
    </xf>
    <xf numFmtId="0" fontId="74" fillId="35" borderId="29" xfId="0" applyFont="1" applyFill="1" applyBorder="1" applyAlignment="1">
      <alignment horizontal="center" vertical="center" wrapText="1"/>
    </xf>
    <xf numFmtId="0" fontId="74" fillId="35" borderId="12" xfId="0" applyFont="1" applyFill="1" applyBorder="1" applyAlignment="1">
      <alignment horizontal="center" vertical="center" wrapText="1"/>
    </xf>
    <xf numFmtId="1" fontId="74" fillId="35" borderId="29" xfId="0" applyNumberFormat="1" applyFont="1" applyFill="1" applyBorder="1" applyAlignment="1">
      <alignment horizontal="center" vertical="center" wrapText="1"/>
    </xf>
    <xf numFmtId="1" fontId="74" fillId="35" borderId="12" xfId="0" applyNumberFormat="1" applyFont="1" applyFill="1" applyBorder="1" applyAlignment="1">
      <alignment horizontal="center" vertical="center" wrapText="1"/>
    </xf>
    <xf numFmtId="0" fontId="74" fillId="0" borderId="66"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vertical="center" wrapText="1"/>
    </xf>
    <xf numFmtId="0" fontId="74" fillId="0" borderId="12" xfId="0" applyFont="1" applyBorder="1" applyAlignment="1">
      <alignment vertical="center" wrapText="1"/>
    </xf>
    <xf numFmtId="0" fontId="74" fillId="35" borderId="29" xfId="0" applyFont="1" applyFill="1" applyBorder="1" applyAlignment="1">
      <alignment horizontal="left" vertical="center" wrapText="1"/>
    </xf>
    <xf numFmtId="0" fontId="74" fillId="35" borderId="12" xfId="0" applyFont="1" applyFill="1" applyBorder="1" applyAlignment="1">
      <alignment horizontal="left" vertical="center" wrapText="1"/>
    </xf>
    <xf numFmtId="0" fontId="74" fillId="0" borderId="63" xfId="0" applyFont="1" applyBorder="1" applyAlignment="1">
      <alignment horizontal="center" vertical="center" wrapText="1"/>
    </xf>
    <xf numFmtId="0" fontId="87" fillId="0" borderId="68" xfId="0" applyFont="1" applyBorder="1" applyAlignment="1">
      <alignment horizontal="center" vertical="center"/>
    </xf>
    <xf numFmtId="49" fontId="72" fillId="0" borderId="0" xfId="0" applyNumberFormat="1" applyFont="1" applyAlignment="1">
      <alignment horizontal="justify" vertical="center" wrapText="1"/>
    </xf>
    <xf numFmtId="0" fontId="74" fillId="0" borderId="43" xfId="0" applyFont="1" applyBorder="1" applyAlignment="1">
      <alignment vertical="center" wrapText="1"/>
    </xf>
    <xf numFmtId="0" fontId="74" fillId="0" borderId="69" xfId="0" applyFont="1" applyBorder="1" applyAlignment="1">
      <alignment vertical="center" wrapText="1"/>
    </xf>
    <xf numFmtId="0" fontId="72" fillId="0" borderId="0" xfId="0" applyFont="1" applyAlignment="1">
      <alignment horizontal="justify" vertical="top" wrapText="1"/>
    </xf>
    <xf numFmtId="0" fontId="87" fillId="0" borderId="0" xfId="0" applyFont="1" applyAlignment="1">
      <alignment horizontal="justify" vertical="center" wrapText="1"/>
    </xf>
    <xf numFmtId="0" fontId="72" fillId="0" borderId="0" xfId="0" applyFont="1" applyAlignment="1">
      <alignment horizontal="justify" vertical="center" wrapText="1"/>
    </xf>
    <xf numFmtId="0" fontId="72" fillId="0" borderId="0" xfId="0" applyFont="1" applyAlignment="1">
      <alignment horizontal="justify" wrapText="1"/>
    </xf>
    <xf numFmtId="0" fontId="74" fillId="35" borderId="63" xfId="0" applyFont="1" applyFill="1" applyBorder="1" applyAlignment="1">
      <alignment horizontal="left" vertical="center" wrapText="1"/>
    </xf>
    <xf numFmtId="0" fontId="74" fillId="0" borderId="14"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15" xfId="0" applyFont="1" applyBorder="1" applyAlignment="1">
      <alignment horizontal="center" vertical="center" wrapText="1"/>
    </xf>
    <xf numFmtId="0" fontId="74" fillId="35" borderId="23" xfId="0" applyFont="1" applyFill="1" applyBorder="1" applyAlignment="1">
      <alignment horizontal="left" vertical="center" wrapText="1"/>
    </xf>
    <xf numFmtId="0" fontId="74" fillId="35" borderId="17" xfId="0" applyFont="1" applyFill="1" applyBorder="1" applyAlignment="1">
      <alignment horizontal="left" vertical="center" wrapText="1"/>
    </xf>
    <xf numFmtId="0" fontId="72" fillId="0" borderId="0" xfId="0" applyNumberFormat="1" applyFont="1" applyFill="1" applyAlignment="1" quotePrefix="1">
      <alignment horizontal="justify" vertical="center" wrapText="1"/>
    </xf>
    <xf numFmtId="0" fontId="72" fillId="0" borderId="0" xfId="0" applyNumberFormat="1" applyFont="1" applyFill="1" applyAlignment="1">
      <alignment horizontal="justify" vertical="center" wrapText="1"/>
    </xf>
    <xf numFmtId="0" fontId="74" fillId="0" borderId="10" xfId="0" applyFont="1" applyFill="1" applyBorder="1" applyAlignment="1" applyProtection="1">
      <alignment horizontal="center" vertical="center"/>
      <protection locked="0"/>
    </xf>
    <xf numFmtId="0" fontId="72" fillId="0" borderId="10" xfId="0" applyFont="1" applyFill="1" applyBorder="1" applyAlignment="1" applyProtection="1">
      <alignment horizontal="left" vertical="center"/>
      <protection locked="0"/>
    </xf>
    <xf numFmtId="0" fontId="72" fillId="0" borderId="0" xfId="0" applyFont="1" applyFill="1" applyAlignment="1">
      <alignment horizontal="justify" wrapText="1"/>
    </xf>
    <xf numFmtId="0" fontId="72" fillId="0" borderId="0" xfId="0" applyFont="1" applyFill="1" applyAlignment="1">
      <alignment horizontal="justify" vertical="center" wrapText="1"/>
    </xf>
    <xf numFmtId="0" fontId="9" fillId="0" borderId="10" xfId="0" applyFont="1" applyFill="1" applyBorder="1" applyAlignment="1">
      <alignment horizontal="left" vertical="center" wrapText="1"/>
    </xf>
    <xf numFmtId="0" fontId="72" fillId="0" borderId="0" xfId="0" applyFont="1" applyFill="1" applyAlignment="1">
      <alignment horizontal="left" vertical="center" wrapText="1"/>
    </xf>
    <xf numFmtId="0" fontId="72" fillId="0" borderId="10" xfId="0" applyFont="1" applyFill="1" applyBorder="1" applyAlignment="1" applyProtection="1">
      <alignment horizontal="left" vertical="center" wrapText="1"/>
      <protection locked="0"/>
    </xf>
    <xf numFmtId="0" fontId="72" fillId="0" borderId="10" xfId="0" applyFont="1" applyFill="1" applyBorder="1" applyAlignment="1" applyProtection="1">
      <alignment horizontal="left" wrapText="1"/>
      <protection locked="0"/>
    </xf>
    <xf numFmtId="0" fontId="19" fillId="0" borderId="10" xfId="0" applyFont="1" applyFill="1" applyBorder="1" applyAlignment="1" applyProtection="1">
      <alignment horizontal="center" vertical="center"/>
      <protection locked="0"/>
    </xf>
    <xf numFmtId="0" fontId="74" fillId="0" borderId="10" xfId="0" applyFont="1" applyFill="1" applyBorder="1" applyAlignment="1" applyProtection="1">
      <alignment horizontal="center" vertical="center" wrapText="1"/>
      <protection locked="0"/>
    </xf>
    <xf numFmtId="0" fontId="6" fillId="0" borderId="0" xfId="0" applyFont="1" applyFill="1" applyAlignment="1">
      <alignment horizontal="justify" vertical="center"/>
    </xf>
    <xf numFmtId="0" fontId="87" fillId="0" borderId="0" xfId="0" applyFont="1" applyFill="1" applyAlignment="1" applyProtection="1">
      <alignment horizontal="center"/>
      <protection locked="0"/>
    </xf>
    <xf numFmtId="0" fontId="87" fillId="0" borderId="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left"/>
      <protection locked="0"/>
    </xf>
    <xf numFmtId="0" fontId="72" fillId="0" borderId="27" xfId="0" applyFont="1" applyFill="1" applyBorder="1" applyAlignment="1" applyProtection="1">
      <alignment horizontal="center" vertical="center" wrapText="1"/>
      <protection locked="0"/>
    </xf>
    <xf numFmtId="0" fontId="72" fillId="0" borderId="28" xfId="0" applyFont="1" applyFill="1" applyBorder="1" applyAlignment="1" applyProtection="1">
      <alignment horizontal="center" vertical="center" wrapText="1"/>
      <protection locked="0"/>
    </xf>
    <xf numFmtId="0" fontId="72" fillId="0" borderId="20" xfId="0" applyFont="1" applyFill="1" applyBorder="1" applyAlignment="1" applyProtection="1">
      <alignment horizontal="center" vertical="center" wrapText="1"/>
      <protection locked="0"/>
    </xf>
    <xf numFmtId="0" fontId="72" fillId="0" borderId="30" xfId="0" applyFont="1" applyFill="1" applyBorder="1" applyAlignment="1" applyProtection="1">
      <alignment horizontal="left" vertical="center" wrapText="1"/>
      <protection locked="0"/>
    </xf>
    <xf numFmtId="0" fontId="72" fillId="0" borderId="53" xfId="0" applyFont="1" applyFill="1" applyBorder="1" applyAlignment="1" applyProtection="1">
      <alignment horizontal="left" vertical="center" wrapText="1"/>
      <protection locked="0"/>
    </xf>
    <xf numFmtId="0" fontId="72" fillId="0" borderId="26" xfId="0" applyFont="1" applyFill="1" applyBorder="1" applyAlignment="1" applyProtection="1">
      <alignment horizontal="left" vertical="center" wrapText="1"/>
      <protection locked="0"/>
    </xf>
    <xf numFmtId="0" fontId="72" fillId="0" borderId="30" xfId="0" applyFont="1" applyFill="1" applyBorder="1" applyAlignment="1" applyProtection="1">
      <alignment horizontal="left" vertical="top"/>
      <protection locked="0"/>
    </xf>
    <xf numFmtId="0" fontId="72" fillId="0" borderId="53" xfId="0" applyFont="1" applyFill="1" applyBorder="1" applyAlignment="1" applyProtection="1">
      <alignment horizontal="left" vertical="top"/>
      <protection locked="0"/>
    </xf>
    <xf numFmtId="0" fontId="72" fillId="0" borderId="26" xfId="0" applyFont="1" applyFill="1" applyBorder="1" applyAlignment="1" applyProtection="1">
      <alignment horizontal="left" vertical="top"/>
      <protection locked="0"/>
    </xf>
    <xf numFmtId="0" fontId="72" fillId="0" borderId="10" xfId="0" applyFont="1" applyFill="1" applyBorder="1" applyAlignment="1" applyProtection="1">
      <alignment horizontal="left" vertical="top"/>
      <protection locked="0"/>
    </xf>
    <xf numFmtId="0" fontId="9" fillId="0" borderId="3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9" fillId="0" borderId="10" xfId="0" applyFont="1" applyFill="1" applyBorder="1" applyAlignment="1" applyProtection="1">
      <alignment horizontal="center" vertical="center" wrapText="1"/>
      <protection locked="0"/>
    </xf>
    <xf numFmtId="0" fontId="4" fillId="0" borderId="0" xfId="0" applyNumberFormat="1" applyFont="1" applyFill="1" applyAlignment="1">
      <alignment horizontal="justify" vertical="top" wrapText="1"/>
    </xf>
    <xf numFmtId="0" fontId="9" fillId="0" borderId="10" xfId="0" applyFont="1" applyFill="1" applyBorder="1" applyAlignment="1" applyProtection="1">
      <alignment horizontal="center" vertical="center" wrapText="1"/>
      <protection locked="0"/>
    </xf>
    <xf numFmtId="0" fontId="72" fillId="0" borderId="10" xfId="0" applyFont="1" applyBorder="1" applyAlignment="1">
      <alignment horizontal="center" vertical="top" wrapText="1"/>
    </xf>
    <xf numFmtId="0" fontId="72" fillId="0" borderId="0" xfId="0" applyFont="1" applyAlignment="1">
      <alignment horizontal="left" vertical="center"/>
    </xf>
    <xf numFmtId="0" fontId="72" fillId="0" borderId="10" xfId="0" applyFont="1" applyBorder="1" applyAlignment="1">
      <alignment horizontal="center" vertical="center" wrapText="1"/>
    </xf>
    <xf numFmtId="0" fontId="87" fillId="0" borderId="0" xfId="0" applyFont="1" applyBorder="1" applyAlignment="1">
      <alignment horizontal="center" vertical="center" wrapText="1"/>
    </xf>
    <xf numFmtId="49" fontId="74" fillId="0" borderId="27" xfId="0" applyNumberFormat="1" applyFont="1" applyFill="1" applyBorder="1" applyAlignment="1" applyProtection="1">
      <alignment horizontal="center" vertical="center" wrapText="1"/>
      <protection locked="0"/>
    </xf>
    <xf numFmtId="49" fontId="74" fillId="0" borderId="20" xfId="0" applyNumberFormat="1" applyFont="1" applyFill="1" applyBorder="1" applyAlignment="1" applyProtection="1">
      <alignment horizontal="center" vertical="center" wrapText="1"/>
      <protection locked="0"/>
    </xf>
    <xf numFmtId="49" fontId="74" fillId="0" borderId="36" xfId="0" applyNumberFormat="1" applyFont="1" applyFill="1" applyBorder="1" applyAlignment="1" applyProtection="1">
      <alignment horizontal="center" vertical="center" wrapText="1"/>
      <protection locked="0"/>
    </xf>
    <xf numFmtId="49" fontId="74" fillId="0" borderId="57" xfId="0" applyNumberFormat="1" applyFont="1" applyFill="1" applyBorder="1" applyAlignment="1" applyProtection="1">
      <alignment horizontal="center" vertical="center" wrapText="1"/>
      <protection locked="0"/>
    </xf>
    <xf numFmtId="49" fontId="74" fillId="0" borderId="70" xfId="0" applyNumberFormat="1" applyFont="1" applyFill="1" applyBorder="1" applyAlignment="1" applyProtection="1">
      <alignment horizontal="center" vertical="center" wrapText="1"/>
      <protection locked="0"/>
    </xf>
    <xf numFmtId="0" fontId="74" fillId="0" borderId="27" xfId="0" applyNumberFormat="1" applyFont="1" applyFill="1" applyBorder="1" applyAlignment="1" applyProtection="1">
      <alignment horizontal="center" vertical="center" wrapText="1"/>
      <protection locked="0"/>
    </xf>
    <xf numFmtId="0" fontId="74" fillId="0" borderId="28" xfId="0" applyNumberFormat="1" applyFont="1" applyFill="1" applyBorder="1" applyAlignment="1" applyProtection="1">
      <alignment horizontal="center" vertical="center" wrapText="1"/>
      <protection locked="0"/>
    </xf>
    <xf numFmtId="0" fontId="74" fillId="0" borderId="20" xfId="0" applyNumberFormat="1" applyFont="1" applyFill="1" applyBorder="1" applyAlignment="1" applyProtection="1">
      <alignment horizontal="center" vertical="center" wrapText="1"/>
      <protection locked="0"/>
    </xf>
    <xf numFmtId="0" fontId="74" fillId="0" borderId="30" xfId="0" applyFont="1" applyFill="1" applyBorder="1" applyAlignment="1" applyProtection="1">
      <alignment horizontal="center" vertical="center" wrapText="1"/>
      <protection/>
    </xf>
    <xf numFmtId="0" fontId="74" fillId="0" borderId="53" xfId="0" applyFont="1" applyFill="1" applyBorder="1" applyAlignment="1" applyProtection="1">
      <alignment horizontal="center" vertical="center" wrapText="1"/>
      <protection/>
    </xf>
    <xf numFmtId="0" fontId="74" fillId="0" borderId="26" xfId="0"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wrapText="1"/>
      <protection/>
    </xf>
    <xf numFmtId="0" fontId="78" fillId="0" borderId="26" xfId="0" applyFont="1" applyFill="1" applyBorder="1" applyAlignment="1" applyProtection="1">
      <alignment horizontal="center" vertical="center" wrapText="1"/>
      <protection/>
    </xf>
    <xf numFmtId="0" fontId="74" fillId="0" borderId="27" xfId="0" applyFont="1" applyFill="1" applyBorder="1" applyAlignment="1" applyProtection="1">
      <alignment horizontal="center" vertical="center"/>
      <protection locked="0"/>
    </xf>
    <xf numFmtId="0" fontId="74" fillId="0" borderId="20" xfId="0" applyFont="1" applyFill="1" applyBorder="1" applyAlignment="1" applyProtection="1">
      <alignment horizontal="center" vertical="center"/>
      <protection locked="0"/>
    </xf>
    <xf numFmtId="0" fontId="74" fillId="0" borderId="27" xfId="0" applyFont="1" applyFill="1" applyBorder="1" applyAlignment="1" applyProtection="1">
      <alignment horizontal="left" vertical="center" wrapText="1"/>
      <protection locked="0"/>
    </xf>
    <xf numFmtId="0" fontId="74" fillId="0" borderId="20"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center" vertical="center" wrapText="1"/>
      <protection/>
    </xf>
    <xf numFmtId="0" fontId="9" fillId="0" borderId="55"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xf>
    <xf numFmtId="0" fontId="9" fillId="0" borderId="65"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xf>
    <xf numFmtId="0" fontId="74" fillId="0" borderId="27" xfId="0" applyFont="1" applyFill="1" applyBorder="1" applyAlignment="1" applyProtection="1">
      <alignment horizontal="center" vertical="center" wrapText="1"/>
      <protection locked="0"/>
    </xf>
    <xf numFmtId="0" fontId="74" fillId="0" borderId="20" xfId="0" applyFont="1" applyFill="1" applyBorder="1" applyAlignment="1" applyProtection="1">
      <alignment horizontal="center" vertical="center" wrapText="1"/>
      <protection locked="0"/>
    </xf>
    <xf numFmtId="49" fontId="74" fillId="0" borderId="71" xfId="0" applyNumberFormat="1" applyFont="1" applyFill="1" applyBorder="1" applyAlignment="1" applyProtection="1">
      <alignment horizontal="center" vertical="center" wrapText="1"/>
      <protection locked="0"/>
    </xf>
    <xf numFmtId="49" fontId="74" fillId="0" borderId="28" xfId="0" applyNumberFormat="1" applyFont="1" applyFill="1" applyBorder="1" applyAlignment="1" applyProtection="1">
      <alignment horizontal="center" vertical="center" wrapText="1"/>
      <protection locked="0"/>
    </xf>
    <xf numFmtId="0" fontId="74" fillId="0" borderId="61" xfId="0" applyFont="1" applyFill="1" applyBorder="1" applyAlignment="1" applyProtection="1">
      <alignment horizontal="center"/>
      <protection locked="0"/>
    </xf>
    <xf numFmtId="0" fontId="74" fillId="0" borderId="44" xfId="0" applyFont="1" applyFill="1" applyBorder="1" applyAlignment="1" applyProtection="1">
      <alignment horizontal="center"/>
      <protection locked="0"/>
    </xf>
    <xf numFmtId="0" fontId="74" fillId="0" borderId="30" xfId="0" applyFont="1" applyFill="1" applyBorder="1" applyAlignment="1" applyProtection="1">
      <alignment horizontal="center" vertical="center" wrapText="1"/>
      <protection locked="0"/>
    </xf>
    <xf numFmtId="0" fontId="74" fillId="0" borderId="53" xfId="0" applyFont="1" applyFill="1" applyBorder="1" applyAlignment="1" applyProtection="1">
      <alignment horizontal="center" vertical="center" wrapText="1"/>
      <protection locked="0"/>
    </xf>
    <xf numFmtId="0" fontId="74" fillId="0" borderId="56" xfId="0" applyFont="1" applyFill="1" applyBorder="1" applyAlignment="1" applyProtection="1">
      <alignment horizontal="center" vertical="center" wrapText="1"/>
      <protection locked="0"/>
    </xf>
    <xf numFmtId="0" fontId="74" fillId="0" borderId="61" xfId="0" applyFont="1" applyFill="1" applyBorder="1" applyAlignment="1" applyProtection="1">
      <alignment horizontal="center" vertical="center" wrapText="1"/>
      <protection locked="0"/>
    </xf>
    <xf numFmtId="49" fontId="74" fillId="0" borderId="46"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vertical="center" wrapText="1"/>
      <protection locked="0"/>
    </xf>
    <xf numFmtId="0" fontId="74" fillId="0" borderId="31" xfId="0" applyFont="1" applyFill="1" applyBorder="1" applyAlignment="1" applyProtection="1">
      <alignment horizontal="center" vertical="center"/>
      <protection locked="0"/>
    </xf>
    <xf numFmtId="49" fontId="74" fillId="0" borderId="61" xfId="0" applyNumberFormat="1" applyFont="1" applyFill="1" applyBorder="1" applyAlignment="1" applyProtection="1">
      <alignment horizontal="center" vertical="center" wrapText="1"/>
      <protection locked="0"/>
    </xf>
    <xf numFmtId="49" fontId="74" fillId="0" borderId="10" xfId="0" applyNumberFormat="1" applyFont="1" applyFill="1" applyBorder="1" applyAlignment="1" applyProtection="1">
      <alignment horizontal="center" vertical="center" wrapText="1"/>
      <protection locked="0"/>
    </xf>
    <xf numFmtId="0" fontId="87" fillId="0" borderId="0" xfId="0" applyFont="1" applyFill="1" applyAlignment="1" applyProtection="1">
      <alignment horizontal="center" vertical="center"/>
      <protection locked="0"/>
    </xf>
    <xf numFmtId="49" fontId="74" fillId="0" borderId="37"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74" fillId="0" borderId="55" xfId="0" applyNumberFormat="1" applyFont="1" applyFill="1" applyBorder="1" applyAlignment="1" applyProtection="1">
      <alignment horizontal="left" wrapText="1"/>
      <protection locked="0"/>
    </xf>
    <xf numFmtId="0" fontId="74" fillId="0" borderId="0" xfId="0" applyNumberFormat="1" applyFont="1" applyFill="1" applyAlignment="1" applyProtection="1">
      <alignment horizontal="left" wrapText="1"/>
      <protection locked="0"/>
    </xf>
    <xf numFmtId="0" fontId="74" fillId="0" borderId="0" xfId="0" applyNumberFormat="1" applyFont="1" applyFill="1" applyAlignment="1" applyProtection="1">
      <alignment horizontal="justify" vertical="center" wrapText="1"/>
      <protection locked="0"/>
    </xf>
    <xf numFmtId="0" fontId="74" fillId="0" borderId="10" xfId="0" applyNumberFormat="1" applyFont="1" applyFill="1" applyBorder="1" applyAlignment="1" applyProtection="1">
      <alignment vertical="center" wrapText="1"/>
      <protection locked="0"/>
    </xf>
    <xf numFmtId="0" fontId="75" fillId="0" borderId="10" xfId="0" applyFont="1" applyBorder="1" applyAlignment="1">
      <alignment horizontal="center" vertical="center" wrapText="1"/>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75" fillId="0" borderId="10" xfId="0" applyFont="1" applyBorder="1" applyAlignment="1">
      <alignment horizontal="center" vertical="center"/>
    </xf>
    <xf numFmtId="0" fontId="93" fillId="0" borderId="0" xfId="0" applyFont="1" applyAlignment="1">
      <alignment horizontal="center" wrapText="1"/>
    </xf>
    <xf numFmtId="0" fontId="80" fillId="0" borderId="10" xfId="0" applyFont="1" applyBorder="1" applyAlignment="1">
      <alignment horizontal="center" vertical="center" wrapText="1"/>
    </xf>
    <xf numFmtId="0" fontId="75" fillId="0" borderId="10" xfId="0" applyFont="1" applyBorder="1" applyAlignment="1">
      <alignment horizontal="center" vertical="top"/>
    </xf>
    <xf numFmtId="0" fontId="75" fillId="0" borderId="10" xfId="0" applyFont="1" applyBorder="1" applyAlignment="1">
      <alignment horizontal="left" vertical="top" wrapText="1"/>
    </xf>
    <xf numFmtId="0" fontId="75" fillId="0" borderId="27" xfId="0" applyFont="1" applyBorder="1" applyAlignment="1">
      <alignment horizontal="center" vertical="center"/>
    </xf>
    <xf numFmtId="0" fontId="75" fillId="0" borderId="28" xfId="0" applyFont="1" applyBorder="1" applyAlignment="1">
      <alignment horizontal="center" vertical="center"/>
    </xf>
    <xf numFmtId="0" fontId="75" fillId="0" borderId="20" xfId="0" applyFont="1" applyBorder="1" applyAlignment="1">
      <alignment horizontal="center" vertical="center"/>
    </xf>
    <xf numFmtId="0" fontId="80" fillId="0" borderId="10" xfId="0" applyFont="1" applyBorder="1" applyAlignment="1">
      <alignment horizontal="center" vertical="top" wrapText="1"/>
    </xf>
    <xf numFmtId="0" fontId="75" fillId="0" borderId="10" xfId="0" applyFont="1" applyBorder="1" applyAlignment="1">
      <alignment horizontal="center" vertical="top"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7" xfId="0" applyFont="1" applyBorder="1" applyAlignment="1">
      <alignment horizontal="center" vertical="top" wrapText="1"/>
    </xf>
    <xf numFmtId="0" fontId="4" fillId="0" borderId="0" xfId="0" applyFont="1" applyAlignment="1" applyProtection="1">
      <alignment horizontal="justify" vertical="center" wrapText="1"/>
      <protection locked="0"/>
    </xf>
    <xf numFmtId="0" fontId="4" fillId="0" borderId="0" xfId="0" applyFont="1" applyAlignment="1" applyProtection="1" quotePrefix="1">
      <alignment horizontal="justify" wrapText="1"/>
      <protection locked="0"/>
    </xf>
    <xf numFmtId="0" fontId="4" fillId="0" borderId="0" xfId="0" applyFont="1" applyAlignment="1" applyProtection="1">
      <alignment horizontal="justify" wrapText="1"/>
      <protection locked="0"/>
    </xf>
    <xf numFmtId="0" fontId="87" fillId="0" borderId="0" xfId="0" applyFont="1" applyBorder="1" applyAlignment="1" applyProtection="1">
      <alignment horizontal="center" vertical="center"/>
      <protection locked="0"/>
    </xf>
    <xf numFmtId="0" fontId="74" fillId="0" borderId="50" xfId="0" applyFont="1" applyBorder="1" applyAlignment="1" applyProtection="1">
      <alignment horizontal="center" vertical="center" wrapText="1"/>
      <protection locked="0"/>
    </xf>
    <xf numFmtId="173" fontId="74" fillId="0" borderId="37" xfId="0" applyNumberFormat="1" applyFont="1" applyBorder="1" applyAlignment="1" applyProtection="1">
      <alignment horizontal="center" vertical="center" wrapText="1"/>
      <protection locked="0"/>
    </xf>
    <xf numFmtId="173" fontId="74" fillId="0" borderId="61" xfId="0" applyNumberFormat="1" applyFont="1" applyBorder="1" applyAlignment="1" applyProtection="1">
      <alignment horizontal="center" vertical="center" wrapText="1"/>
      <protection locked="0"/>
    </xf>
    <xf numFmtId="173" fontId="74" fillId="0" borderId="44" xfId="0" applyNumberFormat="1" applyFont="1" applyBorder="1" applyAlignment="1" applyProtection="1">
      <alignment horizontal="center" vertical="center" wrapText="1"/>
      <protection locked="0"/>
    </xf>
    <xf numFmtId="173" fontId="74" fillId="0" borderId="36" xfId="0" applyNumberFormat="1" applyFont="1" applyBorder="1" applyAlignment="1" applyProtection="1">
      <alignment horizontal="center" vertical="center" wrapText="1"/>
      <protection locked="0"/>
    </xf>
    <xf numFmtId="173" fontId="74" fillId="0" borderId="27" xfId="0" applyNumberFormat="1" applyFont="1" applyBorder="1" applyAlignment="1" applyProtection="1">
      <alignment horizontal="center" vertical="center" wrapText="1"/>
      <protection locked="0"/>
    </xf>
    <xf numFmtId="173" fontId="74" fillId="0" borderId="35" xfId="0" applyNumberFormat="1" applyFont="1" applyBorder="1" applyAlignment="1" applyProtection="1">
      <alignment horizontal="center" vertical="center" wrapText="1"/>
      <protection locked="0"/>
    </xf>
    <xf numFmtId="0" fontId="74" fillId="0" borderId="62" xfId="0" applyFont="1" applyBorder="1" applyAlignment="1" applyProtection="1">
      <alignment horizontal="center" vertical="center" wrapText="1"/>
      <protection locked="0"/>
    </xf>
    <xf numFmtId="0" fontId="74" fillId="0" borderId="61" xfId="0" applyFont="1" applyBorder="1" applyAlignment="1" applyProtection="1">
      <alignment horizontal="center" vertical="center" wrapText="1"/>
      <protection locked="0"/>
    </xf>
    <xf numFmtId="1" fontId="74" fillId="0" borderId="20" xfId="0" applyNumberFormat="1" applyFont="1" applyBorder="1" applyAlignment="1" applyProtection="1">
      <alignment horizontal="center" vertical="center" wrapText="1"/>
      <protection locked="0"/>
    </xf>
    <xf numFmtId="0" fontId="74" fillId="0" borderId="37" xfId="0" applyFont="1" applyBorder="1" applyAlignment="1" applyProtection="1">
      <alignment horizontal="center" vertical="center" wrapText="1"/>
      <protection locked="0"/>
    </xf>
    <xf numFmtId="0" fontId="74" fillId="0" borderId="44" xfId="0" applyFont="1" applyBorder="1" applyAlignment="1" applyProtection="1">
      <alignment horizontal="center" vertical="center" wrapText="1"/>
      <protection locked="0"/>
    </xf>
    <xf numFmtId="0" fontId="74" fillId="0" borderId="36" xfId="0" applyFont="1" applyBorder="1" applyAlignment="1" applyProtection="1">
      <alignment horizontal="center" vertical="center" wrapText="1"/>
      <protection locked="0"/>
    </xf>
    <xf numFmtId="0" fontId="74" fillId="0" borderId="35" xfId="0" applyFont="1" applyBorder="1" applyAlignment="1" applyProtection="1">
      <alignment horizontal="center" vertical="center" wrapText="1"/>
      <protection locked="0"/>
    </xf>
    <xf numFmtId="0" fontId="87" fillId="0" borderId="0" xfId="0" applyFont="1" applyAlignment="1">
      <alignment horizontal="center" vertical="center"/>
    </xf>
    <xf numFmtId="0" fontId="72" fillId="0" borderId="0" xfId="0" applyFont="1" applyAlignment="1" applyProtection="1">
      <alignment horizontal="justify" vertical="center"/>
      <protection locked="0"/>
    </xf>
    <xf numFmtId="0" fontId="4" fillId="0" borderId="0" xfId="0" applyFont="1" applyFill="1" applyAlignment="1" applyProtection="1">
      <alignment horizontal="justify" vertical="center" wrapText="1"/>
      <protection locked="0"/>
    </xf>
    <xf numFmtId="0" fontId="4" fillId="0" borderId="0" xfId="0" applyNumberFormat="1" applyFont="1" applyAlignment="1" applyProtection="1">
      <alignment horizontal="justify" vertical="center" wrapText="1"/>
      <protection locked="0"/>
    </xf>
    <xf numFmtId="0" fontId="72" fillId="0" borderId="30"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72" fillId="0" borderId="26" xfId="0" applyFont="1" applyFill="1" applyBorder="1" applyAlignment="1">
      <alignment horizontal="left" vertical="center" wrapText="1"/>
    </xf>
    <xf numFmtId="49" fontId="3" fillId="0" borderId="27"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75" fillId="0" borderId="27" xfId="0" applyNumberFormat="1" applyFont="1" applyFill="1" applyBorder="1" applyAlignment="1" applyProtection="1">
      <alignment horizontal="center" vertical="center" wrapText="1"/>
      <protection locked="0"/>
    </xf>
    <xf numFmtId="49" fontId="75" fillId="0" borderId="28" xfId="0" applyNumberFormat="1" applyFont="1" applyFill="1" applyBorder="1" applyAlignment="1" applyProtection="1">
      <alignment horizontal="center" vertical="center" wrapText="1"/>
      <protection locked="0"/>
    </xf>
    <xf numFmtId="49" fontId="75" fillId="0" borderId="20"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protection locked="0"/>
    </xf>
    <xf numFmtId="0" fontId="0" fillId="0" borderId="20" xfId="0" applyFill="1" applyBorder="1" applyAlignment="1" applyProtection="1">
      <alignment/>
      <protection locked="0"/>
    </xf>
    <xf numFmtId="49" fontId="5" fillId="0" borderId="30" xfId="0" applyNumberFormat="1" applyFont="1" applyFill="1" applyBorder="1" applyAlignment="1" applyProtection="1">
      <alignment horizontal="left" vertical="center" wrapText="1"/>
      <protection locked="0"/>
    </xf>
    <xf numFmtId="49" fontId="5" fillId="0" borderId="53" xfId="0" applyNumberFormat="1" applyFont="1" applyFill="1" applyBorder="1" applyAlignment="1" applyProtection="1">
      <alignment horizontal="left" vertical="center" wrapText="1"/>
      <protection locked="0"/>
    </xf>
    <xf numFmtId="49" fontId="5" fillId="0" borderId="26"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49" fontId="75" fillId="0" borderId="10" xfId="0" applyNumberFormat="1" applyFont="1" applyFill="1" applyBorder="1" applyAlignment="1" applyProtection="1">
      <alignment horizontal="center" vertical="center" wrapText="1"/>
      <protection locked="0"/>
    </xf>
    <xf numFmtId="0" fontId="75" fillId="0" borderId="2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75" fillId="0" borderId="27" xfId="0" applyFont="1" applyFill="1" applyBorder="1" applyAlignment="1" applyProtection="1">
      <alignment horizontal="center" vertical="center" wrapText="1"/>
      <protection locked="0"/>
    </xf>
    <xf numFmtId="0" fontId="75" fillId="0" borderId="28"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protection locked="0"/>
    </xf>
    <xf numFmtId="49" fontId="76" fillId="0" borderId="23" xfId="0" applyNumberFormat="1" applyFont="1" applyFill="1" applyBorder="1" applyAlignment="1" applyProtection="1">
      <alignment horizontal="center" vertical="center"/>
      <protection locked="0"/>
    </xf>
    <xf numFmtId="0" fontId="72" fillId="0" borderId="0" xfId="0" applyFont="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72" fillId="0" borderId="0" xfId="0" applyNumberFormat="1" applyFont="1" applyFill="1" applyAlignment="1">
      <alignment horizontal="left"/>
    </xf>
    <xf numFmtId="0" fontId="72" fillId="0" borderId="0" xfId="0" applyNumberFormat="1" applyFont="1" applyBorder="1" applyAlignment="1">
      <alignment horizontal="left" vertical="center" wrapText="1"/>
    </xf>
    <xf numFmtId="0" fontId="3" fillId="0" borderId="10" xfId="0" applyFont="1" applyFill="1" applyBorder="1" applyAlignment="1" applyProtection="1">
      <alignment horizontal="center"/>
      <protection locked="0"/>
    </xf>
    <xf numFmtId="0" fontId="3" fillId="0" borderId="2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49" fontId="3" fillId="0" borderId="58" xfId="0" applyNumberFormat="1" applyFont="1" applyFill="1" applyBorder="1" applyAlignment="1" applyProtection="1">
      <alignment horizontal="center" vertical="center" wrapText="1"/>
      <protection locked="0"/>
    </xf>
    <xf numFmtId="49" fontId="3" fillId="0" borderId="49" xfId="0" applyNumberFormat="1" applyFont="1" applyFill="1" applyBorder="1" applyAlignment="1" applyProtection="1">
      <alignment horizontal="center" vertical="center" wrapText="1"/>
      <protection locked="0"/>
    </xf>
    <xf numFmtId="49" fontId="3" fillId="0" borderId="65" xfId="0" applyNumberFormat="1" applyFont="1" applyFill="1" applyBorder="1" applyAlignment="1" applyProtection="1">
      <alignment horizontal="center" vertical="center" wrapText="1"/>
      <protection locked="0"/>
    </xf>
    <xf numFmtId="49" fontId="75" fillId="0" borderId="30" xfId="0" applyNumberFormat="1" applyFont="1" applyFill="1" applyBorder="1" applyAlignment="1" applyProtection="1">
      <alignment horizontal="left" vertical="center" wrapText="1"/>
      <protection locked="0"/>
    </xf>
    <xf numFmtId="49" fontId="75" fillId="0" borderId="53" xfId="0" applyNumberFormat="1" applyFont="1" applyFill="1" applyBorder="1" applyAlignment="1" applyProtection="1">
      <alignment horizontal="left" vertical="center" wrapText="1"/>
      <protection locked="0"/>
    </xf>
    <xf numFmtId="49" fontId="75" fillId="0" borderId="26" xfId="0" applyNumberFormat="1" applyFont="1" applyFill="1" applyBorder="1" applyAlignment="1" applyProtection="1">
      <alignment horizontal="left" vertical="center" wrapText="1"/>
      <protection locked="0"/>
    </xf>
    <xf numFmtId="49" fontId="75" fillId="0" borderId="58" xfId="0" applyNumberFormat="1" applyFont="1" applyFill="1" applyBorder="1" applyAlignment="1" applyProtection="1">
      <alignment horizontal="center" vertical="center" wrapText="1"/>
      <protection locked="0"/>
    </xf>
    <xf numFmtId="49" fontId="75" fillId="0" borderId="49" xfId="0" applyNumberFormat="1" applyFont="1" applyFill="1" applyBorder="1" applyAlignment="1" applyProtection="1">
      <alignment horizontal="center" vertical="center" wrapText="1"/>
      <protection locked="0"/>
    </xf>
    <xf numFmtId="49" fontId="75" fillId="0" borderId="65" xfId="0" applyNumberFormat="1" applyFont="1" applyFill="1" applyBorder="1" applyAlignment="1" applyProtection="1">
      <alignment horizontal="center" vertical="center" wrapText="1"/>
      <protection locked="0"/>
    </xf>
    <xf numFmtId="49" fontId="76" fillId="0" borderId="30" xfId="0" applyNumberFormat="1" applyFont="1" applyFill="1" applyBorder="1" applyAlignment="1" applyProtection="1">
      <alignment horizontal="left" vertical="center" wrapText="1"/>
      <protection locked="0"/>
    </xf>
    <xf numFmtId="49" fontId="76" fillId="0" borderId="53" xfId="0" applyNumberFormat="1" applyFont="1" applyFill="1" applyBorder="1" applyAlignment="1" applyProtection="1">
      <alignment horizontal="left" vertical="center" wrapText="1"/>
      <protection locked="0"/>
    </xf>
    <xf numFmtId="49" fontId="76" fillId="0" borderId="26"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protection locked="0"/>
    </xf>
    <xf numFmtId="49" fontId="76" fillId="0" borderId="10" xfId="0" applyNumberFormat="1" applyFont="1" applyFill="1" applyBorder="1" applyAlignment="1" applyProtection="1">
      <alignment horizontal="center" vertical="center" wrapText="1"/>
      <protection locked="0"/>
    </xf>
    <xf numFmtId="0" fontId="9" fillId="0" borderId="53"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wrapText="1"/>
      <protection locked="0"/>
    </xf>
    <xf numFmtId="0" fontId="4" fillId="0" borderId="53" xfId="0" applyFont="1" applyFill="1" applyBorder="1" applyAlignment="1" applyProtection="1">
      <alignment horizontal="left" wrapText="1"/>
      <protection locked="0"/>
    </xf>
    <xf numFmtId="0" fontId="4" fillId="0" borderId="26" xfId="0" applyFont="1" applyFill="1" applyBorder="1" applyAlignment="1" applyProtection="1">
      <alignment horizontal="left" wrapText="1"/>
      <protection locked="0"/>
    </xf>
    <xf numFmtId="0" fontId="74" fillId="0" borderId="10" xfId="0" applyFont="1" applyBorder="1" applyAlignment="1" applyProtection="1">
      <alignment horizontal="center" vertical="center" wrapText="1"/>
      <protection locked="0"/>
    </xf>
    <xf numFmtId="0" fontId="4" fillId="0" borderId="30" xfId="0"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72" fillId="0" borderId="10" xfId="0" applyFont="1" applyBorder="1" applyAlignment="1">
      <alignment horizontal="left" vertical="center"/>
    </xf>
    <xf numFmtId="0" fontId="74" fillId="0" borderId="58" xfId="0" applyFont="1" applyBorder="1" applyAlignment="1" applyProtection="1">
      <alignment horizontal="left" vertical="center" wrapText="1"/>
      <protection locked="0"/>
    </xf>
    <xf numFmtId="0" fontId="74" fillId="0" borderId="55" xfId="0" applyFont="1" applyBorder="1" applyAlignment="1" applyProtection="1">
      <alignment horizontal="left" vertical="center" wrapText="1"/>
      <protection locked="0"/>
    </xf>
    <xf numFmtId="0" fontId="74" fillId="0" borderId="49" xfId="0" applyFont="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4" fillId="0" borderId="55"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51"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9" fillId="0" borderId="47"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2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87" fillId="0" borderId="0" xfId="0" applyFont="1" applyBorder="1" applyAlignment="1">
      <alignment horizontal="center"/>
    </xf>
    <xf numFmtId="0" fontId="72" fillId="0" borderId="10" xfId="0" applyFont="1" applyBorder="1" applyAlignment="1">
      <alignment vertical="center" wrapText="1"/>
    </xf>
    <xf numFmtId="0" fontId="9" fillId="0" borderId="58" xfId="0" applyFont="1" applyBorder="1" applyAlignment="1" applyProtection="1">
      <alignment horizontal="left" vertical="center" wrapText="1"/>
      <protection locked="0"/>
    </xf>
    <xf numFmtId="0" fontId="9" fillId="0" borderId="10" xfId="0"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0" fontId="74" fillId="0" borderId="10" xfId="0" applyFont="1" applyBorder="1" applyAlignment="1" applyProtection="1">
      <alignment vertical="center" wrapText="1"/>
      <protection locked="0"/>
    </xf>
    <xf numFmtId="49" fontId="87" fillId="0" borderId="0" xfId="0" applyNumberFormat="1" applyFont="1" applyBorder="1" applyAlignment="1" applyProtection="1">
      <alignment horizontal="center"/>
      <protection locked="0"/>
    </xf>
    <xf numFmtId="49" fontId="87" fillId="0" borderId="0" xfId="0" applyNumberFormat="1" applyFont="1" applyAlignment="1" applyProtection="1">
      <alignment horizontal="center"/>
      <protection locked="0"/>
    </xf>
    <xf numFmtId="0" fontId="88" fillId="0" borderId="10" xfId="0" applyFont="1" applyBorder="1" applyAlignment="1" applyProtection="1">
      <alignment horizontal="center" vertical="center" wrapText="1"/>
      <protection locked="0"/>
    </xf>
    <xf numFmtId="0" fontId="88" fillId="0" borderId="30" xfId="0" applyFont="1" applyBorder="1" applyAlignment="1" applyProtection="1">
      <alignment horizontal="center" vertical="center" wrapText="1"/>
      <protection locked="0"/>
    </xf>
    <xf numFmtId="0" fontId="88" fillId="0" borderId="26" xfId="0" applyFont="1" applyBorder="1" applyAlignment="1" applyProtection="1">
      <alignment horizontal="center" vertical="center" wrapText="1"/>
      <protection locked="0"/>
    </xf>
    <xf numFmtId="49" fontId="88" fillId="0" borderId="27" xfId="0" applyNumberFormat="1" applyFont="1" applyBorder="1" applyAlignment="1" applyProtection="1">
      <alignment horizontal="center" vertical="center" wrapText="1"/>
      <protection locked="0"/>
    </xf>
    <xf numFmtId="49" fontId="88" fillId="0" borderId="28" xfId="0" applyNumberFormat="1" applyFont="1" applyBorder="1" applyAlignment="1" applyProtection="1">
      <alignment horizontal="center" vertical="center" wrapText="1"/>
      <protection locked="0"/>
    </xf>
    <xf numFmtId="49" fontId="88" fillId="0" borderId="20" xfId="0" applyNumberFormat="1" applyFont="1" applyBorder="1" applyAlignment="1" applyProtection="1">
      <alignment horizontal="center" vertical="center" wrapText="1"/>
      <protection locked="0"/>
    </xf>
    <xf numFmtId="49" fontId="74" fillId="0" borderId="27" xfId="0" applyNumberFormat="1" applyFont="1" applyBorder="1" applyAlignment="1" applyProtection="1">
      <alignment horizontal="center" vertical="center" wrapText="1"/>
      <protection locked="0"/>
    </xf>
    <xf numFmtId="49" fontId="74" fillId="0" borderId="28" xfId="0" applyNumberFormat="1" applyFont="1" applyBorder="1" applyAlignment="1" applyProtection="1">
      <alignment horizontal="center" vertical="center" wrapText="1"/>
      <protection locked="0"/>
    </xf>
    <xf numFmtId="49" fontId="74" fillId="0" borderId="20" xfId="0" applyNumberFormat="1" applyFont="1" applyBorder="1" applyAlignment="1" applyProtection="1">
      <alignment horizontal="center" vertical="center" wrapText="1"/>
      <protection locked="0"/>
    </xf>
    <xf numFmtId="49" fontId="74" fillId="0" borderId="27" xfId="0" applyNumberFormat="1" applyFont="1" applyBorder="1" applyAlignment="1" applyProtection="1">
      <alignment horizontal="left" vertical="center" wrapText="1"/>
      <protection locked="0"/>
    </xf>
    <xf numFmtId="49" fontId="74" fillId="0" borderId="28" xfId="0" applyNumberFormat="1" applyFont="1" applyBorder="1" applyAlignment="1" applyProtection="1">
      <alignment horizontal="left" vertical="center" wrapText="1"/>
      <protection locked="0"/>
    </xf>
    <xf numFmtId="49" fontId="74" fillId="0" borderId="20" xfId="0" applyNumberFormat="1" applyFont="1" applyBorder="1" applyAlignment="1" applyProtection="1">
      <alignment horizontal="left" vertical="center" wrapText="1"/>
      <protection locked="0"/>
    </xf>
    <xf numFmtId="0" fontId="88" fillId="0" borderId="27" xfId="0" applyFont="1" applyBorder="1" applyAlignment="1" applyProtection="1">
      <alignment horizontal="center" vertical="center" wrapText="1"/>
      <protection locked="0"/>
    </xf>
    <xf numFmtId="0" fontId="88" fillId="0" borderId="28" xfId="0" applyFont="1" applyBorder="1" applyAlignment="1" applyProtection="1">
      <alignment horizontal="center" vertical="center" wrapText="1"/>
      <protection locked="0"/>
    </xf>
    <xf numFmtId="0" fontId="88" fillId="0" borderId="20" xfId="0" applyFont="1" applyBorder="1" applyAlignment="1" applyProtection="1">
      <alignment horizontal="center" vertical="center" wrapText="1"/>
      <protection locked="0"/>
    </xf>
    <xf numFmtId="0" fontId="72" fillId="0" borderId="30" xfId="0" applyFont="1" applyBorder="1" applyAlignment="1">
      <alignment horizontal="left" vertical="center" wrapText="1"/>
    </xf>
    <xf numFmtId="0" fontId="72" fillId="0" borderId="53" xfId="0" applyFont="1" applyBorder="1" applyAlignment="1">
      <alignment horizontal="left" vertical="center" wrapText="1"/>
    </xf>
    <xf numFmtId="0" fontId="72" fillId="0" borderId="26" xfId="0" applyFont="1" applyBorder="1" applyAlignment="1">
      <alignment horizontal="left" vertical="center" wrapText="1"/>
    </xf>
    <xf numFmtId="0" fontId="87" fillId="0" borderId="0" xfId="0" applyFont="1" applyAlignment="1" applyProtection="1">
      <alignment horizontal="center" vertical="center"/>
      <protection locked="0"/>
    </xf>
    <xf numFmtId="0" fontId="72" fillId="0" borderId="0" xfId="0" applyFont="1" applyAlignment="1" applyProtection="1">
      <alignment horizontal="left" vertical="center" wrapText="1"/>
      <protection locked="0"/>
    </xf>
    <xf numFmtId="0" fontId="72" fillId="0" borderId="0" xfId="0" applyFont="1" applyAlignment="1" applyProtection="1">
      <alignment horizontal="left" wrapText="1"/>
      <protection locked="0"/>
    </xf>
    <xf numFmtId="0" fontId="72" fillId="0" borderId="0" xfId="0" applyFont="1" applyAlignment="1" applyProtection="1">
      <alignment horizontal="right"/>
      <protection locked="0"/>
    </xf>
    <xf numFmtId="49" fontId="75" fillId="0" borderId="10"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49" fontId="76" fillId="0" borderId="10"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75" fillId="0" borderId="27" xfId="0" applyFont="1" applyBorder="1" applyAlignment="1" applyProtection="1">
      <alignment horizontal="center" vertical="center" wrapText="1"/>
      <protection locked="0"/>
    </xf>
    <xf numFmtId="0" fontId="75" fillId="0" borderId="28" xfId="0" applyFont="1" applyBorder="1" applyAlignment="1" applyProtection="1">
      <alignment horizontal="center" vertical="center" wrapText="1"/>
      <protection locked="0"/>
    </xf>
    <xf numFmtId="0" fontId="75" fillId="0" borderId="20" xfId="0" applyFont="1" applyBorder="1" applyAlignment="1" applyProtection="1">
      <alignment horizontal="center" vertical="center" wrapText="1"/>
      <protection locked="0"/>
    </xf>
    <xf numFmtId="49" fontId="75" fillId="0" borderId="27" xfId="0" applyNumberFormat="1" applyFont="1" applyBorder="1" applyAlignment="1" applyProtection="1">
      <alignment horizontal="center" vertical="center"/>
      <protection locked="0"/>
    </xf>
    <xf numFmtId="49" fontId="75" fillId="0" borderId="28" xfId="0" applyNumberFormat="1" applyFont="1" applyBorder="1" applyAlignment="1" applyProtection="1">
      <alignment horizontal="center" vertical="center"/>
      <protection locked="0"/>
    </xf>
    <xf numFmtId="49" fontId="75" fillId="0" borderId="20" xfId="0" applyNumberFormat="1" applyFont="1" applyBorder="1" applyAlignment="1" applyProtection="1">
      <alignment horizontal="center" vertical="center"/>
      <protection locked="0"/>
    </xf>
    <xf numFmtId="0" fontId="76"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locked="0"/>
    </xf>
    <xf numFmtId="49" fontId="75" fillId="0" borderId="27" xfId="0" applyNumberFormat="1" applyFont="1" applyBorder="1" applyAlignment="1" applyProtection="1">
      <alignment horizontal="center" vertical="center" wrapText="1"/>
      <protection locked="0"/>
    </xf>
    <xf numFmtId="49" fontId="75" fillId="0" borderId="28" xfId="0" applyNumberFormat="1" applyFont="1" applyBorder="1" applyAlignment="1" applyProtection="1">
      <alignment horizontal="center" vertical="center" wrapText="1"/>
      <protection locked="0"/>
    </xf>
    <xf numFmtId="49" fontId="75" fillId="0" borderId="20" xfId="0" applyNumberFormat="1" applyFont="1" applyBorder="1" applyAlignment="1" applyProtection="1">
      <alignment horizontal="center" vertical="center" wrapText="1"/>
      <protection locked="0"/>
    </xf>
    <xf numFmtId="49" fontId="75" fillId="0" borderId="10" xfId="0" applyNumberFormat="1" applyFont="1" applyBorder="1" applyAlignment="1" applyProtection="1">
      <alignment horizontal="center" vertical="center" wrapText="1"/>
      <protection locked="0"/>
    </xf>
    <xf numFmtId="0" fontId="76" fillId="0" borderId="27" xfId="0" applyFont="1" applyFill="1" applyBorder="1" applyAlignment="1" applyProtection="1">
      <alignment horizontal="center" vertical="center" wrapText="1"/>
      <protection locked="0"/>
    </xf>
    <xf numFmtId="0" fontId="76" fillId="0" borderId="28" xfId="0" applyFont="1" applyFill="1" applyBorder="1" applyAlignment="1" applyProtection="1">
      <alignment horizontal="center" vertical="center" wrapText="1"/>
      <protection locked="0"/>
    </xf>
    <xf numFmtId="0" fontId="76" fillId="0" borderId="20" xfId="0" applyFont="1" applyFill="1" applyBorder="1" applyAlignment="1" applyProtection="1">
      <alignment horizontal="center" vertical="center" wrapText="1"/>
      <protection locked="0"/>
    </xf>
    <xf numFmtId="0" fontId="75" fillId="0" borderId="10" xfId="0" applyNumberFormat="1" applyFont="1" applyBorder="1" applyAlignment="1" applyProtection="1">
      <alignment horizontal="center" vertical="center" wrapText="1"/>
      <protection locked="0"/>
    </xf>
    <xf numFmtId="49" fontId="94" fillId="0" borderId="23" xfId="0" applyNumberFormat="1" applyFont="1" applyBorder="1" applyAlignment="1" applyProtection="1">
      <alignment horizontal="center" vertical="center"/>
      <protection locked="0"/>
    </xf>
    <xf numFmtId="0" fontId="7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75" fillId="0" borderId="10" xfId="0" applyFont="1" applyBorder="1" applyAlignment="1">
      <alignment horizontal="left" vertical="center" wrapText="1"/>
    </xf>
    <xf numFmtId="0" fontId="72" fillId="0" borderId="0" xfId="0" applyFont="1" applyAlignment="1" quotePrefix="1">
      <alignment horizontal="justify" vertical="center" wrapText="1"/>
    </xf>
    <xf numFmtId="0" fontId="72" fillId="0" borderId="0" xfId="0" applyNumberFormat="1" applyFont="1" applyAlignment="1">
      <alignment horizontal="justify" wrapText="1"/>
    </xf>
    <xf numFmtId="0" fontId="9" fillId="0" borderId="53" xfId="0" applyFont="1" applyFill="1" applyBorder="1" applyAlignment="1" applyProtection="1">
      <alignment horizontal="left" vertical="center" wrapText="1"/>
      <protection locked="0"/>
    </xf>
    <xf numFmtId="0" fontId="74" fillId="0" borderId="30" xfId="0" applyFont="1" applyFill="1" applyBorder="1" applyAlignment="1" applyProtection="1">
      <alignment horizontal="left" vertical="center" wrapText="1"/>
      <protection locked="0"/>
    </xf>
    <xf numFmtId="0" fontId="74" fillId="0" borderId="53" xfId="0" applyFont="1" applyFill="1" applyBorder="1" applyAlignment="1" applyProtection="1">
      <alignment horizontal="left" vertical="center" wrapText="1"/>
      <protection locked="0"/>
    </xf>
    <xf numFmtId="0" fontId="74" fillId="0" borderId="26" xfId="0" applyFont="1" applyFill="1" applyBorder="1" applyAlignment="1" applyProtection="1">
      <alignment horizontal="left" vertical="center" wrapText="1"/>
      <protection locked="0"/>
    </xf>
    <xf numFmtId="0" fontId="75" fillId="0" borderId="0" xfId="0" applyFont="1" applyAlignment="1">
      <alignment horizontal="left"/>
    </xf>
    <xf numFmtId="0" fontId="75" fillId="0" borderId="0" xfId="0" applyFont="1" applyAlignment="1">
      <alignment horizontal="justify" wrapText="1"/>
    </xf>
    <xf numFmtId="0" fontId="76" fillId="0" borderId="0" xfId="0" applyFont="1" applyAlignment="1" applyProtection="1">
      <alignment horizontal="center" vertical="center"/>
      <protection locked="0"/>
    </xf>
    <xf numFmtId="0" fontId="76" fillId="0" borderId="23" xfId="0" applyFont="1" applyBorder="1" applyAlignment="1" applyProtection="1">
      <alignment horizontal="center" vertical="center"/>
      <protection locked="0"/>
    </xf>
    <xf numFmtId="0" fontId="3" fillId="0" borderId="30"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0" xfId="0" applyFont="1" applyBorder="1" applyAlignment="1">
      <alignment horizontal="left" vertical="center" wrapText="1"/>
    </xf>
    <xf numFmtId="0" fontId="3" fillId="0" borderId="49"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xf>
    <xf numFmtId="0" fontId="3" fillId="0" borderId="5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8"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75" fillId="0" borderId="58" xfId="0" applyFont="1" applyBorder="1" applyAlignment="1" applyProtection="1">
      <alignment horizontal="left" vertical="center" wrapText="1"/>
      <protection locked="0"/>
    </xf>
    <xf numFmtId="0" fontId="75" fillId="0" borderId="55" xfId="0" applyFont="1" applyBorder="1" applyAlignment="1" applyProtection="1">
      <alignment horizontal="left" vertical="center" wrapText="1"/>
      <protection locked="0"/>
    </xf>
    <xf numFmtId="0" fontId="75" fillId="0" borderId="49" xfId="0" applyFont="1" applyBorder="1" applyAlignment="1" applyProtection="1">
      <alignment horizontal="left" vertical="center" wrapText="1"/>
      <protection locked="0"/>
    </xf>
    <xf numFmtId="0" fontId="75" fillId="0" borderId="0" xfId="0" applyFont="1" applyBorder="1" applyAlignment="1" applyProtection="1">
      <alignment horizontal="left" vertical="center" wrapText="1"/>
      <protection locked="0"/>
    </xf>
    <xf numFmtId="0" fontId="88" fillId="0" borderId="65" xfId="0" applyFont="1" applyBorder="1" applyAlignment="1" applyProtection="1">
      <alignment horizontal="center" vertical="center" wrapText="1"/>
      <protection locked="0"/>
    </xf>
    <xf numFmtId="0" fontId="88" fillId="0" borderId="51" xfId="0" applyFont="1" applyBorder="1" applyAlignment="1" applyProtection="1">
      <alignment horizontal="center" vertical="center" wrapText="1"/>
      <protection locked="0"/>
    </xf>
    <xf numFmtId="0" fontId="9" fillId="0" borderId="0" xfId="0" applyNumberFormat="1" applyFont="1" applyAlignment="1">
      <alignment horizontal="justify" wrapText="1"/>
    </xf>
    <xf numFmtId="49" fontId="3" fillId="0" borderId="30" xfId="0" applyNumberFormat="1" applyFont="1" applyFill="1" applyBorder="1" applyAlignment="1" applyProtection="1">
      <alignment horizontal="left" vertical="center" wrapText="1"/>
      <protection locked="0"/>
    </xf>
    <xf numFmtId="49" fontId="3" fillId="0" borderId="53" xfId="0" applyNumberFormat="1" applyFont="1" applyFill="1" applyBorder="1" applyAlignment="1" applyProtection="1">
      <alignment horizontal="left" vertical="center" wrapText="1"/>
      <protection locked="0"/>
    </xf>
    <xf numFmtId="0" fontId="75" fillId="0" borderId="27" xfId="0" applyFont="1" applyBorder="1" applyAlignment="1" applyProtection="1">
      <alignment horizontal="left" vertical="center" wrapText="1"/>
      <protection locked="0"/>
    </xf>
    <xf numFmtId="0" fontId="75" fillId="0" borderId="28" xfId="0" applyFont="1" applyBorder="1" applyAlignment="1" applyProtection="1">
      <alignment horizontal="left" vertical="center" wrapText="1"/>
      <protection locked="0"/>
    </xf>
    <xf numFmtId="0" fontId="76" fillId="0" borderId="0" xfId="0" applyFont="1" applyBorder="1" applyAlignment="1" applyProtection="1">
      <alignment horizontal="center" vertical="center"/>
      <protection locked="0"/>
    </xf>
    <xf numFmtId="0" fontId="75" fillId="0" borderId="30" xfId="0" applyFont="1" applyBorder="1" applyAlignment="1" applyProtection="1">
      <alignment vertical="center" wrapText="1"/>
      <protection locked="0"/>
    </xf>
    <xf numFmtId="0" fontId="72" fillId="0" borderId="55" xfId="0" applyFont="1" applyBorder="1" applyAlignment="1">
      <alignment horizontal="left" vertical="top" wrapText="1"/>
    </xf>
    <xf numFmtId="0" fontId="72" fillId="0" borderId="23" xfId="0" applyFont="1" applyBorder="1" applyAlignment="1">
      <alignment horizontal="left" vertical="top" wrapText="1"/>
    </xf>
    <xf numFmtId="0" fontId="72" fillId="0" borderId="30" xfId="0" applyFont="1" applyBorder="1" applyAlignment="1">
      <alignment horizontal="center" vertical="top" wrapText="1"/>
    </xf>
    <xf numFmtId="0" fontId="72" fillId="0" borderId="53" xfId="0" applyFont="1" applyBorder="1" applyAlignment="1">
      <alignment horizontal="center" vertical="top" wrapText="1"/>
    </xf>
    <xf numFmtId="0" fontId="72" fillId="0" borderId="55" xfId="0" applyFont="1" applyBorder="1" applyAlignment="1">
      <alignment horizontal="left" vertical="center" wrapText="1"/>
    </xf>
    <xf numFmtId="0" fontId="72" fillId="0" borderId="23" xfId="0" applyFont="1" applyBorder="1" applyAlignment="1">
      <alignment horizontal="left" vertical="center" wrapText="1"/>
    </xf>
    <xf numFmtId="0" fontId="72" fillId="0" borderId="26" xfId="0" applyFont="1" applyBorder="1" applyAlignment="1">
      <alignment horizontal="center" vertical="top" wrapText="1"/>
    </xf>
    <xf numFmtId="0" fontId="72" fillId="0" borderId="30" xfId="0" applyFont="1" applyBorder="1" applyAlignment="1">
      <alignment horizontal="left" vertical="top" wrapText="1"/>
    </xf>
    <xf numFmtId="0" fontId="72" fillId="0" borderId="53" xfId="0" applyFont="1" applyBorder="1" applyAlignment="1">
      <alignment horizontal="left" vertical="top" wrapText="1"/>
    </xf>
    <xf numFmtId="0" fontId="72" fillId="0" borderId="26" xfId="0" applyFont="1" applyBorder="1" applyAlignment="1">
      <alignment horizontal="left" vertical="top" wrapText="1"/>
    </xf>
    <xf numFmtId="0" fontId="72" fillId="34" borderId="10" xfId="0" applyFont="1" applyFill="1" applyBorder="1" applyAlignment="1">
      <alignment horizontal="center" vertical="center" wrapText="1"/>
    </xf>
    <xf numFmtId="0" fontId="72" fillId="0" borderId="55" xfId="0" applyFont="1" applyFill="1" applyBorder="1" applyAlignment="1">
      <alignment horizontal="justify" vertical="center" wrapText="1"/>
    </xf>
    <xf numFmtId="0" fontId="72" fillId="33" borderId="27"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0" xfId="0" applyFont="1" applyFill="1" applyBorder="1" applyAlignment="1">
      <alignment horizontal="justify" vertical="center" wrapText="1"/>
    </xf>
    <xf numFmtId="0" fontId="72" fillId="33" borderId="53"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0" xfId="0" applyNumberFormat="1" applyFont="1" applyBorder="1" applyAlignment="1">
      <alignment horizontal="justify" vertical="center" wrapText="1"/>
    </xf>
    <xf numFmtId="0" fontId="72" fillId="33" borderId="0" xfId="0" applyFont="1" applyFill="1" applyAlignment="1">
      <alignment horizontal="justify" vertical="center" wrapText="1"/>
    </xf>
    <xf numFmtId="0" fontId="87" fillId="0" borderId="23" xfId="0" applyFont="1" applyBorder="1" applyAlignment="1">
      <alignment horizontal="center" vertical="center" wrapText="1"/>
    </xf>
    <xf numFmtId="0" fontId="9" fillId="0" borderId="58"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49" fontId="76" fillId="0" borderId="0" xfId="0" applyNumberFormat="1" applyFont="1" applyFill="1" applyBorder="1" applyAlignment="1" applyProtection="1">
      <alignment horizontal="center" vertical="center"/>
      <protection locked="0"/>
    </xf>
    <xf numFmtId="0" fontId="88" fillId="0" borderId="10" xfId="0" applyFont="1" applyFill="1" applyBorder="1" applyAlignment="1" applyProtection="1">
      <alignment horizontal="center" vertical="center" wrapText="1"/>
      <protection locked="0"/>
    </xf>
    <xf numFmtId="0" fontId="74" fillId="0" borderId="28"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9" fillId="0" borderId="27"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0" xfId="0" applyNumberFormat="1" applyFont="1" applyFill="1" applyAlignment="1" applyProtection="1">
      <alignment horizontal="justify" vertical="top" wrapText="1"/>
      <protection locked="0"/>
    </xf>
    <xf numFmtId="0" fontId="9" fillId="0" borderId="28" xfId="0" applyFont="1" applyFill="1" applyBorder="1" applyAlignment="1" applyProtection="1">
      <alignment horizontal="left"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70" xfId="0" applyNumberFormat="1" applyFont="1" applyFill="1" applyBorder="1" applyAlignment="1" applyProtection="1">
      <alignment horizontal="center" vertical="center" wrapText="1"/>
      <protection locked="0"/>
    </xf>
    <xf numFmtId="49" fontId="9" fillId="0" borderId="57" xfId="0" applyNumberFormat="1"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72"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49" fontId="9" fillId="0" borderId="27" xfId="42" applyNumberFormat="1" applyFont="1" applyFill="1" applyBorder="1" applyAlignment="1" applyProtection="1">
      <alignment horizontal="center" vertical="center" wrapText="1"/>
      <protection locked="0"/>
    </xf>
    <xf numFmtId="49" fontId="9" fillId="0" borderId="28" xfId="42" applyNumberFormat="1" applyFont="1" applyFill="1" applyBorder="1" applyAlignment="1" applyProtection="1">
      <alignment horizontal="center" vertical="center" wrapText="1"/>
      <protection locked="0"/>
    </xf>
    <xf numFmtId="49" fontId="9" fillId="0" borderId="20" xfId="42" applyNumberFormat="1" applyFont="1" applyFill="1" applyBorder="1" applyAlignment="1" applyProtection="1">
      <alignment horizontal="center" vertical="center" wrapText="1"/>
      <protection locked="0"/>
    </xf>
    <xf numFmtId="16" fontId="10" fillId="0" borderId="46" xfId="0" applyNumberFormat="1"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49" fontId="9" fillId="0" borderId="46" xfId="0" applyNumberFormat="1"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49" fontId="10" fillId="0" borderId="36" xfId="0" applyNumberFormat="1" applyFont="1" applyFill="1" applyBorder="1" applyAlignment="1" applyProtection="1">
      <alignment horizontal="center" vertical="center" wrapText="1"/>
      <protection locked="0"/>
    </xf>
    <xf numFmtId="49" fontId="10" fillId="0" borderId="70" xfId="0" applyNumberFormat="1" applyFont="1" applyFill="1" applyBorder="1" applyAlignment="1" applyProtection="1">
      <alignment horizontal="center" vertical="center" wrapText="1"/>
      <protection locked="0"/>
    </xf>
    <xf numFmtId="49" fontId="10" fillId="0" borderId="57"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center" wrapText="1"/>
      <protection locked="0"/>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0" fontId="4" fillId="0" borderId="0" xfId="0" applyFont="1" applyFill="1" applyAlignment="1">
      <alignment horizontal="justify" wrapText="1"/>
    </xf>
    <xf numFmtId="0" fontId="6" fillId="0" borderId="0" xfId="0" applyFont="1" applyFill="1" applyAlignment="1" applyProtection="1">
      <alignment horizontal="center" vertical="center"/>
      <protection locked="0"/>
    </xf>
    <xf numFmtId="0" fontId="4" fillId="0" borderId="0" xfId="0" applyNumberFormat="1" applyFont="1" applyFill="1" applyAlignment="1">
      <alignment horizontal="justify" vertical="center" wrapText="1"/>
    </xf>
    <xf numFmtId="0" fontId="4" fillId="0" borderId="0" xfId="0" applyFont="1" applyFill="1" applyAlignment="1" quotePrefix="1">
      <alignment horizontal="justify" vertical="center" wrapText="1"/>
    </xf>
    <xf numFmtId="49" fontId="4" fillId="0" borderId="0" xfId="0" applyNumberFormat="1" applyFont="1" applyFill="1" applyAlignment="1">
      <alignment horizontal="justify" vertical="center" wrapText="1"/>
    </xf>
    <xf numFmtId="49" fontId="9" fillId="0" borderId="32" xfId="0" applyNumberFormat="1"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49"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9" fillId="0" borderId="37" xfId="0" applyNumberFormat="1"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46" xfId="0" applyNumberFormat="1" applyFont="1" applyFill="1" applyBorder="1" applyAlignment="1" applyProtection="1">
      <alignment horizontal="center" vertical="center" wrapText="1"/>
      <protection locked="0"/>
    </xf>
    <xf numFmtId="0" fontId="81" fillId="0" borderId="27" xfId="53" applyFont="1" applyFill="1" applyBorder="1" applyAlignment="1">
      <alignment horizontal="center" vertical="center" wrapText="1"/>
      <protection/>
    </xf>
    <xf numFmtId="0" fontId="81" fillId="0" borderId="20" xfId="53" applyFont="1" applyFill="1" applyBorder="1" applyAlignment="1">
      <alignment horizontal="center" vertical="center" wrapText="1"/>
      <protection/>
    </xf>
    <xf numFmtId="0" fontId="81" fillId="0" borderId="27" xfId="53" applyFont="1" applyFill="1" applyBorder="1" applyAlignment="1">
      <alignment horizontal="left" vertical="center" wrapText="1"/>
      <protection/>
    </xf>
    <xf numFmtId="0" fontId="81" fillId="0" borderId="20" xfId="53" applyFont="1" applyFill="1" applyBorder="1" applyAlignment="1">
      <alignment horizontal="left" vertical="center" wrapText="1"/>
      <protection/>
    </xf>
    <xf numFmtId="0" fontId="3" fillId="0" borderId="27"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81" fillId="0" borderId="10" xfId="53" applyFont="1" applyFill="1" applyBorder="1" applyAlignment="1">
      <alignment horizontal="center" vertical="center" wrapText="1"/>
      <protection/>
    </xf>
    <xf numFmtId="0" fontId="81" fillId="0" borderId="28" xfId="53" applyFont="1" applyFill="1" applyBorder="1" applyAlignment="1">
      <alignment horizontal="center" vertical="center" wrapText="1"/>
      <protection/>
    </xf>
    <xf numFmtId="4" fontId="81" fillId="0" borderId="27" xfId="53" applyNumberFormat="1" applyFont="1" applyFill="1" applyBorder="1" applyAlignment="1">
      <alignment horizontal="center" vertical="center" wrapText="1"/>
      <protection/>
    </xf>
    <xf numFmtId="4" fontId="81" fillId="0" borderId="20" xfId="53" applyNumberFormat="1" applyFont="1" applyFill="1" applyBorder="1" applyAlignment="1">
      <alignment horizontal="center" vertical="center" wrapText="1"/>
      <protection/>
    </xf>
    <xf numFmtId="0" fontId="81" fillId="0" borderId="20" xfId="53" applyFont="1" applyFill="1" applyBorder="1" applyAlignment="1">
      <alignment vertical="center"/>
      <protection/>
    </xf>
    <xf numFmtId="0" fontId="95" fillId="0" borderId="10" xfId="0" applyFont="1" applyFill="1" applyBorder="1" applyAlignment="1">
      <alignment horizontal="center" vertical="center" wrapText="1"/>
    </xf>
    <xf numFmtId="0" fontId="84" fillId="0" borderId="65" xfId="0" applyFont="1" applyFill="1" applyBorder="1" applyAlignment="1">
      <alignment horizontal="center" vertical="center" wrapText="1"/>
    </xf>
    <xf numFmtId="0" fontId="84" fillId="0" borderId="23"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84" fillId="0" borderId="53"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10" fillId="0" borderId="30" xfId="0" applyFont="1" applyBorder="1" applyAlignment="1" applyProtection="1">
      <alignment horizontal="left"/>
      <protection locked="0"/>
    </xf>
    <xf numFmtId="0" fontId="10" fillId="0" borderId="53" xfId="0" applyFont="1" applyBorder="1" applyAlignment="1" applyProtection="1">
      <alignment horizontal="left"/>
      <protection locked="0"/>
    </xf>
    <xf numFmtId="0" fontId="10" fillId="0" borderId="26" xfId="0" applyFont="1" applyBorder="1" applyAlignment="1" applyProtection="1">
      <alignment horizontal="left"/>
      <protection locked="0"/>
    </xf>
    <xf numFmtId="49" fontId="87" fillId="0" borderId="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10" fillId="0" borderId="58" xfId="0" applyFont="1" applyBorder="1" applyAlignment="1" applyProtection="1">
      <alignment horizontal="left"/>
      <protection locked="0"/>
    </xf>
    <xf numFmtId="0" fontId="10" fillId="0" borderId="55" xfId="0" applyFont="1" applyBorder="1" applyAlignment="1" applyProtection="1">
      <alignment horizontal="left"/>
      <protection locked="0"/>
    </xf>
    <xf numFmtId="49" fontId="74" fillId="0" borderId="10" xfId="0" applyNumberFormat="1" applyFont="1" applyBorder="1" applyAlignment="1" applyProtection="1">
      <alignment horizontal="center" vertical="center" wrapText="1"/>
      <protection locked="0"/>
    </xf>
    <xf numFmtId="49" fontId="72" fillId="0" borderId="0" xfId="0" applyNumberFormat="1" applyFont="1" applyAlignment="1" applyProtection="1">
      <alignment horizontal="right" vertical="center" wrapText="1"/>
      <protection locked="0"/>
    </xf>
    <xf numFmtId="49" fontId="9" fillId="0" borderId="10" xfId="0" applyNumberFormat="1" applyFont="1" applyBorder="1" applyAlignment="1" applyProtection="1">
      <alignment horizontal="center" vertical="center" wrapText="1"/>
      <protection locked="0"/>
    </xf>
    <xf numFmtId="0" fontId="9" fillId="0" borderId="0" xfId="0" applyNumberFormat="1" applyFont="1" applyBorder="1" applyAlignment="1" applyProtection="1">
      <alignment horizontal="justify" vertical="top" wrapText="1"/>
      <protection locked="0"/>
    </xf>
    <xf numFmtId="0" fontId="9" fillId="0" borderId="0" xfId="0" applyNumberFormat="1" applyFont="1" applyBorder="1" applyAlignment="1" applyProtection="1">
      <alignment horizontal="justify" wrapText="1"/>
      <protection locked="0"/>
    </xf>
    <xf numFmtId="0" fontId="80" fillId="0" borderId="28" xfId="0" applyFont="1" applyBorder="1" applyAlignment="1">
      <alignment horizontal="left" vertical="top" wrapText="1"/>
    </xf>
    <xf numFmtId="0" fontId="80" fillId="0" borderId="27" xfId="0" applyFont="1" applyBorder="1" applyAlignment="1">
      <alignment horizontal="center" vertical="top" wrapText="1"/>
    </xf>
    <xf numFmtId="0" fontId="80" fillId="0" borderId="20" xfId="0" applyFont="1" applyBorder="1" applyAlignment="1">
      <alignment horizontal="center" vertical="top" wrapText="1"/>
    </xf>
    <xf numFmtId="0" fontId="80" fillId="0" borderId="28" xfId="0" applyFont="1" applyBorder="1" applyAlignment="1">
      <alignment horizontal="center" vertical="top" wrapText="1"/>
    </xf>
    <xf numFmtId="0" fontId="80" fillId="0" borderId="30"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27" xfId="0" applyFont="1" applyBorder="1" applyAlignment="1">
      <alignment horizontal="left" vertical="top" wrapText="1"/>
    </xf>
    <xf numFmtId="0" fontId="80" fillId="0" borderId="20" xfId="0" applyFont="1" applyBorder="1" applyAlignment="1">
      <alignment horizontal="left" vertical="top" wrapText="1"/>
    </xf>
    <xf numFmtId="0" fontId="80" fillId="0" borderId="10" xfId="0" applyFont="1" applyFill="1" applyBorder="1" applyAlignment="1">
      <alignment horizontal="center" vertical="top" wrapText="1"/>
    </xf>
    <xf numFmtId="0" fontId="75" fillId="0" borderId="27" xfId="0" applyFont="1" applyBorder="1" applyAlignment="1">
      <alignment horizontal="left" vertical="top" wrapText="1"/>
    </xf>
    <xf numFmtId="0" fontId="75" fillId="0" borderId="20" xfId="0" applyFont="1" applyBorder="1" applyAlignment="1">
      <alignment horizontal="left" vertical="top" wrapText="1"/>
    </xf>
    <xf numFmtId="0" fontId="4" fillId="0" borderId="3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0" xfId="42" applyFont="1" applyBorder="1" applyAlignment="1" applyProtection="1">
      <alignment horizontal="left" vertical="center" wrapText="1"/>
      <protection locked="0"/>
    </xf>
    <xf numFmtId="0" fontId="4" fillId="0" borderId="53" xfId="42" applyFont="1" applyBorder="1" applyAlignment="1" applyProtection="1">
      <alignment horizontal="left" vertical="center" wrapText="1"/>
      <protection locked="0"/>
    </xf>
    <xf numFmtId="0" fontId="4" fillId="0" borderId="26" xfId="42" applyFont="1" applyBorder="1" applyAlignment="1" applyProtection="1">
      <alignment horizontal="left" vertical="center" wrapText="1"/>
      <protection locked="0"/>
    </xf>
    <xf numFmtId="0" fontId="4" fillId="0" borderId="58"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72" fillId="0" borderId="58" xfId="0" applyFont="1" applyBorder="1" applyAlignment="1" applyProtection="1">
      <alignment horizontal="center" vertical="center" wrapText="1"/>
      <protection locked="0"/>
    </xf>
    <xf numFmtId="0" fontId="72" fillId="0" borderId="54" xfId="0" applyFont="1" applyBorder="1" applyAlignment="1" applyProtection="1">
      <alignment horizontal="center" vertical="center" wrapText="1"/>
      <protection locked="0"/>
    </xf>
    <xf numFmtId="0" fontId="72" fillId="0" borderId="49" xfId="0" applyFont="1" applyBorder="1" applyAlignment="1" applyProtection="1">
      <alignment horizontal="center" vertical="center" wrapText="1"/>
      <protection locked="0"/>
    </xf>
    <xf numFmtId="0" fontId="72" fillId="0" borderId="64" xfId="0" applyFont="1" applyBorder="1" applyAlignment="1" applyProtection="1">
      <alignment horizontal="center" vertical="center" wrapText="1"/>
      <protection locked="0"/>
    </xf>
    <xf numFmtId="0" fontId="72" fillId="0" borderId="65" xfId="0" applyFont="1" applyBorder="1" applyAlignment="1" applyProtection="1">
      <alignment horizontal="center" vertical="center" wrapText="1"/>
      <protection locked="0"/>
    </xf>
    <xf numFmtId="0" fontId="72" fillId="0" borderId="51"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72" fillId="0" borderId="27"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0" fontId="72"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72" fillId="0" borderId="27" xfId="0" applyNumberFormat="1" applyFont="1" applyBorder="1" applyAlignment="1" applyProtection="1">
      <alignment horizontal="center" vertical="center" wrapText="1"/>
      <protection locked="0"/>
    </xf>
    <xf numFmtId="49" fontId="72" fillId="0" borderId="28" xfId="0" applyNumberFormat="1" applyFont="1" applyBorder="1" applyAlignment="1" applyProtection="1">
      <alignment horizontal="center" vertical="center" wrapText="1"/>
      <protection locked="0"/>
    </xf>
    <xf numFmtId="49" fontId="72" fillId="0" borderId="20"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4" fillId="0" borderId="10" xfId="42" applyFont="1" applyBorder="1" applyAlignment="1" applyProtection="1">
      <alignment horizontal="left" vertical="center" wrapText="1"/>
      <protection locked="0"/>
    </xf>
    <xf numFmtId="49" fontId="87" fillId="0" borderId="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9"/>
  <sheetViews>
    <sheetView tabSelected="1" view="pageBreakPreview" zoomScale="93" zoomScaleSheetLayoutView="93" zoomScalePageLayoutView="0" workbookViewId="0" topLeftCell="A1">
      <selection activeCell="S3" sqref="S3:W3"/>
    </sheetView>
  </sheetViews>
  <sheetFormatPr defaultColWidth="9.140625" defaultRowHeight="15"/>
  <cols>
    <col min="1" max="1" width="16.140625" style="17" customWidth="1"/>
    <col min="2" max="2" width="15.00390625" style="17" customWidth="1"/>
    <col min="3" max="15" width="7.28125" style="17" customWidth="1"/>
    <col min="16" max="25" width="7.28125" style="0" customWidth="1"/>
  </cols>
  <sheetData>
    <row r="1" spans="15:25" ht="14.25">
      <c r="O1" s="22"/>
      <c r="Y1" s="22" t="s">
        <v>529</v>
      </c>
    </row>
    <row r="2" spans="15:25" ht="14.25">
      <c r="O2" s="22"/>
      <c r="Y2" s="22" t="s">
        <v>457</v>
      </c>
    </row>
    <row r="3" spans="15:25" ht="14.25">
      <c r="O3" s="22"/>
      <c r="S3" s="843" t="s">
        <v>1114</v>
      </c>
      <c r="T3" s="843"/>
      <c r="U3" s="843"/>
      <c r="V3" s="843"/>
      <c r="W3" s="843"/>
      <c r="X3" s="844" t="s">
        <v>1115</v>
      </c>
      <c r="Y3" s="844"/>
    </row>
    <row r="4" spans="1:25" ht="14.25">
      <c r="A4" s="839" t="s">
        <v>458</v>
      </c>
      <c r="B4" s="839"/>
      <c r="C4" s="839"/>
      <c r="D4" s="839"/>
      <c r="E4" s="839"/>
      <c r="F4" s="839"/>
      <c r="G4" s="839"/>
      <c r="H4" s="839"/>
      <c r="I4" s="839"/>
      <c r="J4" s="839"/>
      <c r="K4" s="839"/>
      <c r="L4" s="839"/>
      <c r="M4" s="839"/>
      <c r="N4" s="839"/>
      <c r="O4" s="839"/>
      <c r="P4" s="839"/>
      <c r="Q4" s="839"/>
      <c r="R4" s="839"/>
      <c r="S4" s="839"/>
      <c r="T4" s="839"/>
      <c r="U4" s="839"/>
      <c r="V4" s="839"/>
      <c r="W4" s="839"/>
      <c r="X4" s="839"/>
      <c r="Y4" s="839"/>
    </row>
    <row r="5" spans="1:25" s="91" customFormat="1" ht="14.25">
      <c r="A5" s="845" t="s">
        <v>798</v>
      </c>
      <c r="B5" s="845"/>
      <c r="C5" s="845"/>
      <c r="D5" s="845"/>
      <c r="E5" s="845"/>
      <c r="F5" s="845"/>
      <c r="G5" s="845"/>
      <c r="H5" s="845"/>
      <c r="I5" s="845"/>
      <c r="J5" s="845"/>
      <c r="K5" s="845"/>
      <c r="L5" s="845"/>
      <c r="M5" s="845"/>
      <c r="N5" s="845"/>
      <c r="O5" s="845"/>
      <c r="P5" s="845"/>
      <c r="Q5" s="845"/>
      <c r="R5" s="845"/>
      <c r="S5" s="845"/>
      <c r="T5" s="845"/>
      <c r="U5" s="845"/>
      <c r="V5" s="845"/>
      <c r="W5" s="845"/>
      <c r="X5" s="845"/>
      <c r="Y5" s="845"/>
    </row>
    <row r="6" ht="5.25" customHeight="1"/>
    <row r="7" spans="1:25" ht="14.25" customHeight="1">
      <c r="A7" s="839" t="s">
        <v>800</v>
      </c>
      <c r="B7" s="839"/>
      <c r="C7" s="839"/>
      <c r="D7" s="839"/>
      <c r="E7" s="839"/>
      <c r="F7" s="839"/>
      <c r="G7" s="839"/>
      <c r="H7" s="839"/>
      <c r="I7" s="839"/>
      <c r="J7" s="839"/>
      <c r="K7" s="839"/>
      <c r="L7" s="839"/>
      <c r="M7" s="839"/>
      <c r="N7" s="839"/>
      <c r="O7" s="839"/>
      <c r="P7" s="839"/>
      <c r="Q7" s="839"/>
      <c r="R7" s="839"/>
      <c r="S7" s="839"/>
      <c r="T7" s="839"/>
      <c r="U7" s="839"/>
      <c r="V7" s="839"/>
      <c r="W7" s="839"/>
      <c r="X7" s="839"/>
      <c r="Y7" s="839"/>
    </row>
    <row r="8" ht="9" customHeight="1"/>
    <row r="9" spans="1:25" ht="46.5" customHeight="1">
      <c r="A9" s="791" t="s">
        <v>218</v>
      </c>
      <c r="B9" s="791"/>
      <c r="C9" s="840" t="s">
        <v>799</v>
      </c>
      <c r="D9" s="841"/>
      <c r="E9" s="841"/>
      <c r="F9" s="841"/>
      <c r="G9" s="841"/>
      <c r="H9" s="841"/>
      <c r="I9" s="841"/>
      <c r="J9" s="841"/>
      <c r="K9" s="841"/>
      <c r="L9" s="841"/>
      <c r="M9" s="841"/>
      <c r="N9" s="841"/>
      <c r="O9" s="841"/>
      <c r="P9" s="841"/>
      <c r="Q9" s="841"/>
      <c r="R9" s="841"/>
      <c r="S9" s="841"/>
      <c r="T9" s="841"/>
      <c r="U9" s="841"/>
      <c r="V9" s="841"/>
      <c r="W9" s="841"/>
      <c r="X9" s="841"/>
      <c r="Y9" s="842"/>
    </row>
    <row r="10" spans="1:25" ht="31.5" customHeight="1">
      <c r="A10" s="822" t="s">
        <v>219</v>
      </c>
      <c r="B10" s="822"/>
      <c r="C10" s="822" t="s">
        <v>54</v>
      </c>
      <c r="D10" s="822"/>
      <c r="E10" s="822"/>
      <c r="F10" s="822"/>
      <c r="G10" s="822"/>
      <c r="H10" s="822"/>
      <c r="I10" s="822"/>
      <c r="J10" s="822"/>
      <c r="K10" s="822"/>
      <c r="L10" s="822"/>
      <c r="M10" s="822"/>
      <c r="N10" s="822"/>
      <c r="O10" s="822"/>
      <c r="P10" s="822"/>
      <c r="Q10" s="822"/>
      <c r="R10" s="822"/>
      <c r="S10" s="822"/>
      <c r="T10" s="822"/>
      <c r="U10" s="822"/>
      <c r="V10" s="822"/>
      <c r="W10" s="822"/>
      <c r="X10" s="822"/>
      <c r="Y10" s="822"/>
    </row>
    <row r="11" spans="1:25" ht="31.5" customHeight="1">
      <c r="A11" s="791" t="s">
        <v>220</v>
      </c>
      <c r="B11" s="791"/>
      <c r="C11" s="840" t="s">
        <v>56</v>
      </c>
      <c r="D11" s="841"/>
      <c r="E11" s="841"/>
      <c r="F11" s="841"/>
      <c r="G11" s="841"/>
      <c r="H11" s="841"/>
      <c r="I11" s="841"/>
      <c r="J11" s="841"/>
      <c r="K11" s="841"/>
      <c r="L11" s="841"/>
      <c r="M11" s="841"/>
      <c r="N11" s="841"/>
      <c r="O11" s="841"/>
      <c r="P11" s="841"/>
      <c r="Q11" s="841"/>
      <c r="R11" s="841"/>
      <c r="S11" s="841"/>
      <c r="T11" s="841"/>
      <c r="U11" s="841"/>
      <c r="V11" s="841"/>
      <c r="W11" s="841"/>
      <c r="X11" s="841"/>
      <c r="Y11" s="841"/>
    </row>
    <row r="12" spans="1:25" ht="15" customHeight="1">
      <c r="A12" s="827" t="s">
        <v>57</v>
      </c>
      <c r="B12" s="828"/>
      <c r="C12" s="791" t="s">
        <v>221</v>
      </c>
      <c r="D12" s="791"/>
      <c r="E12" s="791"/>
      <c r="F12" s="791"/>
      <c r="G12" s="791"/>
      <c r="H12" s="791"/>
      <c r="I12" s="791"/>
      <c r="J12" s="791"/>
      <c r="K12" s="791"/>
      <c r="L12" s="791"/>
      <c r="M12" s="791"/>
      <c r="N12" s="791"/>
      <c r="O12" s="791"/>
      <c r="P12" s="791"/>
      <c r="Q12" s="791"/>
      <c r="R12" s="791"/>
      <c r="S12" s="791"/>
      <c r="T12" s="791"/>
      <c r="U12" s="791"/>
      <c r="V12" s="791"/>
      <c r="W12" s="791"/>
      <c r="X12" s="791"/>
      <c r="Y12" s="791"/>
    </row>
    <row r="13" spans="1:25" ht="15" customHeight="1">
      <c r="A13" s="829"/>
      <c r="B13" s="830"/>
      <c r="C13" s="791" t="s">
        <v>222</v>
      </c>
      <c r="D13" s="791"/>
      <c r="E13" s="791"/>
      <c r="F13" s="791"/>
      <c r="G13" s="791"/>
      <c r="H13" s="791"/>
      <c r="I13" s="791"/>
      <c r="J13" s="791"/>
      <c r="K13" s="791"/>
      <c r="L13" s="791"/>
      <c r="M13" s="791"/>
      <c r="N13" s="791"/>
      <c r="O13" s="791"/>
      <c r="P13" s="791"/>
      <c r="Q13" s="791"/>
      <c r="R13" s="791"/>
      <c r="S13" s="791"/>
      <c r="T13" s="791"/>
      <c r="U13" s="791"/>
      <c r="V13" s="791"/>
      <c r="W13" s="791"/>
      <c r="X13" s="791"/>
      <c r="Y13" s="791"/>
    </row>
    <row r="14" spans="1:25" ht="15" customHeight="1">
      <c r="A14" s="829"/>
      <c r="B14" s="830"/>
      <c r="C14" s="791" t="s">
        <v>223</v>
      </c>
      <c r="D14" s="791"/>
      <c r="E14" s="791"/>
      <c r="F14" s="791"/>
      <c r="G14" s="791"/>
      <c r="H14" s="791"/>
      <c r="I14" s="791"/>
      <c r="J14" s="791"/>
      <c r="K14" s="791"/>
      <c r="L14" s="791"/>
      <c r="M14" s="791"/>
      <c r="N14" s="791"/>
      <c r="O14" s="791"/>
      <c r="P14" s="791"/>
      <c r="Q14" s="791"/>
      <c r="R14" s="791"/>
      <c r="S14" s="791"/>
      <c r="T14" s="791"/>
      <c r="U14" s="791"/>
      <c r="V14" s="791"/>
      <c r="W14" s="791"/>
      <c r="X14" s="791"/>
      <c r="Y14" s="791"/>
    </row>
    <row r="15" spans="1:25" ht="15" customHeight="1">
      <c r="A15" s="829"/>
      <c r="B15" s="830"/>
      <c r="C15" s="791" t="s">
        <v>224</v>
      </c>
      <c r="D15" s="791"/>
      <c r="E15" s="791"/>
      <c r="F15" s="791"/>
      <c r="G15" s="791"/>
      <c r="H15" s="791"/>
      <c r="I15" s="791"/>
      <c r="J15" s="791"/>
      <c r="K15" s="791"/>
      <c r="L15" s="791"/>
      <c r="M15" s="791"/>
      <c r="N15" s="791"/>
      <c r="O15" s="791"/>
      <c r="P15" s="791"/>
      <c r="Q15" s="791"/>
      <c r="R15" s="791"/>
      <c r="S15" s="791"/>
      <c r="T15" s="791"/>
      <c r="U15" s="791"/>
      <c r="V15" s="791"/>
      <c r="W15" s="791"/>
      <c r="X15" s="791"/>
      <c r="Y15" s="791"/>
    </row>
    <row r="16" spans="1:25" ht="15" customHeight="1">
      <c r="A16" s="829"/>
      <c r="B16" s="830"/>
      <c r="C16" s="791" t="s">
        <v>225</v>
      </c>
      <c r="D16" s="791"/>
      <c r="E16" s="791"/>
      <c r="F16" s="791"/>
      <c r="G16" s="791"/>
      <c r="H16" s="791"/>
      <c r="I16" s="791"/>
      <c r="J16" s="791"/>
      <c r="K16" s="791"/>
      <c r="L16" s="791"/>
      <c r="M16" s="791"/>
      <c r="N16" s="791"/>
      <c r="O16" s="791"/>
      <c r="P16" s="791"/>
      <c r="Q16" s="791"/>
      <c r="R16" s="791"/>
      <c r="S16" s="791"/>
      <c r="T16" s="791"/>
      <c r="U16" s="791"/>
      <c r="V16" s="791"/>
      <c r="W16" s="791"/>
      <c r="X16" s="791"/>
      <c r="Y16" s="791"/>
    </row>
    <row r="17" spans="1:25" ht="15" customHeight="1">
      <c r="A17" s="829"/>
      <c r="B17" s="830"/>
      <c r="C17" s="791" t="s">
        <v>226</v>
      </c>
      <c r="D17" s="791"/>
      <c r="E17" s="791"/>
      <c r="F17" s="791"/>
      <c r="G17" s="791"/>
      <c r="H17" s="791"/>
      <c r="I17" s="791"/>
      <c r="J17" s="791"/>
      <c r="K17" s="791"/>
      <c r="L17" s="791"/>
      <c r="M17" s="791"/>
      <c r="N17" s="791"/>
      <c r="O17" s="791"/>
      <c r="P17" s="791"/>
      <c r="Q17" s="791"/>
      <c r="R17" s="791"/>
      <c r="S17" s="791"/>
      <c r="T17" s="791"/>
      <c r="U17" s="791"/>
      <c r="V17" s="791"/>
      <c r="W17" s="791"/>
      <c r="X17" s="791"/>
      <c r="Y17" s="791"/>
    </row>
    <row r="18" spans="1:25" ht="15" customHeight="1">
      <c r="A18" s="829"/>
      <c r="B18" s="830"/>
      <c r="C18" s="791" t="s">
        <v>227</v>
      </c>
      <c r="D18" s="791"/>
      <c r="E18" s="791"/>
      <c r="F18" s="791"/>
      <c r="G18" s="791"/>
      <c r="H18" s="791"/>
      <c r="I18" s="791"/>
      <c r="J18" s="791"/>
      <c r="K18" s="791"/>
      <c r="L18" s="791"/>
      <c r="M18" s="791"/>
      <c r="N18" s="791"/>
      <c r="O18" s="791"/>
      <c r="P18" s="791"/>
      <c r="Q18" s="791"/>
      <c r="R18" s="791"/>
      <c r="S18" s="791"/>
      <c r="T18" s="791"/>
      <c r="U18" s="791"/>
      <c r="V18" s="791"/>
      <c r="W18" s="791"/>
      <c r="X18" s="791"/>
      <c r="Y18" s="791"/>
    </row>
    <row r="19" spans="1:25" ht="15" customHeight="1">
      <c r="A19" s="829"/>
      <c r="B19" s="830"/>
      <c r="C19" s="791" t="s">
        <v>228</v>
      </c>
      <c r="D19" s="791"/>
      <c r="E19" s="791"/>
      <c r="F19" s="791"/>
      <c r="G19" s="791"/>
      <c r="H19" s="791"/>
      <c r="I19" s="791"/>
      <c r="J19" s="791"/>
      <c r="K19" s="791"/>
      <c r="L19" s="791"/>
      <c r="M19" s="791"/>
      <c r="N19" s="791"/>
      <c r="O19" s="791"/>
      <c r="P19" s="791"/>
      <c r="Q19" s="791"/>
      <c r="R19" s="791"/>
      <c r="S19" s="791"/>
      <c r="T19" s="791"/>
      <c r="U19" s="791"/>
      <c r="V19" s="791"/>
      <c r="W19" s="791"/>
      <c r="X19" s="791"/>
      <c r="Y19" s="791"/>
    </row>
    <row r="20" spans="1:25" ht="15" customHeight="1">
      <c r="A20" s="831"/>
      <c r="B20" s="832"/>
      <c r="C20" s="791" t="s">
        <v>163</v>
      </c>
      <c r="D20" s="791"/>
      <c r="E20" s="791"/>
      <c r="F20" s="791"/>
      <c r="G20" s="791"/>
      <c r="H20" s="791"/>
      <c r="I20" s="791"/>
      <c r="J20" s="791"/>
      <c r="K20" s="791"/>
      <c r="L20" s="791"/>
      <c r="M20" s="791"/>
      <c r="N20" s="791"/>
      <c r="O20" s="791"/>
      <c r="P20" s="791"/>
      <c r="Q20" s="791"/>
      <c r="R20" s="791"/>
      <c r="S20" s="791"/>
      <c r="T20" s="791"/>
      <c r="U20" s="791"/>
      <c r="V20" s="791"/>
      <c r="W20" s="791"/>
      <c r="X20" s="791"/>
      <c r="Y20" s="791"/>
    </row>
    <row r="21" spans="1:25" ht="15" customHeight="1">
      <c r="A21" s="791" t="s">
        <v>58</v>
      </c>
      <c r="B21" s="791"/>
      <c r="C21" s="791" t="s">
        <v>705</v>
      </c>
      <c r="D21" s="791"/>
      <c r="E21" s="791"/>
      <c r="F21" s="791"/>
      <c r="G21" s="791"/>
      <c r="H21" s="791"/>
      <c r="I21" s="791"/>
      <c r="J21" s="791"/>
      <c r="K21" s="791"/>
      <c r="L21" s="791"/>
      <c r="M21" s="791"/>
      <c r="N21" s="791"/>
      <c r="O21" s="791"/>
      <c r="P21" s="791"/>
      <c r="Q21" s="791"/>
      <c r="R21" s="791"/>
      <c r="S21" s="791"/>
      <c r="T21" s="791"/>
      <c r="U21" s="791"/>
      <c r="V21" s="791"/>
      <c r="W21" s="791"/>
      <c r="X21" s="791"/>
      <c r="Y21" s="791"/>
    </row>
    <row r="22" spans="1:25" ht="48" customHeight="1">
      <c r="A22" s="791" t="s">
        <v>229</v>
      </c>
      <c r="B22" s="791"/>
      <c r="C22" s="822" t="s">
        <v>230</v>
      </c>
      <c r="D22" s="822"/>
      <c r="E22" s="822"/>
      <c r="F22" s="822"/>
      <c r="G22" s="822"/>
      <c r="H22" s="822"/>
      <c r="I22" s="822"/>
      <c r="J22" s="822"/>
      <c r="K22" s="822"/>
      <c r="L22" s="822"/>
      <c r="M22" s="822"/>
      <c r="N22" s="822"/>
      <c r="O22" s="822"/>
      <c r="P22" s="822"/>
      <c r="Q22" s="822"/>
      <c r="R22" s="822"/>
      <c r="S22" s="822"/>
      <c r="T22" s="822"/>
      <c r="U22" s="822"/>
      <c r="V22" s="822"/>
      <c r="W22" s="822"/>
      <c r="X22" s="822"/>
      <c r="Y22" s="822"/>
    </row>
    <row r="23" spans="1:25" ht="15" customHeight="1">
      <c r="A23" s="823" t="s">
        <v>231</v>
      </c>
      <c r="B23" s="824"/>
      <c r="C23" s="791" t="s">
        <v>232</v>
      </c>
      <c r="D23" s="791"/>
      <c r="E23" s="791"/>
      <c r="F23" s="791"/>
      <c r="G23" s="791"/>
      <c r="H23" s="791"/>
      <c r="I23" s="791"/>
      <c r="J23" s="791"/>
      <c r="K23" s="791"/>
      <c r="L23" s="791"/>
      <c r="M23" s="791"/>
      <c r="N23" s="791"/>
      <c r="O23" s="791"/>
      <c r="P23" s="791"/>
      <c r="Q23" s="791"/>
      <c r="R23" s="791"/>
      <c r="S23" s="791"/>
      <c r="T23" s="791"/>
      <c r="U23" s="791"/>
      <c r="V23" s="791"/>
      <c r="W23" s="791"/>
      <c r="X23" s="791"/>
      <c r="Y23" s="791"/>
    </row>
    <row r="24" spans="1:25" ht="15" customHeight="1">
      <c r="A24" s="825"/>
      <c r="B24" s="826"/>
      <c r="C24" s="791" t="s">
        <v>233</v>
      </c>
      <c r="D24" s="791"/>
      <c r="E24" s="791"/>
      <c r="F24" s="791"/>
      <c r="G24" s="791"/>
      <c r="H24" s="791"/>
      <c r="I24" s="791"/>
      <c r="J24" s="791"/>
      <c r="K24" s="791"/>
      <c r="L24" s="791"/>
      <c r="M24" s="791"/>
      <c r="N24" s="791"/>
      <c r="O24" s="791"/>
      <c r="P24" s="791"/>
      <c r="Q24" s="791"/>
      <c r="R24" s="791"/>
      <c r="S24" s="791"/>
      <c r="T24" s="791"/>
      <c r="U24" s="791"/>
      <c r="V24" s="791"/>
      <c r="W24" s="791"/>
      <c r="X24" s="791"/>
      <c r="Y24" s="791"/>
    </row>
    <row r="25" spans="1:25" ht="33.75" customHeight="1">
      <c r="A25" s="827" t="s">
        <v>234</v>
      </c>
      <c r="B25" s="828"/>
      <c r="C25" s="791" t="s">
        <v>35</v>
      </c>
      <c r="D25" s="791"/>
      <c r="E25" s="791"/>
      <c r="F25" s="791"/>
      <c r="G25" s="791"/>
      <c r="H25" s="791"/>
      <c r="I25" s="791"/>
      <c r="J25" s="791"/>
      <c r="K25" s="791"/>
      <c r="L25" s="791"/>
      <c r="M25" s="791"/>
      <c r="N25" s="791"/>
      <c r="O25" s="791"/>
      <c r="P25" s="791"/>
      <c r="Q25" s="791"/>
      <c r="R25" s="791"/>
      <c r="S25" s="791"/>
      <c r="T25" s="791"/>
      <c r="U25" s="791"/>
      <c r="V25" s="791"/>
      <c r="W25" s="791"/>
      <c r="X25" s="791"/>
      <c r="Y25" s="791"/>
    </row>
    <row r="26" spans="1:25" ht="16.5" customHeight="1">
      <c r="A26" s="829"/>
      <c r="B26" s="830"/>
      <c r="C26" s="791" t="s">
        <v>1058</v>
      </c>
      <c r="D26" s="791"/>
      <c r="E26" s="791"/>
      <c r="F26" s="791"/>
      <c r="G26" s="791"/>
      <c r="H26" s="791"/>
      <c r="I26" s="791"/>
      <c r="J26" s="791"/>
      <c r="K26" s="791"/>
      <c r="L26" s="791"/>
      <c r="M26" s="791"/>
      <c r="N26" s="791"/>
      <c r="O26" s="791"/>
      <c r="P26" s="791"/>
      <c r="Q26" s="791"/>
      <c r="R26" s="791"/>
      <c r="S26" s="791"/>
      <c r="T26" s="791"/>
      <c r="U26" s="791"/>
      <c r="V26" s="791"/>
      <c r="W26" s="791"/>
      <c r="X26" s="791"/>
      <c r="Y26" s="791"/>
    </row>
    <row r="27" spans="1:25" ht="15" customHeight="1">
      <c r="A27" s="829"/>
      <c r="B27" s="830"/>
      <c r="C27" s="791" t="s">
        <v>38</v>
      </c>
      <c r="D27" s="791"/>
      <c r="E27" s="791"/>
      <c r="F27" s="791"/>
      <c r="G27" s="791"/>
      <c r="H27" s="791"/>
      <c r="I27" s="791"/>
      <c r="J27" s="791"/>
      <c r="K27" s="791"/>
      <c r="L27" s="791"/>
      <c r="M27" s="791"/>
      <c r="N27" s="791"/>
      <c r="O27" s="791"/>
      <c r="P27" s="791"/>
      <c r="Q27" s="791"/>
      <c r="R27" s="791"/>
      <c r="S27" s="791"/>
      <c r="T27" s="791"/>
      <c r="U27" s="791"/>
      <c r="V27" s="791"/>
      <c r="W27" s="791"/>
      <c r="X27" s="791"/>
      <c r="Y27" s="791"/>
    </row>
    <row r="28" spans="1:25" ht="31.5" customHeight="1">
      <c r="A28" s="829"/>
      <c r="B28" s="830"/>
      <c r="C28" s="791" t="s">
        <v>40</v>
      </c>
      <c r="D28" s="791"/>
      <c r="E28" s="791"/>
      <c r="F28" s="791"/>
      <c r="G28" s="791"/>
      <c r="H28" s="791"/>
      <c r="I28" s="791"/>
      <c r="J28" s="791"/>
      <c r="K28" s="791"/>
      <c r="L28" s="791"/>
      <c r="M28" s="791"/>
      <c r="N28" s="791"/>
      <c r="O28" s="791"/>
      <c r="P28" s="791"/>
      <c r="Q28" s="791"/>
      <c r="R28" s="791"/>
      <c r="S28" s="791"/>
      <c r="T28" s="791"/>
      <c r="U28" s="791"/>
      <c r="V28" s="791"/>
      <c r="W28" s="791"/>
      <c r="X28" s="791"/>
      <c r="Y28" s="791"/>
    </row>
    <row r="29" spans="1:25" ht="15" customHeight="1">
      <c r="A29" s="831"/>
      <c r="B29" s="832"/>
      <c r="C29" s="791" t="s">
        <v>42</v>
      </c>
      <c r="D29" s="791"/>
      <c r="E29" s="791"/>
      <c r="F29" s="791"/>
      <c r="G29" s="791"/>
      <c r="H29" s="791"/>
      <c r="I29" s="791"/>
      <c r="J29" s="791"/>
      <c r="K29" s="791"/>
      <c r="L29" s="791"/>
      <c r="M29" s="791"/>
      <c r="N29" s="791"/>
      <c r="O29" s="791"/>
      <c r="P29" s="791"/>
      <c r="Q29" s="791"/>
      <c r="R29" s="791"/>
      <c r="S29" s="791"/>
      <c r="T29" s="791"/>
      <c r="U29" s="791"/>
      <c r="V29" s="791"/>
      <c r="W29" s="791"/>
      <c r="X29" s="791"/>
      <c r="Y29" s="791"/>
    </row>
    <row r="30" ht="8.25" customHeight="1"/>
    <row r="31" spans="1:25" ht="14.25">
      <c r="A31" s="833" t="s">
        <v>31</v>
      </c>
      <c r="B31" s="834"/>
      <c r="C31" s="837" t="s">
        <v>32</v>
      </c>
      <c r="D31" s="792" t="s">
        <v>9</v>
      </c>
      <c r="E31" s="793"/>
      <c r="F31" s="792" t="s">
        <v>10</v>
      </c>
      <c r="G31" s="793"/>
      <c r="H31" s="792" t="s">
        <v>11</v>
      </c>
      <c r="I31" s="793"/>
      <c r="J31" s="794" t="s">
        <v>19</v>
      </c>
      <c r="K31" s="794"/>
      <c r="L31" s="794" t="s">
        <v>27</v>
      </c>
      <c r="M31" s="794"/>
      <c r="N31" s="794" t="s">
        <v>28</v>
      </c>
      <c r="O31" s="794"/>
      <c r="P31" s="792" t="s">
        <v>530</v>
      </c>
      <c r="Q31" s="793"/>
      <c r="R31" s="792" t="s">
        <v>531</v>
      </c>
      <c r="S31" s="793"/>
      <c r="T31" s="794" t="s">
        <v>532</v>
      </c>
      <c r="U31" s="794"/>
      <c r="V31" s="794" t="s">
        <v>533</v>
      </c>
      <c r="W31" s="794"/>
      <c r="X31" s="794" t="s">
        <v>545</v>
      </c>
      <c r="Y31" s="794"/>
    </row>
    <row r="32" spans="1:25" ht="90" customHeight="1">
      <c r="A32" s="835"/>
      <c r="B32" s="836"/>
      <c r="C32" s="838"/>
      <c r="D32" s="199" t="s">
        <v>33</v>
      </c>
      <c r="E32" s="199" t="s">
        <v>34</v>
      </c>
      <c r="F32" s="199" t="s">
        <v>33</v>
      </c>
      <c r="G32" s="199" t="s">
        <v>34</v>
      </c>
      <c r="H32" s="199" t="s">
        <v>33</v>
      </c>
      <c r="I32" s="199" t="s">
        <v>34</v>
      </c>
      <c r="J32" s="199" t="s">
        <v>33</v>
      </c>
      <c r="K32" s="199" t="s">
        <v>34</v>
      </c>
      <c r="L32" s="199" t="s">
        <v>33</v>
      </c>
      <c r="M32" s="199" t="s">
        <v>34</v>
      </c>
      <c r="N32" s="199" t="s">
        <v>33</v>
      </c>
      <c r="O32" s="199" t="s">
        <v>34</v>
      </c>
      <c r="P32" s="199" t="s">
        <v>33</v>
      </c>
      <c r="Q32" s="199" t="s">
        <v>34</v>
      </c>
      <c r="R32" s="199" t="s">
        <v>33</v>
      </c>
      <c r="S32" s="199" t="s">
        <v>34</v>
      </c>
      <c r="T32" s="199" t="s">
        <v>33</v>
      </c>
      <c r="U32" s="199" t="s">
        <v>34</v>
      </c>
      <c r="V32" s="199" t="s">
        <v>33</v>
      </c>
      <c r="W32" s="199" t="s">
        <v>34</v>
      </c>
      <c r="X32" s="199" t="s">
        <v>33</v>
      </c>
      <c r="Y32" s="199" t="s">
        <v>34</v>
      </c>
    </row>
    <row r="33" spans="1:25" ht="14.25">
      <c r="A33" s="798" t="s">
        <v>35</v>
      </c>
      <c r="B33" s="798"/>
      <c r="C33" s="798"/>
      <c r="D33" s="798"/>
      <c r="E33" s="798"/>
      <c r="F33" s="798"/>
      <c r="G33" s="798"/>
      <c r="H33" s="798"/>
      <c r="I33" s="798"/>
      <c r="J33" s="798"/>
      <c r="K33" s="798"/>
      <c r="L33" s="798"/>
      <c r="M33" s="798"/>
      <c r="N33" s="798"/>
      <c r="O33" s="798"/>
      <c r="P33" s="798"/>
      <c r="Q33" s="798"/>
      <c r="R33" s="798"/>
      <c r="S33" s="798"/>
      <c r="T33" s="798"/>
      <c r="U33" s="798"/>
      <c r="V33" s="798"/>
      <c r="W33" s="798"/>
      <c r="X33" s="798"/>
      <c r="Y33" s="798"/>
    </row>
    <row r="34" spans="1:25" ht="14.25">
      <c r="A34" s="795" t="s">
        <v>733</v>
      </c>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7"/>
    </row>
    <row r="35" spans="1:25" ht="36" customHeight="1">
      <c r="A35" s="799" t="s">
        <v>592</v>
      </c>
      <c r="B35" s="800"/>
      <c r="C35" s="360">
        <f>Прил1!G7</f>
        <v>18</v>
      </c>
      <c r="D35" s="360">
        <f>Прил1!H7</f>
        <v>18.5</v>
      </c>
      <c r="E35" s="360">
        <f>Прил1!I7</f>
        <v>18.1</v>
      </c>
      <c r="F35" s="360">
        <f>Прил1!J7</f>
        <v>21.2</v>
      </c>
      <c r="G35" s="360">
        <f>Прил1!K7</f>
        <v>19.7</v>
      </c>
      <c r="H35" s="360">
        <f>Прил1!L7</f>
        <v>30</v>
      </c>
      <c r="I35" s="360">
        <f>Прил1!M7</f>
        <v>24.7</v>
      </c>
      <c r="J35" s="360">
        <f>Прил1!N7</f>
        <v>35</v>
      </c>
      <c r="K35" s="360">
        <f>Прил1!O7</f>
        <v>25.9</v>
      </c>
      <c r="L35" s="360">
        <f>Прил1!P7</f>
        <v>42.81891004310704</v>
      </c>
      <c r="M35" s="360">
        <f>Прил1!Q7</f>
        <v>42.781566725408666</v>
      </c>
      <c r="N35" s="344">
        <f>Прил1!R7</f>
        <v>44.73452914481343</v>
      </c>
      <c r="O35" s="344">
        <f>Прил1!S7</f>
        <v>44.73446661025602</v>
      </c>
      <c r="P35" s="344">
        <f>Прил1!T7</f>
        <v>47.18979294988374</v>
      </c>
      <c r="Q35" s="344">
        <f>Прил1!U7</f>
        <v>47.18973262182574</v>
      </c>
      <c r="R35" s="344">
        <f>Прил1!V7</f>
        <v>50.757253845655704</v>
      </c>
      <c r="S35" s="344">
        <f>Прил1!W7</f>
        <v>50.757229692715086</v>
      </c>
      <c r="T35" s="344">
        <f>Прил1!X7</f>
        <v>54.31652403812704</v>
      </c>
      <c r="U35" s="344">
        <f>Прил1!Y7</f>
        <v>54.31660057051416</v>
      </c>
      <c r="V35" s="344">
        <f>Прил1!Z7</f>
        <v>57.06548479226886</v>
      </c>
      <c r="W35" s="344">
        <f>Прил1!AA7</f>
        <v>57.065447172009144</v>
      </c>
      <c r="X35" s="344">
        <f>Прил1!AB7</f>
        <v>57.12295009210471</v>
      </c>
      <c r="Y35" s="344">
        <f>Прил1!AC7</f>
        <v>57.122906224564105</v>
      </c>
    </row>
    <row r="36" spans="1:25" ht="14.25">
      <c r="A36" s="806" t="s">
        <v>36</v>
      </c>
      <c r="B36" s="806"/>
      <c r="C36" s="806"/>
      <c r="D36" s="806"/>
      <c r="E36" s="806"/>
      <c r="F36" s="806"/>
      <c r="G36" s="806"/>
      <c r="H36" s="806"/>
      <c r="I36" s="806"/>
      <c r="J36" s="806"/>
      <c r="K36" s="806"/>
      <c r="L36" s="806"/>
      <c r="M36" s="806"/>
      <c r="N36" s="806"/>
      <c r="O36" s="806"/>
      <c r="P36" s="806"/>
      <c r="Q36" s="806"/>
      <c r="R36" s="806"/>
      <c r="S36" s="806"/>
      <c r="T36" s="806"/>
      <c r="U36" s="806"/>
      <c r="V36" s="806"/>
      <c r="W36" s="806"/>
      <c r="X36" s="806"/>
      <c r="Y36" s="806"/>
    </row>
    <row r="37" spans="1:25" ht="33" customHeight="1">
      <c r="A37" s="799" t="s">
        <v>37</v>
      </c>
      <c r="B37" s="800"/>
      <c r="C37" s="583">
        <f>РФКиС_п!F7</f>
        <v>102245</v>
      </c>
      <c r="D37" s="583">
        <f>РФКиС_п!G7</f>
        <v>103000</v>
      </c>
      <c r="E37" s="583">
        <f>РФКиС_п!H7</f>
        <v>102476.8</v>
      </c>
      <c r="F37" s="583">
        <f>РФКиС_п!I7</f>
        <v>120000</v>
      </c>
      <c r="G37" s="583">
        <f>РФКиС_п!J7</f>
        <v>117000</v>
      </c>
      <c r="H37" s="583">
        <f>РФКиС_п!K7</f>
        <v>179670</v>
      </c>
      <c r="I37" s="583">
        <f>РФКиС_п!L7</f>
        <v>150000</v>
      </c>
      <c r="J37" s="583">
        <f>РФКиС_п!M7</f>
        <v>209674</v>
      </c>
      <c r="K37" s="583">
        <f>РФКиС_п!N7</f>
        <v>155000</v>
      </c>
      <c r="L37" s="710">
        <f>РФКиС_п!O7</f>
        <v>241276.4225</v>
      </c>
      <c r="M37" s="710">
        <f>РФКиС_п!P7</f>
        <v>241066</v>
      </c>
      <c r="N37" s="711">
        <f>РФКиС_п!Q7</f>
        <v>253236.354</v>
      </c>
      <c r="O37" s="711">
        <f>РФКиС_п!R7</f>
        <v>253236</v>
      </c>
      <c r="P37" s="711">
        <f>РФКиС_п!S7</f>
        <v>268301.343</v>
      </c>
      <c r="Q37" s="711">
        <f>РФКиС_п!T7</f>
        <v>268301</v>
      </c>
      <c r="R37" s="711">
        <f>РФКиС_п!U7</f>
        <v>290006.138</v>
      </c>
      <c r="S37" s="711">
        <f>РФКиС_п!V7</f>
        <v>290006</v>
      </c>
      <c r="T37" s="711">
        <f>РФКиС_п!W7</f>
        <v>312276.56</v>
      </c>
      <c r="U37" s="711">
        <f>РФКиС_п!X7</f>
        <v>312277</v>
      </c>
      <c r="V37" s="711">
        <f>РФКиС_п!Y7</f>
        <v>330680.218</v>
      </c>
      <c r="W37" s="711">
        <f>РФКиС_п!Z7</f>
        <v>330680</v>
      </c>
      <c r="X37" s="711">
        <f>РФКиС_п!AA7</f>
        <v>333355.25600000005</v>
      </c>
      <c r="Y37" s="711">
        <f>РФКиС_п!AB7</f>
        <v>333355</v>
      </c>
    </row>
    <row r="38" spans="1:25" ht="12" customHeight="1">
      <c r="A38" s="808" t="s">
        <v>38</v>
      </c>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row>
    <row r="39" spans="1:25" ht="36" customHeight="1">
      <c r="A39" s="799" t="s">
        <v>39</v>
      </c>
      <c r="B39" s="800"/>
      <c r="C39" s="583">
        <f>ЗОЖ_п!F7</f>
        <v>0</v>
      </c>
      <c r="D39" s="583">
        <f>ЗОЖ_п!G7</f>
        <v>4240</v>
      </c>
      <c r="E39" s="583">
        <f>ЗОЖ_п!H7</f>
        <v>3214</v>
      </c>
      <c r="F39" s="583">
        <f>ЗОЖ_п!I7</f>
        <v>5000</v>
      </c>
      <c r="G39" s="583">
        <f>ЗОЖ_п!J7</f>
        <v>3743</v>
      </c>
      <c r="H39" s="583">
        <f>ЗОЖ_п!K7</f>
        <v>6000</v>
      </c>
      <c r="I39" s="583">
        <f>ЗОЖ_п!L7</f>
        <v>4500</v>
      </c>
      <c r="J39" s="583">
        <f>ЗОЖ_п!M7</f>
        <v>6100</v>
      </c>
      <c r="K39" s="583">
        <f>ЗОЖ_п!N7</f>
        <v>4635</v>
      </c>
      <c r="L39" s="583">
        <f>ЗОЖ_п!O7</f>
        <v>6300</v>
      </c>
      <c r="M39" s="583">
        <f>ЗОЖ_п!P7</f>
        <v>4750</v>
      </c>
      <c r="N39" s="434">
        <f>ЗОЖ_п!Q7</f>
        <v>6600</v>
      </c>
      <c r="O39" s="434">
        <f>ЗОЖ_п!R7</f>
        <v>5540</v>
      </c>
      <c r="P39" s="434">
        <f>ЗОЖ_п!S7</f>
        <v>6800</v>
      </c>
      <c r="Q39" s="434">
        <f>ЗОЖ_п!T7</f>
        <v>5560</v>
      </c>
      <c r="R39" s="434">
        <f>ЗОЖ_п!U7</f>
        <v>7100</v>
      </c>
      <c r="S39" s="231">
        <f>ЗОЖ_п!V7</f>
        <v>5580</v>
      </c>
      <c r="T39" s="434">
        <f>ЗОЖ_п!W7</f>
        <v>7500</v>
      </c>
      <c r="U39" s="434">
        <f>ЗОЖ_п!X7</f>
        <v>0</v>
      </c>
      <c r="V39" s="434">
        <f>ЗОЖ_п!Y7</f>
        <v>7900</v>
      </c>
      <c r="W39" s="434">
        <f>ЗОЖ_п!Z7</f>
        <v>0</v>
      </c>
      <c r="X39" s="434">
        <f>ЗОЖ_п!AA7</f>
        <v>8200</v>
      </c>
      <c r="Y39" s="434">
        <f>ЗОЖ_п!AB7</f>
        <v>0</v>
      </c>
    </row>
    <row r="40" spans="1:25" ht="14.25">
      <c r="A40" s="819" t="s">
        <v>40</v>
      </c>
      <c r="B40" s="819"/>
      <c r="C40" s="819"/>
      <c r="D40" s="819"/>
      <c r="E40" s="819"/>
      <c r="F40" s="819"/>
      <c r="G40" s="819"/>
      <c r="H40" s="819"/>
      <c r="I40" s="819"/>
      <c r="J40" s="819"/>
      <c r="K40" s="819"/>
      <c r="L40" s="819"/>
      <c r="M40" s="819"/>
      <c r="N40" s="819"/>
      <c r="O40" s="819"/>
      <c r="P40" s="819"/>
      <c r="Q40" s="819"/>
      <c r="R40" s="819"/>
      <c r="S40" s="819"/>
      <c r="T40" s="819"/>
      <c r="U40" s="819"/>
      <c r="V40" s="819"/>
      <c r="W40" s="819"/>
      <c r="X40" s="819"/>
      <c r="Y40" s="819"/>
    </row>
    <row r="41" spans="1:25" ht="35.25" customHeight="1">
      <c r="A41" s="809" t="s">
        <v>41</v>
      </c>
      <c r="B41" s="809"/>
      <c r="C41" s="583"/>
      <c r="D41" s="583">
        <f>УФКиС_п!D7</f>
        <v>100</v>
      </c>
      <c r="E41" s="583">
        <f>УФКиС_п!E7</f>
        <v>100</v>
      </c>
      <c r="F41" s="583">
        <f>УФКиС_п!F7</f>
        <v>100</v>
      </c>
      <c r="G41" s="583">
        <f>УФКиС_п!G7</f>
        <v>100</v>
      </c>
      <c r="H41" s="583">
        <f>УФКиС_п!H7</f>
        <v>100</v>
      </c>
      <c r="I41" s="583">
        <f>УФКиС_п!I7</f>
        <v>100</v>
      </c>
      <c r="J41" s="583">
        <f>УФКиС_п!J7</f>
        <v>100</v>
      </c>
      <c r="K41" s="583">
        <f>УФКиС_п!K7</f>
        <v>100</v>
      </c>
      <c r="L41" s="583">
        <f>УФКиС_п!L7</f>
        <v>100</v>
      </c>
      <c r="M41" s="583">
        <f>УФКиС_п!M7</f>
        <v>100</v>
      </c>
      <c r="N41" s="434">
        <f>УФКиС_п!N7</f>
        <v>100</v>
      </c>
      <c r="O41" s="434">
        <f>УФКиС_п!O7</f>
        <v>100</v>
      </c>
      <c r="P41" s="434">
        <f>УФКиС_п!P7</f>
        <v>100</v>
      </c>
      <c r="Q41" s="434">
        <f>УФКиС_п!Q7</f>
        <v>100</v>
      </c>
      <c r="R41" s="434">
        <f>УФКиС_п!R7</f>
        <v>100</v>
      </c>
      <c r="S41" s="434">
        <f>УФКиС_п!S7</f>
        <v>100</v>
      </c>
      <c r="T41" s="434">
        <f>УФКиС_п!T7</f>
        <v>100</v>
      </c>
      <c r="U41" s="434">
        <f>УФКиС_п!U7</f>
        <v>100</v>
      </c>
      <c r="V41" s="434">
        <f>УФКиС_п!V7</f>
        <v>100</v>
      </c>
      <c r="W41" s="434">
        <f>УФКиС_п!W7</f>
        <v>100</v>
      </c>
      <c r="X41" s="434">
        <f>УФКиС_п!X7</f>
        <v>100</v>
      </c>
      <c r="Y41" s="434">
        <f>УФКиС_п!Y7</f>
        <v>100</v>
      </c>
    </row>
    <row r="42" spans="1:25" ht="14.25">
      <c r="A42" s="808" t="s">
        <v>42</v>
      </c>
      <c r="B42" s="808"/>
      <c r="C42" s="808"/>
      <c r="D42" s="808"/>
      <c r="E42" s="808"/>
      <c r="F42" s="808"/>
      <c r="G42" s="808"/>
      <c r="H42" s="808"/>
      <c r="I42" s="808"/>
      <c r="J42" s="808"/>
      <c r="K42" s="808"/>
      <c r="L42" s="808"/>
      <c r="M42" s="808"/>
      <c r="N42" s="808"/>
      <c r="O42" s="808"/>
      <c r="P42" s="808"/>
      <c r="Q42" s="808"/>
      <c r="R42" s="808"/>
      <c r="S42" s="808"/>
      <c r="T42" s="808"/>
      <c r="U42" s="808"/>
      <c r="V42" s="808"/>
      <c r="W42" s="808"/>
      <c r="X42" s="808"/>
      <c r="Y42" s="808"/>
    </row>
    <row r="43" spans="1:25" ht="20.25">
      <c r="A43" s="807" t="s">
        <v>907</v>
      </c>
      <c r="B43" s="434" t="s">
        <v>43</v>
      </c>
      <c r="C43" s="583">
        <f>Стр_п!F9</f>
        <v>24.6</v>
      </c>
      <c r="D43" s="583">
        <f>Стр_п!G9</f>
        <v>24.8</v>
      </c>
      <c r="E43" s="583">
        <f>Стр_п!H9</f>
        <v>23.8</v>
      </c>
      <c r="F43" s="583">
        <f>Стр_п!I9</f>
        <v>26.5</v>
      </c>
      <c r="G43" s="583">
        <f>Стр_п!J9</f>
        <v>23.4</v>
      </c>
      <c r="H43" s="583">
        <f>Стр_п!K9</f>
        <v>32.5</v>
      </c>
      <c r="I43" s="583">
        <f>Стр_п!L9</f>
        <v>32.4</v>
      </c>
      <c r="J43" s="583">
        <f>Стр_п!M9</f>
        <v>32.7</v>
      </c>
      <c r="K43" s="583">
        <f>Стр_п!N9</f>
        <v>31.8</v>
      </c>
      <c r="L43" s="810"/>
      <c r="M43" s="811"/>
      <c r="N43" s="811"/>
      <c r="O43" s="811"/>
      <c r="P43" s="811"/>
      <c r="Q43" s="811"/>
      <c r="R43" s="811"/>
      <c r="S43" s="811"/>
      <c r="T43" s="811"/>
      <c r="U43" s="811"/>
      <c r="V43" s="811"/>
      <c r="W43" s="811"/>
      <c r="X43" s="811"/>
      <c r="Y43" s="812"/>
    </row>
    <row r="44" spans="1:25" ht="34.5" customHeight="1">
      <c r="A44" s="807"/>
      <c r="B44" s="541" t="s">
        <v>661</v>
      </c>
      <c r="C44" s="803" t="str">
        <f>Стр_п!F10</f>
        <v>Показатель введен с 01.01.2018 года</v>
      </c>
      <c r="D44" s="804"/>
      <c r="E44" s="804"/>
      <c r="F44" s="804"/>
      <c r="G44" s="804"/>
      <c r="H44" s="804"/>
      <c r="I44" s="805"/>
      <c r="J44" s="247">
        <f>Стр_п!M10</f>
        <v>10.2</v>
      </c>
      <c r="K44" s="247">
        <f>Стр_п!N10</f>
        <v>10.2</v>
      </c>
      <c r="L44" s="813"/>
      <c r="M44" s="814"/>
      <c r="N44" s="814"/>
      <c r="O44" s="814"/>
      <c r="P44" s="814"/>
      <c r="Q44" s="814"/>
      <c r="R44" s="814"/>
      <c r="S44" s="814"/>
      <c r="T44" s="814"/>
      <c r="U44" s="814"/>
      <c r="V44" s="814"/>
      <c r="W44" s="814"/>
      <c r="X44" s="814"/>
      <c r="Y44" s="815"/>
    </row>
    <row r="45" spans="1:25" ht="20.25">
      <c r="A45" s="807"/>
      <c r="B45" s="434" t="s">
        <v>45</v>
      </c>
      <c r="C45" s="583">
        <f>Стр_п!F8</f>
        <v>35.4</v>
      </c>
      <c r="D45" s="583">
        <f>Стр_п!G8</f>
        <v>35.9</v>
      </c>
      <c r="E45" s="583">
        <f>Стр_п!H8</f>
        <v>34.8</v>
      </c>
      <c r="F45" s="583">
        <f>Стр_п!I8</f>
        <v>36.3</v>
      </c>
      <c r="G45" s="583">
        <f>Стр_п!J8</f>
        <v>34.2</v>
      </c>
      <c r="H45" s="583">
        <f>Стр_п!K8</f>
        <v>38.2</v>
      </c>
      <c r="I45" s="583">
        <f>Стр_п!L8</f>
        <v>38.2</v>
      </c>
      <c r="J45" s="583">
        <f>Стр_п!M8</f>
        <v>40.7</v>
      </c>
      <c r="K45" s="583">
        <f>Стр_п!N8</f>
        <v>38</v>
      </c>
      <c r="L45" s="816"/>
      <c r="M45" s="817"/>
      <c r="N45" s="817"/>
      <c r="O45" s="817"/>
      <c r="P45" s="817"/>
      <c r="Q45" s="817"/>
      <c r="R45" s="817"/>
      <c r="S45" s="817"/>
      <c r="T45" s="817"/>
      <c r="U45" s="817"/>
      <c r="V45" s="817"/>
      <c r="W45" s="817"/>
      <c r="X45" s="817"/>
      <c r="Y45" s="818"/>
    </row>
    <row r="46" spans="1:25" ht="37.5" customHeight="1">
      <c r="A46" s="801" t="s">
        <v>955</v>
      </c>
      <c r="B46" s="802"/>
      <c r="C46" s="583">
        <f>Стр_п!F12</f>
        <v>621</v>
      </c>
      <c r="D46" s="583">
        <f>Стр_п!G12</f>
        <v>631</v>
      </c>
      <c r="E46" s="583">
        <f>Стр_п!H12</f>
        <v>631</v>
      </c>
      <c r="F46" s="583">
        <f>Стр_п!I12</f>
        <v>696</v>
      </c>
      <c r="G46" s="583">
        <f>Стр_п!J12</f>
        <v>688</v>
      </c>
      <c r="H46" s="583">
        <f>Стр_п!K12</f>
        <v>954</v>
      </c>
      <c r="I46" s="583">
        <f>Стр_п!L12</f>
        <v>950</v>
      </c>
      <c r="J46" s="583">
        <f>Стр_п!M12</f>
        <v>1155</v>
      </c>
      <c r="K46" s="583">
        <f>Стр_п!N12</f>
        <v>1153</v>
      </c>
      <c r="L46" s="583">
        <f>Стр_п!O12</f>
        <v>1414</v>
      </c>
      <c r="M46" s="583">
        <f>Стр_п!P12</f>
        <v>1414</v>
      </c>
      <c r="N46" s="434">
        <f>Стр_п!Q12</f>
        <v>1434</v>
      </c>
      <c r="O46" s="434">
        <f>Стр_п!R12</f>
        <v>1430</v>
      </c>
      <c r="P46" s="434">
        <f>Стр_п!S12</f>
        <v>1456</v>
      </c>
      <c r="Q46" s="434">
        <f>Стр_п!T12</f>
        <v>1454</v>
      </c>
      <c r="R46" s="434">
        <f>Стр_п!U12</f>
        <v>1480</v>
      </c>
      <c r="S46" s="434">
        <f>Стр_п!V12</f>
        <v>1474</v>
      </c>
      <c r="T46" s="434">
        <f>Стр_п!W12</f>
        <v>1501</v>
      </c>
      <c r="U46" s="434">
        <f>Стр_п!X12</f>
        <v>1480</v>
      </c>
      <c r="V46" s="434">
        <f>Стр_п!Y12</f>
        <v>1524</v>
      </c>
      <c r="W46" s="434">
        <f>Стр_п!Z12</f>
        <v>1488</v>
      </c>
      <c r="X46" s="434">
        <f>Стр_п!AA12</f>
        <v>1540</v>
      </c>
      <c r="Y46" s="434">
        <f>Стр_п!AB12</f>
        <v>1494</v>
      </c>
    </row>
    <row r="47" spans="1:25" s="91" customFormat="1" ht="49.5" customHeight="1">
      <c r="A47" s="801" t="s">
        <v>768</v>
      </c>
      <c r="B47" s="802"/>
      <c r="C47" s="803" t="s">
        <v>693</v>
      </c>
      <c r="D47" s="804"/>
      <c r="E47" s="804"/>
      <c r="F47" s="804"/>
      <c r="G47" s="804"/>
      <c r="H47" s="804"/>
      <c r="I47" s="804"/>
      <c r="J47" s="804"/>
      <c r="K47" s="805"/>
      <c r="L47" s="520">
        <f>Стр_п!O11</f>
        <v>45.1</v>
      </c>
      <c r="M47" s="520">
        <f>Стр_п!P11</f>
        <v>45.1</v>
      </c>
      <c r="N47" s="521">
        <f>Стр_п!Q11</f>
        <v>45.6</v>
      </c>
      <c r="O47" s="521">
        <f>Стр_п!R11</f>
        <v>45.6</v>
      </c>
      <c r="P47" s="521">
        <f>Стр_п!S11</f>
        <v>46.3</v>
      </c>
      <c r="Q47" s="521">
        <f>Стр_п!T11</f>
        <v>46.3</v>
      </c>
      <c r="R47" s="521">
        <f>Стр_п!U11</f>
        <v>46.9</v>
      </c>
      <c r="S47" s="521">
        <f>Стр_п!V11</f>
        <v>46.9</v>
      </c>
      <c r="T47" s="521">
        <f>Стр_п!W11</f>
        <v>47.5</v>
      </c>
      <c r="U47" s="521">
        <f>Стр_п!X11</f>
        <v>47.5</v>
      </c>
      <c r="V47" s="521">
        <f>Стр_п!Y11</f>
        <v>47.9</v>
      </c>
      <c r="W47" s="521">
        <f>Стр_п!Z11</f>
        <v>47.9</v>
      </c>
      <c r="X47" s="521">
        <f>Стр_п!AA11</f>
        <v>47.9</v>
      </c>
      <c r="Y47" s="521">
        <f>Стр_п!AB11</f>
        <v>47.9</v>
      </c>
    </row>
    <row r="48" spans="1:25" ht="36.75" customHeight="1">
      <c r="A48" s="821" t="s">
        <v>823</v>
      </c>
      <c r="B48" s="821"/>
      <c r="C48" s="821"/>
      <c r="D48" s="821"/>
      <c r="E48" s="821"/>
      <c r="F48" s="821"/>
      <c r="G48" s="821"/>
      <c r="H48" s="821"/>
      <c r="I48" s="821"/>
      <c r="J48" s="821"/>
      <c r="K48" s="821"/>
      <c r="L48" s="821"/>
      <c r="M48" s="821"/>
      <c r="N48" s="821"/>
      <c r="O48" s="821"/>
      <c r="P48" s="821"/>
      <c r="Q48" s="821"/>
      <c r="R48" s="821"/>
      <c r="S48" s="821"/>
      <c r="T48" s="821"/>
      <c r="U48" s="821"/>
      <c r="V48" s="821"/>
      <c r="W48" s="821"/>
      <c r="X48" s="821"/>
      <c r="Y48" s="821"/>
    </row>
    <row r="49" spans="1:25" ht="27" customHeight="1">
      <c r="A49" s="820" t="s">
        <v>905</v>
      </c>
      <c r="B49" s="820"/>
      <c r="C49" s="820"/>
      <c r="D49" s="820"/>
      <c r="E49" s="820"/>
      <c r="F49" s="820"/>
      <c r="G49" s="820"/>
      <c r="H49" s="820"/>
      <c r="I49" s="820"/>
      <c r="J49" s="820"/>
      <c r="K49" s="820"/>
      <c r="L49" s="820"/>
      <c r="M49" s="820"/>
      <c r="N49" s="820"/>
      <c r="O49" s="820"/>
      <c r="P49" s="820"/>
      <c r="Q49" s="820"/>
      <c r="R49" s="820"/>
      <c r="S49" s="820"/>
      <c r="T49" s="820"/>
      <c r="U49" s="820"/>
      <c r="V49" s="820"/>
      <c r="W49" s="820"/>
      <c r="X49" s="820"/>
      <c r="Y49" s="820"/>
    </row>
  </sheetData>
  <sheetProtection/>
  <mergeCells count="65">
    <mergeCell ref="S3:W3"/>
    <mergeCell ref="X3:Y3"/>
    <mergeCell ref="A5:Y5"/>
    <mergeCell ref="A11:B11"/>
    <mergeCell ref="C28:Y28"/>
    <mergeCell ref="C18:Y18"/>
    <mergeCell ref="A21:B21"/>
    <mergeCell ref="A25:B29"/>
    <mergeCell ref="C19:Y19"/>
    <mergeCell ref="C24:Y24"/>
    <mergeCell ref="A9:B9"/>
    <mergeCell ref="C10:Y10"/>
    <mergeCell ref="A10:B10"/>
    <mergeCell ref="C11:Y11"/>
    <mergeCell ref="C23:Y23"/>
    <mergeCell ref="C25:Y25"/>
    <mergeCell ref="C31:C32"/>
    <mergeCell ref="A4:Y4"/>
    <mergeCell ref="C15:Y15"/>
    <mergeCell ref="C14:Y14"/>
    <mergeCell ref="C13:Y13"/>
    <mergeCell ref="C12:Y12"/>
    <mergeCell ref="C20:Y20"/>
    <mergeCell ref="C26:Y26"/>
    <mergeCell ref="C9:Y9"/>
    <mergeCell ref="A7:Y7"/>
    <mergeCell ref="A49:Y49"/>
    <mergeCell ref="A48:Y48"/>
    <mergeCell ref="C22:Y22"/>
    <mergeCell ref="A22:B22"/>
    <mergeCell ref="A23:B24"/>
    <mergeCell ref="A12:B20"/>
    <mergeCell ref="C17:Y17"/>
    <mergeCell ref="C16:Y16"/>
    <mergeCell ref="C27:Y27"/>
    <mergeCell ref="C29:Y29"/>
    <mergeCell ref="V31:W31"/>
    <mergeCell ref="A47:B47"/>
    <mergeCell ref="C47:K47"/>
    <mergeCell ref="L43:Y45"/>
    <mergeCell ref="A37:B37"/>
    <mergeCell ref="A40:Y40"/>
    <mergeCell ref="N31:O31"/>
    <mergeCell ref="A31:B32"/>
    <mergeCell ref="X31:Y31"/>
    <mergeCell ref="J31:K31"/>
    <mergeCell ref="A35:B35"/>
    <mergeCell ref="A46:B46"/>
    <mergeCell ref="C44:I44"/>
    <mergeCell ref="A39:B39"/>
    <mergeCell ref="A36:Y36"/>
    <mergeCell ref="A43:A45"/>
    <mergeCell ref="A42:Y42"/>
    <mergeCell ref="A38:Y38"/>
    <mergeCell ref="A41:B41"/>
    <mergeCell ref="C21:Y21"/>
    <mergeCell ref="H31:I31"/>
    <mergeCell ref="F31:G31"/>
    <mergeCell ref="L31:M31"/>
    <mergeCell ref="D31:E31"/>
    <mergeCell ref="A34:Y34"/>
    <mergeCell ref="A33:Y33"/>
    <mergeCell ref="P31:Q31"/>
    <mergeCell ref="R31:S31"/>
    <mergeCell ref="T31:U31"/>
  </mergeCells>
  <hyperlinks>
    <hyperlink ref="C9"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29" max="24" man="1"/>
  </rowBreaks>
</worksheet>
</file>

<file path=xl/worksheets/sheet10.xml><?xml version="1.0" encoding="utf-8"?>
<worksheet xmlns="http://schemas.openxmlformats.org/spreadsheetml/2006/main" xmlns:r="http://schemas.openxmlformats.org/officeDocument/2006/relationships">
  <sheetPr>
    <tabColor rgb="FFFFC000"/>
  </sheetPr>
  <dimension ref="A1:Q485"/>
  <sheetViews>
    <sheetView view="pageBreakPreview" zoomScaleSheetLayoutView="100" zoomScalePageLayoutView="0" workbookViewId="0" topLeftCell="A1">
      <pane ySplit="5" topLeftCell="A6" activePane="bottomLeft" state="frozen"/>
      <selection pane="topLeft" activeCell="A1" sqref="A1"/>
      <selection pane="bottomLeft" activeCell="D403" sqref="D398:O457"/>
    </sheetView>
  </sheetViews>
  <sheetFormatPr defaultColWidth="9.140625" defaultRowHeight="15"/>
  <cols>
    <col min="1" max="1" width="7.57421875" style="37" customWidth="1"/>
    <col min="2" max="2" width="29.28125" style="36" customWidth="1"/>
    <col min="3" max="3" width="13.421875" style="36" customWidth="1"/>
    <col min="4" max="4" width="10.7109375" style="17" customWidth="1"/>
    <col min="5" max="14" width="11.28125" style="17" customWidth="1"/>
    <col min="15" max="15" width="14.57421875" style="17" customWidth="1"/>
  </cols>
  <sheetData>
    <row r="1" spans="1:17" ht="19.5" customHeight="1">
      <c r="A1" s="1043" t="s">
        <v>847</v>
      </c>
      <c r="B1" s="1043"/>
      <c r="C1" s="1043"/>
      <c r="D1" s="1043"/>
      <c r="E1" s="1043"/>
      <c r="F1" s="1043"/>
      <c r="G1" s="1043"/>
      <c r="H1" s="1043"/>
      <c r="I1" s="1043"/>
      <c r="J1" s="1043"/>
      <c r="K1" s="1043"/>
      <c r="L1" s="1043"/>
      <c r="M1" s="1043"/>
      <c r="N1" s="1043"/>
      <c r="O1" s="1043"/>
      <c r="P1" s="294"/>
      <c r="Q1" s="294"/>
    </row>
    <row r="2" spans="1:17" ht="12.75" customHeight="1">
      <c r="A2" s="1036" t="s">
        <v>580</v>
      </c>
      <c r="B2" s="1036" t="s">
        <v>17</v>
      </c>
      <c r="C2" s="1036" t="s">
        <v>104</v>
      </c>
      <c r="D2" s="1038" t="s">
        <v>0</v>
      </c>
      <c r="E2" s="1038" t="s">
        <v>1</v>
      </c>
      <c r="F2" s="1038"/>
      <c r="G2" s="1038" t="s">
        <v>2</v>
      </c>
      <c r="H2" s="1038"/>
      <c r="I2" s="1038"/>
      <c r="J2" s="1038"/>
      <c r="K2" s="1038"/>
      <c r="L2" s="1038"/>
      <c r="M2" s="1038"/>
      <c r="N2" s="1038"/>
      <c r="O2" s="295"/>
      <c r="P2" s="294"/>
      <c r="Q2" s="294"/>
    </row>
    <row r="3" spans="1:17" ht="25.5" customHeight="1">
      <c r="A3" s="1036"/>
      <c r="B3" s="1036"/>
      <c r="C3" s="1036"/>
      <c r="D3" s="1038"/>
      <c r="E3" s="1038"/>
      <c r="F3" s="1038"/>
      <c r="G3" s="1038" t="s">
        <v>105</v>
      </c>
      <c r="H3" s="1038"/>
      <c r="I3" s="1038" t="s">
        <v>3</v>
      </c>
      <c r="J3" s="1038"/>
      <c r="K3" s="1038" t="s">
        <v>4</v>
      </c>
      <c r="L3" s="1038"/>
      <c r="M3" s="1038" t="s">
        <v>5</v>
      </c>
      <c r="N3" s="1038"/>
      <c r="O3" s="1040" t="s">
        <v>137</v>
      </c>
      <c r="P3" s="294"/>
      <c r="Q3" s="294"/>
    </row>
    <row r="4" spans="1:17" ht="28.5" customHeight="1">
      <c r="A4" s="1036"/>
      <c r="B4" s="1036"/>
      <c r="C4" s="1036"/>
      <c r="D4" s="1038"/>
      <c r="E4" s="296" t="s">
        <v>6</v>
      </c>
      <c r="F4" s="296" t="s">
        <v>7</v>
      </c>
      <c r="G4" s="296" t="s">
        <v>6</v>
      </c>
      <c r="H4" s="296" t="s">
        <v>7</v>
      </c>
      <c r="I4" s="296" t="s">
        <v>6</v>
      </c>
      <c r="J4" s="296" t="s">
        <v>7</v>
      </c>
      <c r="K4" s="296" t="s">
        <v>6</v>
      </c>
      <c r="L4" s="296" t="s">
        <v>7</v>
      </c>
      <c r="M4" s="296" t="s">
        <v>6</v>
      </c>
      <c r="N4" s="296" t="s">
        <v>47</v>
      </c>
      <c r="O4" s="1037"/>
      <c r="P4" s="294"/>
      <c r="Q4" s="294"/>
    </row>
    <row r="5" spans="1:17" ht="14.25">
      <c r="A5" s="297">
        <v>1</v>
      </c>
      <c r="B5" s="297">
        <v>2</v>
      </c>
      <c r="C5" s="297">
        <v>3</v>
      </c>
      <c r="D5" s="296">
        <v>4</v>
      </c>
      <c r="E5" s="296">
        <v>5</v>
      </c>
      <c r="F5" s="296">
        <v>6</v>
      </c>
      <c r="G5" s="296">
        <v>7</v>
      </c>
      <c r="H5" s="296">
        <v>8</v>
      </c>
      <c r="I5" s="296">
        <v>9</v>
      </c>
      <c r="J5" s="296">
        <v>10</v>
      </c>
      <c r="K5" s="296">
        <v>11</v>
      </c>
      <c r="L5" s="296">
        <v>12</v>
      </c>
      <c r="M5" s="296">
        <v>13</v>
      </c>
      <c r="N5" s="296">
        <v>14</v>
      </c>
      <c r="O5" s="472">
        <v>15</v>
      </c>
      <c r="P5" s="294"/>
      <c r="Q5" s="294"/>
    </row>
    <row r="6" spans="1:17" ht="14.25">
      <c r="A6" s="297"/>
      <c r="B6" s="1060" t="s">
        <v>503</v>
      </c>
      <c r="C6" s="1061"/>
      <c r="D6" s="1061"/>
      <c r="E6" s="1061"/>
      <c r="F6" s="1061"/>
      <c r="G6" s="1061"/>
      <c r="H6" s="1061"/>
      <c r="I6" s="1061"/>
      <c r="J6" s="1061"/>
      <c r="K6" s="1061"/>
      <c r="L6" s="1061"/>
      <c r="M6" s="1061"/>
      <c r="N6" s="1061"/>
      <c r="O6" s="1062"/>
      <c r="P6" s="294"/>
      <c r="Q6" s="294"/>
    </row>
    <row r="7" spans="1:17" ht="14.25">
      <c r="A7" s="1036"/>
      <c r="B7" s="1036" t="s">
        <v>1014</v>
      </c>
      <c r="C7" s="1036"/>
      <c r="D7" s="298" t="s">
        <v>8</v>
      </c>
      <c r="E7" s="299">
        <f>SUM(E8:E18)</f>
        <v>895001.2999999999</v>
      </c>
      <c r="F7" s="299">
        <f aca="true" t="shared" si="0" ref="F7:N7">SUM(F8:F18)</f>
        <v>615512.7</v>
      </c>
      <c r="G7" s="299">
        <f t="shared" si="0"/>
        <v>787163.2000000001</v>
      </c>
      <c r="H7" s="299">
        <f t="shared" si="0"/>
        <v>561684.3999999999</v>
      </c>
      <c r="I7" s="299">
        <f t="shared" si="0"/>
        <v>0</v>
      </c>
      <c r="J7" s="299">
        <f t="shared" si="0"/>
        <v>0</v>
      </c>
      <c r="K7" s="299">
        <f t="shared" si="0"/>
        <v>67569.29999999999</v>
      </c>
      <c r="L7" s="299">
        <f t="shared" si="0"/>
        <v>30349.2</v>
      </c>
      <c r="M7" s="299">
        <f t="shared" si="0"/>
        <v>40268.8</v>
      </c>
      <c r="N7" s="299">
        <f t="shared" si="0"/>
        <v>23479.1</v>
      </c>
      <c r="O7" s="1040" t="s">
        <v>473</v>
      </c>
      <c r="P7" s="294"/>
      <c r="Q7" s="294"/>
    </row>
    <row r="8" spans="1:17" ht="14.25">
      <c r="A8" s="1036"/>
      <c r="B8" s="1036"/>
      <c r="C8" s="1036"/>
      <c r="D8" s="309" t="s">
        <v>9</v>
      </c>
      <c r="E8" s="310">
        <f>G8+I8+K8+M8</f>
        <v>54379.5</v>
      </c>
      <c r="F8" s="310">
        <f>H8+J8+L8+N8</f>
        <v>38727.9</v>
      </c>
      <c r="G8" s="311">
        <f>G57+G81+G93+G105+G117+G129+G141+G201+G261+G273+G285+G301+G313</f>
        <v>42244.2</v>
      </c>
      <c r="H8" s="311">
        <f aca="true" t="shared" si="1" ref="H8:N8">H57+H81+H93+H105+H117+H129+H141+H201+H261+H273+H285+H301+H313</f>
        <v>32520.5</v>
      </c>
      <c r="I8" s="311">
        <f t="shared" si="1"/>
        <v>0</v>
      </c>
      <c r="J8" s="311">
        <f t="shared" si="1"/>
        <v>0</v>
      </c>
      <c r="K8" s="311">
        <f t="shared" si="1"/>
        <v>12135.3</v>
      </c>
      <c r="L8" s="311">
        <f t="shared" si="1"/>
        <v>6207.4</v>
      </c>
      <c r="M8" s="311">
        <f t="shared" si="1"/>
        <v>0</v>
      </c>
      <c r="N8" s="311">
        <f t="shared" si="1"/>
        <v>0</v>
      </c>
      <c r="O8" s="1041"/>
      <c r="P8" s="294"/>
      <c r="Q8" s="294"/>
    </row>
    <row r="9" spans="1:17" ht="14.25">
      <c r="A9" s="1036"/>
      <c r="B9" s="1036"/>
      <c r="C9" s="1036"/>
      <c r="D9" s="309" t="s">
        <v>10</v>
      </c>
      <c r="E9" s="310">
        <f aca="true" t="shared" si="2" ref="E9:E18">G9+I9+K9+M9</f>
        <v>52656.6</v>
      </c>
      <c r="F9" s="310">
        <f aca="true" t="shared" si="3" ref="F9:F18">H9+J9+L9+N9</f>
        <v>37027.1</v>
      </c>
      <c r="G9" s="311">
        <f aca="true" t="shared" si="4" ref="G9:N11">G58+G82+G94+G106+G118+G130+G142+G202+G262+G274+G286+G302+G314</f>
        <v>40673.200000000004</v>
      </c>
      <c r="H9" s="311">
        <f t="shared" si="4"/>
        <v>30001.6</v>
      </c>
      <c r="I9" s="311">
        <f t="shared" si="4"/>
        <v>0</v>
      </c>
      <c r="J9" s="311">
        <f t="shared" si="4"/>
        <v>0</v>
      </c>
      <c r="K9" s="311">
        <f t="shared" si="4"/>
        <v>10995.3</v>
      </c>
      <c r="L9" s="311">
        <f t="shared" si="4"/>
        <v>6037.4</v>
      </c>
      <c r="M9" s="311">
        <f t="shared" si="4"/>
        <v>988.1</v>
      </c>
      <c r="N9" s="311">
        <f t="shared" si="4"/>
        <v>988.1</v>
      </c>
      <c r="O9" s="1041"/>
      <c r="P9" s="294"/>
      <c r="Q9" s="294"/>
    </row>
    <row r="10" spans="1:17" ht="14.25">
      <c r="A10" s="1036"/>
      <c r="B10" s="1036"/>
      <c r="C10" s="1036"/>
      <c r="D10" s="309" t="s">
        <v>11</v>
      </c>
      <c r="E10" s="310">
        <f t="shared" si="2"/>
        <v>55846.09999999999</v>
      </c>
      <c r="F10" s="310">
        <f t="shared" si="3"/>
        <v>41546.8</v>
      </c>
      <c r="G10" s="311">
        <f t="shared" si="4"/>
        <v>40770.1</v>
      </c>
      <c r="H10" s="311">
        <f t="shared" si="4"/>
        <v>30004.500000000004</v>
      </c>
      <c r="I10" s="311">
        <f t="shared" si="4"/>
        <v>0</v>
      </c>
      <c r="J10" s="311">
        <f t="shared" si="4"/>
        <v>0</v>
      </c>
      <c r="K10" s="311">
        <f t="shared" si="4"/>
        <v>10995.3</v>
      </c>
      <c r="L10" s="311">
        <f t="shared" si="4"/>
        <v>7461.6</v>
      </c>
      <c r="M10" s="311">
        <f t="shared" si="4"/>
        <v>4080.7</v>
      </c>
      <c r="N10" s="311">
        <f t="shared" si="4"/>
        <v>4080.7</v>
      </c>
      <c r="O10" s="1041"/>
      <c r="P10" s="294"/>
      <c r="Q10" s="294"/>
    </row>
    <row r="11" spans="1:17" ht="14.25">
      <c r="A11" s="1036"/>
      <c r="B11" s="1036"/>
      <c r="C11" s="1036"/>
      <c r="D11" s="309" t="s">
        <v>19</v>
      </c>
      <c r="E11" s="310">
        <f t="shared" si="2"/>
        <v>78937.8</v>
      </c>
      <c r="F11" s="310">
        <f t="shared" si="3"/>
        <v>66140.9</v>
      </c>
      <c r="G11" s="311">
        <f t="shared" si="4"/>
        <v>61857.1</v>
      </c>
      <c r="H11" s="311">
        <f t="shared" si="4"/>
        <v>51910.799999999996</v>
      </c>
      <c r="I11" s="311">
        <f t="shared" si="4"/>
        <v>0</v>
      </c>
      <c r="J11" s="311">
        <f t="shared" si="4"/>
        <v>0</v>
      </c>
      <c r="K11" s="311">
        <f t="shared" si="4"/>
        <v>12680.7</v>
      </c>
      <c r="L11" s="311">
        <f t="shared" si="4"/>
        <v>9830.1</v>
      </c>
      <c r="M11" s="311">
        <f t="shared" si="4"/>
        <v>4400</v>
      </c>
      <c r="N11" s="311">
        <f t="shared" si="4"/>
        <v>4400</v>
      </c>
      <c r="O11" s="1041"/>
      <c r="P11" s="294"/>
      <c r="Q11" s="294"/>
    </row>
    <row r="12" spans="1:17" ht="14.25">
      <c r="A12" s="1036"/>
      <c r="B12" s="1036"/>
      <c r="C12" s="1036"/>
      <c r="D12" s="309" t="s">
        <v>27</v>
      </c>
      <c r="E12" s="310">
        <f t="shared" si="2"/>
        <v>64450.799999999996</v>
      </c>
      <c r="F12" s="310">
        <f t="shared" si="3"/>
        <v>55011.1</v>
      </c>
      <c r="G12" s="311">
        <f>G61+G85+G97+G109+G121+G133+G145+G205+G265+G277+G289+G305+G317+G290</f>
        <v>56388.1</v>
      </c>
      <c r="H12" s="311">
        <f aca="true" t="shared" si="5" ref="H12:N12">H61+H85+H97+H109+H121+H133+H145+H205+H265+H277+H289+H305+H317+H290</f>
        <v>53388.1</v>
      </c>
      <c r="I12" s="311">
        <f t="shared" si="5"/>
        <v>0</v>
      </c>
      <c r="J12" s="311">
        <f t="shared" si="5"/>
        <v>0</v>
      </c>
      <c r="K12" s="311">
        <f t="shared" si="5"/>
        <v>3662.7</v>
      </c>
      <c r="L12" s="311">
        <f t="shared" si="5"/>
        <v>812.7</v>
      </c>
      <c r="M12" s="311">
        <f t="shared" si="5"/>
        <v>4400</v>
      </c>
      <c r="N12" s="311">
        <f t="shared" si="5"/>
        <v>810.3</v>
      </c>
      <c r="O12" s="1041"/>
      <c r="P12" s="294"/>
      <c r="Q12" s="294"/>
    </row>
    <row r="13" spans="1:17" ht="14.25">
      <c r="A13" s="1036"/>
      <c r="B13" s="1036"/>
      <c r="C13" s="1036"/>
      <c r="D13" s="296" t="s">
        <v>28</v>
      </c>
      <c r="E13" s="300">
        <f t="shared" si="2"/>
        <v>98278.40000000001</v>
      </c>
      <c r="F13" s="300">
        <f t="shared" si="3"/>
        <v>55948</v>
      </c>
      <c r="G13" s="301">
        <f>G62+G86+G98+G110+G122+G134+G146+G206+G266+G278+G291+G292+G306+G318</f>
        <v>91028.40000000001</v>
      </c>
      <c r="H13" s="301">
        <f aca="true" t="shared" si="6" ref="H13:N13">H62+H86+H98+H110+H122+H134+H146+H206+H266+H278+H291+H292+H306+H318</f>
        <v>51548</v>
      </c>
      <c r="I13" s="301">
        <f t="shared" si="6"/>
        <v>0</v>
      </c>
      <c r="J13" s="301">
        <f t="shared" si="6"/>
        <v>0</v>
      </c>
      <c r="K13" s="301">
        <f t="shared" si="6"/>
        <v>2850</v>
      </c>
      <c r="L13" s="301">
        <f t="shared" si="6"/>
        <v>0</v>
      </c>
      <c r="M13" s="301">
        <f t="shared" si="6"/>
        <v>4400</v>
      </c>
      <c r="N13" s="301">
        <f t="shared" si="6"/>
        <v>4400</v>
      </c>
      <c r="O13" s="1041"/>
      <c r="P13" s="304"/>
      <c r="Q13" s="304"/>
    </row>
    <row r="14" spans="1:17" ht="14.25">
      <c r="A14" s="1036"/>
      <c r="B14" s="1036"/>
      <c r="C14" s="1036"/>
      <c r="D14" s="296" t="s">
        <v>530</v>
      </c>
      <c r="E14" s="300">
        <f t="shared" si="2"/>
        <v>98278.40000000001</v>
      </c>
      <c r="F14" s="300">
        <f t="shared" si="3"/>
        <v>66195.6</v>
      </c>
      <c r="G14" s="301">
        <f>G63+G87+G99+G111+G123+G135+G147+G207+G267+G279+G293+G294+G307+G319</f>
        <v>91028.40000000001</v>
      </c>
      <c r="H14" s="301">
        <f aca="true" t="shared" si="7" ref="H14:N14">H63+H87+H99+H111+H123+H135+H147+H207+H267+H279+H293+H294+H307+H319</f>
        <v>61795.6</v>
      </c>
      <c r="I14" s="301">
        <f t="shared" si="7"/>
        <v>0</v>
      </c>
      <c r="J14" s="301">
        <f t="shared" si="7"/>
        <v>0</v>
      </c>
      <c r="K14" s="301">
        <f t="shared" si="7"/>
        <v>2850</v>
      </c>
      <c r="L14" s="301">
        <f t="shared" si="7"/>
        <v>0</v>
      </c>
      <c r="M14" s="301">
        <f t="shared" si="7"/>
        <v>4400</v>
      </c>
      <c r="N14" s="301">
        <f t="shared" si="7"/>
        <v>4400</v>
      </c>
      <c r="O14" s="1041"/>
      <c r="P14" s="304"/>
      <c r="Q14" s="304"/>
    </row>
    <row r="15" spans="1:17" ht="14.25">
      <c r="A15" s="1036"/>
      <c r="B15" s="1036"/>
      <c r="C15" s="1036"/>
      <c r="D15" s="296" t="s">
        <v>531</v>
      </c>
      <c r="E15" s="300">
        <f t="shared" si="2"/>
        <v>98278.40000000001</v>
      </c>
      <c r="F15" s="300">
        <f t="shared" si="3"/>
        <v>66195.6</v>
      </c>
      <c r="G15" s="301">
        <f>G64+G88+G100+G112+G124+G136+G148+G208+G268+G280+G295+G296+G308+G320</f>
        <v>91028.40000000001</v>
      </c>
      <c r="H15" s="301">
        <f aca="true" t="shared" si="8" ref="H15:N15">H64+H88+H100+H112+H124+H136+H148+H208+H268+H280+H295+H296+H308+H320</f>
        <v>61795.6</v>
      </c>
      <c r="I15" s="301">
        <f t="shared" si="8"/>
        <v>0</v>
      </c>
      <c r="J15" s="301">
        <f t="shared" si="8"/>
        <v>0</v>
      </c>
      <c r="K15" s="301">
        <f t="shared" si="8"/>
        <v>2850</v>
      </c>
      <c r="L15" s="301">
        <f t="shared" si="8"/>
        <v>0</v>
      </c>
      <c r="M15" s="301">
        <f t="shared" si="8"/>
        <v>4400</v>
      </c>
      <c r="N15" s="301">
        <f t="shared" si="8"/>
        <v>4400</v>
      </c>
      <c r="O15" s="1041"/>
      <c r="P15" s="304"/>
      <c r="Q15" s="304"/>
    </row>
    <row r="16" spans="1:17" ht="14.25">
      <c r="A16" s="1036"/>
      <c r="B16" s="1036"/>
      <c r="C16" s="1036"/>
      <c r="D16" s="296" t="s">
        <v>532</v>
      </c>
      <c r="E16" s="300">
        <f t="shared" si="2"/>
        <v>97965.1</v>
      </c>
      <c r="F16" s="300">
        <f t="shared" si="3"/>
        <v>57672.3</v>
      </c>
      <c r="G16" s="301">
        <f>G65+G89+G101+G113+G125+G137+G149+G209+G269+G281+G297+G309+G321</f>
        <v>90715.1</v>
      </c>
      <c r="H16" s="301">
        <f aca="true" t="shared" si="9" ref="H16:N16">H65+H89+H101+H113+H125+H137+H149+H209+H269+H281+H297+H309+H321</f>
        <v>57672.3</v>
      </c>
      <c r="I16" s="301">
        <f t="shared" si="9"/>
        <v>0</v>
      </c>
      <c r="J16" s="301">
        <f t="shared" si="9"/>
        <v>0</v>
      </c>
      <c r="K16" s="301">
        <f t="shared" si="9"/>
        <v>2850</v>
      </c>
      <c r="L16" s="301">
        <f t="shared" si="9"/>
        <v>0</v>
      </c>
      <c r="M16" s="301">
        <f t="shared" si="9"/>
        <v>4400</v>
      </c>
      <c r="N16" s="301">
        <f t="shared" si="9"/>
        <v>0</v>
      </c>
      <c r="O16" s="1041"/>
      <c r="P16" s="294"/>
      <c r="Q16" s="294"/>
    </row>
    <row r="17" spans="1:17" ht="14.25">
      <c r="A17" s="1036"/>
      <c r="B17" s="1036"/>
      <c r="C17" s="1036"/>
      <c r="D17" s="296" t="s">
        <v>533</v>
      </c>
      <c r="E17" s="300">
        <f t="shared" si="2"/>
        <v>97965.1</v>
      </c>
      <c r="F17" s="300">
        <f t="shared" si="3"/>
        <v>64523.7</v>
      </c>
      <c r="G17" s="301">
        <f>G66+G90+G102+G114+G126+G138+G150+G210+G270+G282+G298+G310+G322</f>
        <v>90715.1</v>
      </c>
      <c r="H17" s="301">
        <f aca="true" t="shared" si="10" ref="H17:N17">H66+H90+H102+H114+H126+H138+H150+H210+H270+H282+H298+H310+H322</f>
        <v>64523.7</v>
      </c>
      <c r="I17" s="301">
        <f t="shared" si="10"/>
        <v>0</v>
      </c>
      <c r="J17" s="301">
        <f t="shared" si="10"/>
        <v>0</v>
      </c>
      <c r="K17" s="301">
        <f t="shared" si="10"/>
        <v>2850</v>
      </c>
      <c r="L17" s="301">
        <f t="shared" si="10"/>
        <v>0</v>
      </c>
      <c r="M17" s="301">
        <f t="shared" si="10"/>
        <v>4400</v>
      </c>
      <c r="N17" s="301">
        <f t="shared" si="10"/>
        <v>0</v>
      </c>
      <c r="O17" s="1041"/>
      <c r="P17" s="294"/>
      <c r="Q17" s="294"/>
    </row>
    <row r="18" spans="1:17" ht="14.25">
      <c r="A18" s="1036"/>
      <c r="B18" s="1036"/>
      <c r="C18" s="1036"/>
      <c r="D18" s="296" t="s">
        <v>545</v>
      </c>
      <c r="E18" s="300">
        <f t="shared" si="2"/>
        <v>97965.1</v>
      </c>
      <c r="F18" s="300">
        <f t="shared" si="3"/>
        <v>66523.7</v>
      </c>
      <c r="G18" s="301">
        <f>G67+G91+G103+G115+G127+G139+G151+G211+G271+G283+G299+G311+G323</f>
        <v>90715.1</v>
      </c>
      <c r="H18" s="301">
        <f aca="true" t="shared" si="11" ref="H18:N18">H67+H91+H103+H115+H127+H139+H151+H211+H271+H283+H299+H311+H323</f>
        <v>66523.7</v>
      </c>
      <c r="I18" s="301">
        <f t="shared" si="11"/>
        <v>0</v>
      </c>
      <c r="J18" s="301">
        <f t="shared" si="11"/>
        <v>0</v>
      </c>
      <c r="K18" s="301">
        <f t="shared" si="11"/>
        <v>2850</v>
      </c>
      <c r="L18" s="301">
        <f t="shared" si="11"/>
        <v>0</v>
      </c>
      <c r="M18" s="301">
        <f t="shared" si="11"/>
        <v>4400</v>
      </c>
      <c r="N18" s="301">
        <f t="shared" si="11"/>
        <v>0</v>
      </c>
      <c r="O18" s="1037"/>
      <c r="P18" s="294"/>
      <c r="Q18" s="294"/>
    </row>
    <row r="19" spans="1:17" ht="14.25">
      <c r="A19" s="1036"/>
      <c r="B19" s="1036" t="s">
        <v>1013</v>
      </c>
      <c r="C19" s="1036"/>
      <c r="D19" s="298" t="s">
        <v>8</v>
      </c>
      <c r="E19" s="299">
        <f>SUM(E20:E30)</f>
        <v>8323230</v>
      </c>
      <c r="F19" s="299">
        <f aca="true" t="shared" si="12" ref="F19:N19">SUM(F20:F30)</f>
        <v>5616402.8100000005</v>
      </c>
      <c r="G19" s="299">
        <f t="shared" si="12"/>
        <v>6067616.4</v>
      </c>
      <c r="H19" s="299">
        <f t="shared" si="12"/>
        <v>4724195.2</v>
      </c>
      <c r="I19" s="299">
        <f t="shared" si="12"/>
        <v>5166.8</v>
      </c>
      <c r="J19" s="299">
        <f t="shared" si="12"/>
        <v>5166.8</v>
      </c>
      <c r="K19" s="299">
        <f t="shared" si="12"/>
        <v>1366177.3000000003</v>
      </c>
      <c r="L19" s="299">
        <f t="shared" si="12"/>
        <v>393913.79999999993</v>
      </c>
      <c r="M19" s="299">
        <f t="shared" si="12"/>
        <v>884269.5</v>
      </c>
      <c r="N19" s="299">
        <f t="shared" si="12"/>
        <v>493127.01</v>
      </c>
      <c r="O19" s="1042" t="s">
        <v>24</v>
      </c>
      <c r="P19" s="294"/>
      <c r="Q19" s="294"/>
    </row>
    <row r="20" spans="1:17" ht="14.25">
      <c r="A20" s="1036"/>
      <c r="B20" s="1036"/>
      <c r="C20" s="1036"/>
      <c r="D20" s="309" t="s">
        <v>9</v>
      </c>
      <c r="E20" s="310">
        <f>G20+I20+K20+M20</f>
        <v>526024.1000000001</v>
      </c>
      <c r="F20" s="310">
        <f>H20+J20+L20+N20</f>
        <v>340244.5</v>
      </c>
      <c r="G20" s="311">
        <f>G326+G338+G350+G362+G374</f>
        <v>395269.60000000003</v>
      </c>
      <c r="H20" s="311">
        <f aca="true" t="shared" si="13" ref="H20:N20">H326+H338+H350+H362+H374</f>
        <v>294829.4</v>
      </c>
      <c r="I20" s="311">
        <f t="shared" si="13"/>
        <v>3511.5</v>
      </c>
      <c r="J20" s="311">
        <f t="shared" si="13"/>
        <v>3511.5</v>
      </c>
      <c r="K20" s="311">
        <f t="shared" si="13"/>
        <v>127243</v>
      </c>
      <c r="L20" s="311">
        <f t="shared" si="13"/>
        <v>41903.6</v>
      </c>
      <c r="M20" s="311">
        <f t="shared" si="13"/>
        <v>0</v>
      </c>
      <c r="N20" s="311">
        <f t="shared" si="13"/>
        <v>0</v>
      </c>
      <c r="O20" s="1042"/>
      <c r="P20" s="294"/>
      <c r="Q20" s="294"/>
    </row>
    <row r="21" spans="1:17" ht="14.25">
      <c r="A21" s="1036"/>
      <c r="B21" s="1036"/>
      <c r="C21" s="1036"/>
      <c r="D21" s="309" t="s">
        <v>10</v>
      </c>
      <c r="E21" s="310">
        <f aca="true" t="shared" si="14" ref="E21:E30">G21+I21+K21+M21</f>
        <v>690048.1000000001</v>
      </c>
      <c r="F21" s="310">
        <f aca="true" t="shared" si="15" ref="F21:F30">H21+J21+L21+N21</f>
        <v>423857.5</v>
      </c>
      <c r="G21" s="311">
        <f aca="true" t="shared" si="16" ref="G21:N30">G327+G339+G351+G363+G375</f>
        <v>529607.3</v>
      </c>
      <c r="H21" s="311">
        <f t="shared" si="16"/>
        <v>311621.6</v>
      </c>
      <c r="I21" s="311">
        <f t="shared" si="16"/>
        <v>1655.3</v>
      </c>
      <c r="J21" s="311">
        <f t="shared" si="16"/>
        <v>1655.3</v>
      </c>
      <c r="K21" s="311">
        <f t="shared" si="16"/>
        <v>91351.6</v>
      </c>
      <c r="L21" s="311">
        <f t="shared" si="16"/>
        <v>43146.7</v>
      </c>
      <c r="M21" s="311">
        <f t="shared" si="16"/>
        <v>67433.9</v>
      </c>
      <c r="N21" s="311">
        <f t="shared" si="16"/>
        <v>67433.9</v>
      </c>
      <c r="O21" s="1042"/>
      <c r="P21" s="294"/>
      <c r="Q21" s="294"/>
    </row>
    <row r="22" spans="1:17" ht="14.25">
      <c r="A22" s="1036"/>
      <c r="B22" s="1036"/>
      <c r="C22" s="1036"/>
      <c r="D22" s="309" t="s">
        <v>11</v>
      </c>
      <c r="E22" s="310">
        <f t="shared" si="14"/>
        <v>733080.1</v>
      </c>
      <c r="F22" s="310">
        <f t="shared" si="15"/>
        <v>484452.29999999993</v>
      </c>
      <c r="G22" s="311">
        <f t="shared" si="16"/>
        <v>533707.3</v>
      </c>
      <c r="H22" s="311">
        <f t="shared" si="16"/>
        <v>349215.99999999994</v>
      </c>
      <c r="I22" s="311">
        <f t="shared" si="16"/>
        <v>0</v>
      </c>
      <c r="J22" s="311">
        <f t="shared" si="16"/>
        <v>0</v>
      </c>
      <c r="K22" s="311">
        <f t="shared" si="16"/>
        <v>129104.70000000001</v>
      </c>
      <c r="L22" s="311">
        <f t="shared" si="16"/>
        <v>64968.2</v>
      </c>
      <c r="M22" s="311">
        <f t="shared" si="16"/>
        <v>70268.1</v>
      </c>
      <c r="N22" s="311">
        <f t="shared" si="16"/>
        <v>70268.1</v>
      </c>
      <c r="O22" s="1042"/>
      <c r="P22" s="294"/>
      <c r="Q22" s="294"/>
    </row>
    <row r="23" spans="1:17" ht="14.25">
      <c r="A23" s="1036"/>
      <c r="B23" s="1036"/>
      <c r="C23" s="1036"/>
      <c r="D23" s="309" t="s">
        <v>19</v>
      </c>
      <c r="E23" s="310">
        <f t="shared" si="14"/>
        <v>902271.8</v>
      </c>
      <c r="F23" s="310">
        <f t="shared" si="15"/>
        <v>606881.11</v>
      </c>
      <c r="G23" s="311">
        <f t="shared" si="16"/>
        <v>637061.3</v>
      </c>
      <c r="H23" s="311">
        <f t="shared" si="16"/>
        <v>451804.2</v>
      </c>
      <c r="I23" s="311">
        <f t="shared" si="16"/>
        <v>0</v>
      </c>
      <c r="J23" s="311">
        <f t="shared" si="16"/>
        <v>0</v>
      </c>
      <c r="K23" s="311">
        <f t="shared" si="16"/>
        <v>132074.30000000002</v>
      </c>
      <c r="L23" s="311">
        <f t="shared" si="16"/>
        <v>92556.7</v>
      </c>
      <c r="M23" s="311">
        <f t="shared" si="16"/>
        <v>133136.2</v>
      </c>
      <c r="N23" s="311">
        <f t="shared" si="16"/>
        <v>62520.21</v>
      </c>
      <c r="O23" s="1042"/>
      <c r="P23" s="294"/>
      <c r="Q23" s="294"/>
    </row>
    <row r="24" spans="1:17" ht="14.25">
      <c r="A24" s="1036"/>
      <c r="B24" s="1036"/>
      <c r="C24" s="1036"/>
      <c r="D24" s="309" t="s">
        <v>27</v>
      </c>
      <c r="E24" s="310">
        <f t="shared" si="14"/>
        <v>887332.4</v>
      </c>
      <c r="F24" s="310">
        <f t="shared" si="15"/>
        <v>618496.1</v>
      </c>
      <c r="G24" s="311">
        <f t="shared" si="16"/>
        <v>625067.3</v>
      </c>
      <c r="H24" s="311">
        <f t="shared" si="16"/>
        <v>457292</v>
      </c>
      <c r="I24" s="311">
        <f t="shared" si="16"/>
        <v>0</v>
      </c>
      <c r="J24" s="311">
        <f t="shared" si="16"/>
        <v>0</v>
      </c>
      <c r="K24" s="311">
        <f t="shared" si="16"/>
        <v>126629.1</v>
      </c>
      <c r="L24" s="311">
        <f t="shared" si="16"/>
        <v>87977.9</v>
      </c>
      <c r="M24" s="311">
        <f t="shared" si="16"/>
        <v>135636</v>
      </c>
      <c r="N24" s="311">
        <f t="shared" si="16"/>
        <v>73226.2</v>
      </c>
      <c r="O24" s="1042"/>
      <c r="P24" s="294"/>
      <c r="Q24" s="294"/>
    </row>
    <row r="25" spans="1:17" ht="14.25">
      <c r="A25" s="1036"/>
      <c r="B25" s="1036"/>
      <c r="C25" s="1036"/>
      <c r="D25" s="296" t="s">
        <v>28</v>
      </c>
      <c r="E25" s="300">
        <f t="shared" si="14"/>
        <v>784748.8999999999</v>
      </c>
      <c r="F25" s="300">
        <f t="shared" si="15"/>
        <v>636054.2</v>
      </c>
      <c r="G25" s="301">
        <f t="shared" si="16"/>
        <v>557893.6</v>
      </c>
      <c r="H25" s="301">
        <f t="shared" si="16"/>
        <v>506523.89999999997</v>
      </c>
      <c r="I25" s="301">
        <f t="shared" si="16"/>
        <v>0</v>
      </c>
      <c r="J25" s="301">
        <f t="shared" si="16"/>
        <v>0</v>
      </c>
      <c r="K25" s="301">
        <f t="shared" si="16"/>
        <v>126629.1</v>
      </c>
      <c r="L25" s="301">
        <f t="shared" si="16"/>
        <v>56304.1</v>
      </c>
      <c r="M25" s="301">
        <f t="shared" si="16"/>
        <v>100226.2</v>
      </c>
      <c r="N25" s="301">
        <f t="shared" si="16"/>
        <v>73226.2</v>
      </c>
      <c r="O25" s="1042"/>
      <c r="P25" s="304"/>
      <c r="Q25" s="304"/>
    </row>
    <row r="26" spans="1:17" ht="14.25">
      <c r="A26" s="1036"/>
      <c r="B26" s="1036"/>
      <c r="C26" s="1036"/>
      <c r="D26" s="296" t="s">
        <v>530</v>
      </c>
      <c r="E26" s="300">
        <f t="shared" si="14"/>
        <v>784657.2999999999</v>
      </c>
      <c r="F26" s="300">
        <f t="shared" si="15"/>
        <v>543720.7999999999</v>
      </c>
      <c r="G26" s="301">
        <f t="shared" si="16"/>
        <v>557802</v>
      </c>
      <c r="H26" s="301">
        <f t="shared" si="16"/>
        <v>466966.3</v>
      </c>
      <c r="I26" s="301">
        <f t="shared" si="16"/>
        <v>0</v>
      </c>
      <c r="J26" s="301">
        <f t="shared" si="16"/>
        <v>0</v>
      </c>
      <c r="K26" s="301">
        <f t="shared" si="16"/>
        <v>126629.1</v>
      </c>
      <c r="L26" s="301">
        <f t="shared" si="16"/>
        <v>3528.3</v>
      </c>
      <c r="M26" s="301">
        <f t="shared" si="16"/>
        <v>100226.2</v>
      </c>
      <c r="N26" s="301">
        <f t="shared" si="16"/>
        <v>73226.2</v>
      </c>
      <c r="O26" s="1042"/>
      <c r="P26" s="304"/>
      <c r="Q26" s="304"/>
    </row>
    <row r="27" spans="1:17" ht="14.25">
      <c r="A27" s="1036"/>
      <c r="B27" s="1036"/>
      <c r="C27" s="1036"/>
      <c r="D27" s="296" t="s">
        <v>531</v>
      </c>
      <c r="E27" s="300">
        <f t="shared" si="14"/>
        <v>784657.2999999999</v>
      </c>
      <c r="F27" s="300">
        <f t="shared" si="15"/>
        <v>543718.3999999999</v>
      </c>
      <c r="G27" s="301">
        <f t="shared" si="16"/>
        <v>557802</v>
      </c>
      <c r="H27" s="301">
        <f t="shared" si="16"/>
        <v>466963.89999999997</v>
      </c>
      <c r="I27" s="301">
        <f t="shared" si="16"/>
        <v>0</v>
      </c>
      <c r="J27" s="301">
        <f t="shared" si="16"/>
        <v>0</v>
      </c>
      <c r="K27" s="301">
        <f t="shared" si="16"/>
        <v>126629.1</v>
      </c>
      <c r="L27" s="301">
        <f t="shared" si="16"/>
        <v>3528.3</v>
      </c>
      <c r="M27" s="301">
        <f t="shared" si="16"/>
        <v>100226.2</v>
      </c>
      <c r="N27" s="301">
        <f t="shared" si="16"/>
        <v>73226.2</v>
      </c>
      <c r="O27" s="1042"/>
      <c r="P27" s="304"/>
      <c r="Q27" s="304"/>
    </row>
    <row r="28" spans="1:17" ht="14.25">
      <c r="A28" s="1036"/>
      <c r="B28" s="1036"/>
      <c r="C28" s="1036"/>
      <c r="D28" s="296" t="s">
        <v>532</v>
      </c>
      <c r="E28" s="300">
        <f t="shared" si="14"/>
        <v>743470</v>
      </c>
      <c r="F28" s="300">
        <f t="shared" si="15"/>
        <v>452620.1</v>
      </c>
      <c r="G28" s="301">
        <f t="shared" si="16"/>
        <v>557802</v>
      </c>
      <c r="H28" s="301">
        <f t="shared" si="16"/>
        <v>452620.1</v>
      </c>
      <c r="I28" s="301">
        <f t="shared" si="16"/>
        <v>0</v>
      </c>
      <c r="J28" s="301">
        <f t="shared" si="16"/>
        <v>0</v>
      </c>
      <c r="K28" s="301">
        <f t="shared" si="16"/>
        <v>126629.1</v>
      </c>
      <c r="L28" s="301">
        <f t="shared" si="16"/>
        <v>0</v>
      </c>
      <c r="M28" s="301">
        <f t="shared" si="16"/>
        <v>59038.9</v>
      </c>
      <c r="N28" s="301">
        <f t="shared" si="16"/>
        <v>0</v>
      </c>
      <c r="O28" s="1042"/>
      <c r="P28" s="294"/>
      <c r="Q28" s="294"/>
    </row>
    <row r="29" spans="1:17" ht="14.25">
      <c r="A29" s="1036"/>
      <c r="B29" s="1036"/>
      <c r="C29" s="1036"/>
      <c r="D29" s="296" t="s">
        <v>533</v>
      </c>
      <c r="E29" s="300">
        <f t="shared" si="14"/>
        <v>743470</v>
      </c>
      <c r="F29" s="300">
        <f t="shared" si="15"/>
        <v>469828.89999999997</v>
      </c>
      <c r="G29" s="301">
        <f t="shared" si="16"/>
        <v>557802</v>
      </c>
      <c r="H29" s="301">
        <f t="shared" si="16"/>
        <v>469828.89999999997</v>
      </c>
      <c r="I29" s="301">
        <f t="shared" si="16"/>
        <v>0</v>
      </c>
      <c r="J29" s="301">
        <f t="shared" si="16"/>
        <v>0</v>
      </c>
      <c r="K29" s="301">
        <f t="shared" si="16"/>
        <v>126629.1</v>
      </c>
      <c r="L29" s="301">
        <f t="shared" si="16"/>
        <v>0</v>
      </c>
      <c r="M29" s="301">
        <f t="shared" si="16"/>
        <v>59038.9</v>
      </c>
      <c r="N29" s="301">
        <f t="shared" si="16"/>
        <v>0</v>
      </c>
      <c r="O29" s="1042"/>
      <c r="P29" s="294"/>
      <c r="Q29" s="294"/>
    </row>
    <row r="30" spans="1:17" ht="14.25">
      <c r="A30" s="1036"/>
      <c r="B30" s="1036"/>
      <c r="C30" s="1036"/>
      <c r="D30" s="296" t="s">
        <v>545</v>
      </c>
      <c r="E30" s="300">
        <f t="shared" si="14"/>
        <v>743470</v>
      </c>
      <c r="F30" s="300">
        <f t="shared" si="15"/>
        <v>496528.89999999997</v>
      </c>
      <c r="G30" s="301">
        <f t="shared" si="16"/>
        <v>557802</v>
      </c>
      <c r="H30" s="301">
        <f t="shared" si="16"/>
        <v>496528.89999999997</v>
      </c>
      <c r="I30" s="301">
        <f t="shared" si="16"/>
        <v>0</v>
      </c>
      <c r="J30" s="301">
        <f t="shared" si="16"/>
        <v>0</v>
      </c>
      <c r="K30" s="301">
        <f t="shared" si="16"/>
        <v>126629.1</v>
      </c>
      <c r="L30" s="301">
        <f t="shared" si="16"/>
        <v>0</v>
      </c>
      <c r="M30" s="301">
        <f t="shared" si="16"/>
        <v>59038.9</v>
      </c>
      <c r="N30" s="301">
        <f t="shared" si="16"/>
        <v>0</v>
      </c>
      <c r="O30" s="1042"/>
      <c r="P30" s="294"/>
      <c r="Q30" s="294"/>
    </row>
    <row r="31" spans="1:17" ht="14.25">
      <c r="A31" s="1036"/>
      <c r="B31" s="1036" t="s">
        <v>1107</v>
      </c>
      <c r="C31" s="1036"/>
      <c r="D31" s="298" t="s">
        <v>8</v>
      </c>
      <c r="E31" s="299">
        <f>SUM(E32:E42)</f>
        <v>232083.7</v>
      </c>
      <c r="F31" s="299">
        <f aca="true" t="shared" si="17" ref="F31:N31">SUM(F32:F42)</f>
        <v>157349.8</v>
      </c>
      <c r="G31" s="299">
        <f t="shared" si="17"/>
        <v>23793.199999999997</v>
      </c>
      <c r="H31" s="299">
        <f t="shared" si="17"/>
        <v>19714.399999999998</v>
      </c>
      <c r="I31" s="299">
        <f t="shared" si="17"/>
        <v>37831.100000000006</v>
      </c>
      <c r="J31" s="299">
        <f t="shared" si="17"/>
        <v>32864.9</v>
      </c>
      <c r="K31" s="299">
        <f t="shared" si="17"/>
        <v>170459.4</v>
      </c>
      <c r="L31" s="299">
        <f t="shared" si="17"/>
        <v>104770.5</v>
      </c>
      <c r="M31" s="299">
        <f t="shared" si="17"/>
        <v>0</v>
      </c>
      <c r="N31" s="299">
        <f t="shared" si="17"/>
        <v>0</v>
      </c>
      <c r="O31" s="1040" t="s">
        <v>1108</v>
      </c>
      <c r="P31" s="294"/>
      <c r="Q31" s="294"/>
    </row>
    <row r="32" spans="1:17" ht="14.25">
      <c r="A32" s="1036"/>
      <c r="B32" s="1036"/>
      <c r="C32" s="1036"/>
      <c r="D32" s="296" t="s">
        <v>9</v>
      </c>
      <c r="E32" s="310">
        <f>G32+I32+K32+M32</f>
        <v>0</v>
      </c>
      <c r="F32" s="310">
        <f>H32+J32+L32+N32</f>
        <v>0</v>
      </c>
      <c r="G32" s="311">
        <f>G387+G399+G411+G423+G435</f>
        <v>0</v>
      </c>
      <c r="H32" s="311">
        <f aca="true" t="shared" si="18" ref="H32:N32">H387+H399+H411+H423+H435</f>
        <v>0</v>
      </c>
      <c r="I32" s="311">
        <f t="shared" si="18"/>
        <v>0</v>
      </c>
      <c r="J32" s="311">
        <f t="shared" si="18"/>
        <v>0</v>
      </c>
      <c r="K32" s="311">
        <f t="shared" si="18"/>
        <v>0</v>
      </c>
      <c r="L32" s="311">
        <f t="shared" si="18"/>
        <v>0</v>
      </c>
      <c r="M32" s="311">
        <f t="shared" si="18"/>
        <v>0</v>
      </c>
      <c r="N32" s="311">
        <f t="shared" si="18"/>
        <v>0</v>
      </c>
      <c r="O32" s="1041"/>
      <c r="P32" s="294"/>
      <c r="Q32" s="294"/>
    </row>
    <row r="33" spans="1:17" ht="14.25">
      <c r="A33" s="1036"/>
      <c r="B33" s="1036"/>
      <c r="C33" s="1036"/>
      <c r="D33" s="296" t="s">
        <v>10</v>
      </c>
      <c r="E33" s="310">
        <f aca="true" t="shared" si="19" ref="E33:E42">G33+I33+K33+M33</f>
        <v>0</v>
      </c>
      <c r="F33" s="310">
        <f aca="true" t="shared" si="20" ref="F33:F42">H33+J33+L33+N33</f>
        <v>0</v>
      </c>
      <c r="G33" s="311">
        <f aca="true" t="shared" si="21" ref="G33:N42">G388+G400+G412+G424+G436</f>
        <v>0</v>
      </c>
      <c r="H33" s="311">
        <f t="shared" si="21"/>
        <v>0</v>
      </c>
      <c r="I33" s="311">
        <f t="shared" si="21"/>
        <v>0</v>
      </c>
      <c r="J33" s="311">
        <f t="shared" si="21"/>
        <v>0</v>
      </c>
      <c r="K33" s="311">
        <f t="shared" si="21"/>
        <v>0</v>
      </c>
      <c r="L33" s="311">
        <f t="shared" si="21"/>
        <v>0</v>
      </c>
      <c r="M33" s="311">
        <f t="shared" si="21"/>
        <v>0</v>
      </c>
      <c r="N33" s="311">
        <f t="shared" si="21"/>
        <v>0</v>
      </c>
      <c r="O33" s="1041"/>
      <c r="P33" s="294"/>
      <c r="Q33" s="294"/>
    </row>
    <row r="34" spans="1:17" ht="14.25">
      <c r="A34" s="1036"/>
      <c r="B34" s="1036"/>
      <c r="C34" s="1036"/>
      <c r="D34" s="296" t="s">
        <v>11</v>
      </c>
      <c r="E34" s="310">
        <f t="shared" si="19"/>
        <v>0</v>
      </c>
      <c r="F34" s="310">
        <f t="shared" si="20"/>
        <v>0</v>
      </c>
      <c r="G34" s="311">
        <f t="shared" si="21"/>
        <v>0</v>
      </c>
      <c r="H34" s="311">
        <f t="shared" si="21"/>
        <v>0</v>
      </c>
      <c r="I34" s="311">
        <f t="shared" si="21"/>
        <v>0</v>
      </c>
      <c r="J34" s="311">
        <f t="shared" si="21"/>
        <v>0</v>
      </c>
      <c r="K34" s="311">
        <f t="shared" si="21"/>
        <v>0</v>
      </c>
      <c r="L34" s="311">
        <f t="shared" si="21"/>
        <v>0</v>
      </c>
      <c r="M34" s="311">
        <f t="shared" si="21"/>
        <v>0</v>
      </c>
      <c r="N34" s="311">
        <f t="shared" si="21"/>
        <v>0</v>
      </c>
      <c r="O34" s="1041"/>
      <c r="P34" s="294"/>
      <c r="Q34" s="294"/>
    </row>
    <row r="35" spans="1:17" ht="14.25">
      <c r="A35" s="1036"/>
      <c r="B35" s="1036"/>
      <c r="C35" s="1036"/>
      <c r="D35" s="296" t="s">
        <v>19</v>
      </c>
      <c r="E35" s="310">
        <f t="shared" si="19"/>
        <v>0</v>
      </c>
      <c r="F35" s="310">
        <f t="shared" si="20"/>
        <v>0</v>
      </c>
      <c r="G35" s="311">
        <f t="shared" si="21"/>
        <v>0</v>
      </c>
      <c r="H35" s="311">
        <f t="shared" si="21"/>
        <v>0</v>
      </c>
      <c r="I35" s="311">
        <f t="shared" si="21"/>
        <v>0</v>
      </c>
      <c r="J35" s="311">
        <f t="shared" si="21"/>
        <v>0</v>
      </c>
      <c r="K35" s="311">
        <f t="shared" si="21"/>
        <v>0</v>
      </c>
      <c r="L35" s="311">
        <f t="shared" si="21"/>
        <v>0</v>
      </c>
      <c r="M35" s="311">
        <f t="shared" si="21"/>
        <v>0</v>
      </c>
      <c r="N35" s="311">
        <f t="shared" si="21"/>
        <v>0</v>
      </c>
      <c r="O35" s="1041"/>
      <c r="P35" s="294"/>
      <c r="Q35" s="294"/>
    </row>
    <row r="36" spans="1:17" ht="14.25">
      <c r="A36" s="1036"/>
      <c r="B36" s="1036"/>
      <c r="C36" s="1036"/>
      <c r="D36" s="296" t="s">
        <v>27</v>
      </c>
      <c r="E36" s="310">
        <f t="shared" si="19"/>
        <v>32891</v>
      </c>
      <c r="F36" s="310">
        <f t="shared" si="20"/>
        <v>32891</v>
      </c>
      <c r="G36" s="311">
        <f t="shared" si="21"/>
        <v>3655.1000000000004</v>
      </c>
      <c r="H36" s="311">
        <f t="shared" si="21"/>
        <v>3655.1000000000004</v>
      </c>
      <c r="I36" s="311">
        <f t="shared" si="21"/>
        <v>2822.6</v>
      </c>
      <c r="J36" s="311">
        <f t="shared" si="21"/>
        <v>2822.6</v>
      </c>
      <c r="K36" s="311">
        <f t="shared" si="21"/>
        <v>26413.3</v>
      </c>
      <c r="L36" s="311">
        <f t="shared" si="21"/>
        <v>26413.3</v>
      </c>
      <c r="M36" s="311">
        <f t="shared" si="21"/>
        <v>0</v>
      </c>
      <c r="N36" s="311">
        <f t="shared" si="21"/>
        <v>0</v>
      </c>
      <c r="O36" s="1041"/>
      <c r="P36" s="294"/>
      <c r="Q36" s="294"/>
    </row>
    <row r="37" spans="1:17" ht="14.25">
      <c r="A37" s="1036"/>
      <c r="B37" s="1036"/>
      <c r="C37" s="1036"/>
      <c r="D37" s="296" t="s">
        <v>28</v>
      </c>
      <c r="E37" s="300">
        <f t="shared" si="19"/>
        <v>65096.5</v>
      </c>
      <c r="F37" s="300">
        <f t="shared" si="20"/>
        <v>65096.5</v>
      </c>
      <c r="G37" s="301">
        <f t="shared" si="21"/>
        <v>3876.5</v>
      </c>
      <c r="H37" s="301">
        <f t="shared" si="21"/>
        <v>3876.5</v>
      </c>
      <c r="I37" s="301">
        <f t="shared" si="21"/>
        <v>26655.4</v>
      </c>
      <c r="J37" s="301">
        <f t="shared" si="21"/>
        <v>26655.4</v>
      </c>
      <c r="K37" s="301">
        <f t="shared" si="21"/>
        <v>34564.6</v>
      </c>
      <c r="L37" s="301">
        <f t="shared" si="21"/>
        <v>34564.6</v>
      </c>
      <c r="M37" s="301">
        <f t="shared" si="21"/>
        <v>0</v>
      </c>
      <c r="N37" s="301">
        <f t="shared" si="21"/>
        <v>0</v>
      </c>
      <c r="O37" s="1041"/>
      <c r="P37" s="294"/>
      <c r="Q37" s="294"/>
    </row>
    <row r="38" spans="1:17" ht="14.25">
      <c r="A38" s="1036"/>
      <c r="B38" s="1036"/>
      <c r="C38" s="1036"/>
      <c r="D38" s="296" t="s">
        <v>530</v>
      </c>
      <c r="E38" s="300">
        <f t="shared" si="19"/>
        <v>26802.1</v>
      </c>
      <c r="F38" s="300">
        <f t="shared" si="20"/>
        <v>26802.1</v>
      </c>
      <c r="G38" s="301">
        <f t="shared" si="21"/>
        <v>3250.4</v>
      </c>
      <c r="H38" s="301">
        <f t="shared" si="21"/>
        <v>3250.4</v>
      </c>
      <c r="I38" s="301">
        <f t="shared" si="21"/>
        <v>1655.4</v>
      </c>
      <c r="J38" s="301">
        <f t="shared" si="21"/>
        <v>1655.4</v>
      </c>
      <c r="K38" s="301">
        <f t="shared" si="21"/>
        <v>21896.3</v>
      </c>
      <c r="L38" s="301">
        <f t="shared" si="21"/>
        <v>21896.3</v>
      </c>
      <c r="M38" s="301">
        <f t="shared" si="21"/>
        <v>0</v>
      </c>
      <c r="N38" s="301">
        <f t="shared" si="21"/>
        <v>0</v>
      </c>
      <c r="O38" s="1041"/>
      <c r="P38" s="294"/>
      <c r="Q38" s="294"/>
    </row>
    <row r="39" spans="1:17" ht="14.25">
      <c r="A39" s="1036"/>
      <c r="B39" s="1036"/>
      <c r="C39" s="1036"/>
      <c r="D39" s="296" t="s">
        <v>531</v>
      </c>
      <c r="E39" s="300">
        <f t="shared" si="19"/>
        <v>26880.6</v>
      </c>
      <c r="F39" s="300">
        <f t="shared" si="20"/>
        <v>26880.6</v>
      </c>
      <c r="G39" s="301">
        <f t="shared" si="21"/>
        <v>3252.8</v>
      </c>
      <c r="H39" s="301">
        <f t="shared" si="21"/>
        <v>3252.8</v>
      </c>
      <c r="I39" s="301">
        <f t="shared" si="21"/>
        <v>1731.5</v>
      </c>
      <c r="J39" s="301">
        <f t="shared" si="21"/>
        <v>1731.5</v>
      </c>
      <c r="K39" s="301">
        <f t="shared" si="21"/>
        <v>21896.3</v>
      </c>
      <c r="L39" s="301">
        <f t="shared" si="21"/>
        <v>21896.3</v>
      </c>
      <c r="M39" s="301">
        <f t="shared" si="21"/>
        <v>0</v>
      </c>
      <c r="N39" s="301">
        <f t="shared" si="21"/>
        <v>0</v>
      </c>
      <c r="O39" s="1041"/>
      <c r="P39" s="294"/>
      <c r="Q39" s="294"/>
    </row>
    <row r="40" spans="1:17" ht="14.25">
      <c r="A40" s="1036"/>
      <c r="B40" s="1036"/>
      <c r="C40" s="1036"/>
      <c r="D40" s="296" t="s">
        <v>532</v>
      </c>
      <c r="E40" s="300">
        <f t="shared" si="19"/>
        <v>26804.5</v>
      </c>
      <c r="F40" s="300">
        <f t="shared" si="20"/>
        <v>0</v>
      </c>
      <c r="G40" s="301">
        <f t="shared" si="21"/>
        <v>3252.8</v>
      </c>
      <c r="H40" s="301">
        <f t="shared" si="21"/>
        <v>0</v>
      </c>
      <c r="I40" s="301">
        <f t="shared" si="21"/>
        <v>1655.4</v>
      </c>
      <c r="J40" s="301">
        <f t="shared" si="21"/>
        <v>0</v>
      </c>
      <c r="K40" s="301">
        <f t="shared" si="21"/>
        <v>21896.3</v>
      </c>
      <c r="L40" s="301">
        <f t="shared" si="21"/>
        <v>0</v>
      </c>
      <c r="M40" s="301">
        <f t="shared" si="21"/>
        <v>0</v>
      </c>
      <c r="N40" s="301">
        <f t="shared" si="21"/>
        <v>0</v>
      </c>
      <c r="O40" s="1041"/>
      <c r="P40" s="294"/>
      <c r="Q40" s="294"/>
    </row>
    <row r="41" spans="1:17" ht="14.25">
      <c r="A41" s="1036"/>
      <c r="B41" s="1036"/>
      <c r="C41" s="1036"/>
      <c r="D41" s="296" t="s">
        <v>533</v>
      </c>
      <c r="E41" s="300">
        <f t="shared" si="19"/>
        <v>26804.5</v>
      </c>
      <c r="F41" s="300">
        <f t="shared" si="20"/>
        <v>2839.8</v>
      </c>
      <c r="G41" s="301">
        <f t="shared" si="21"/>
        <v>3252.8</v>
      </c>
      <c r="H41" s="301">
        <f t="shared" si="21"/>
        <v>2839.8</v>
      </c>
      <c r="I41" s="301">
        <f t="shared" si="21"/>
        <v>1655.4</v>
      </c>
      <c r="J41" s="301">
        <f t="shared" si="21"/>
        <v>0</v>
      </c>
      <c r="K41" s="301">
        <f t="shared" si="21"/>
        <v>21896.3</v>
      </c>
      <c r="L41" s="301">
        <f t="shared" si="21"/>
        <v>0</v>
      </c>
      <c r="M41" s="301">
        <f t="shared" si="21"/>
        <v>0</v>
      </c>
      <c r="N41" s="301">
        <f t="shared" si="21"/>
        <v>0</v>
      </c>
      <c r="O41" s="1041"/>
      <c r="P41" s="294"/>
      <c r="Q41" s="294"/>
    </row>
    <row r="42" spans="1:17" ht="14.25">
      <c r="A42" s="1036"/>
      <c r="B42" s="1036"/>
      <c r="C42" s="1036"/>
      <c r="D42" s="296" t="s">
        <v>545</v>
      </c>
      <c r="E42" s="300">
        <f t="shared" si="19"/>
        <v>26804.5</v>
      </c>
      <c r="F42" s="300">
        <f t="shared" si="20"/>
        <v>2839.8</v>
      </c>
      <c r="G42" s="301">
        <f t="shared" si="21"/>
        <v>3252.8</v>
      </c>
      <c r="H42" s="301">
        <f t="shared" si="21"/>
        <v>2839.8</v>
      </c>
      <c r="I42" s="301">
        <f t="shared" si="21"/>
        <v>1655.4</v>
      </c>
      <c r="J42" s="301">
        <f t="shared" si="21"/>
        <v>0</v>
      </c>
      <c r="K42" s="301">
        <f t="shared" si="21"/>
        <v>21896.3</v>
      </c>
      <c r="L42" s="301">
        <f t="shared" si="21"/>
        <v>0</v>
      </c>
      <c r="M42" s="301">
        <f t="shared" si="21"/>
        <v>0</v>
      </c>
      <c r="N42" s="301">
        <f t="shared" si="21"/>
        <v>0</v>
      </c>
      <c r="O42" s="1037"/>
      <c r="P42" s="294"/>
      <c r="Q42" s="294"/>
    </row>
    <row r="43" spans="1:17" ht="15" customHeight="1">
      <c r="A43" s="302" t="s">
        <v>152</v>
      </c>
      <c r="B43" s="1066" t="s">
        <v>1015</v>
      </c>
      <c r="C43" s="1067"/>
      <c r="D43" s="1067"/>
      <c r="E43" s="1067"/>
      <c r="F43" s="1067"/>
      <c r="G43" s="1067"/>
      <c r="H43" s="1067"/>
      <c r="I43" s="1067"/>
      <c r="J43" s="1067"/>
      <c r="K43" s="1067"/>
      <c r="L43" s="1067"/>
      <c r="M43" s="1067"/>
      <c r="N43" s="1068"/>
      <c r="O43" s="307"/>
      <c r="P43" s="294"/>
      <c r="Q43" s="294"/>
    </row>
    <row r="44" spans="1:17" ht="15" customHeight="1">
      <c r="A44" s="1022" t="s">
        <v>111</v>
      </c>
      <c r="B44" s="1063" t="s">
        <v>12</v>
      </c>
      <c r="C44" s="1036"/>
      <c r="D44" s="298" t="s">
        <v>8</v>
      </c>
      <c r="E44" s="299">
        <f>SUM(E45:E55)</f>
        <v>895001.2999999999</v>
      </c>
      <c r="F44" s="299">
        <f aca="true" t="shared" si="22" ref="F44:N44">SUM(F45:F55)</f>
        <v>615512.7</v>
      </c>
      <c r="G44" s="299">
        <f t="shared" si="22"/>
        <v>787163.2000000001</v>
      </c>
      <c r="H44" s="299">
        <f t="shared" si="22"/>
        <v>561684.3999999999</v>
      </c>
      <c r="I44" s="303">
        <f t="shared" si="22"/>
        <v>0</v>
      </c>
      <c r="J44" s="303">
        <f t="shared" si="22"/>
        <v>0</v>
      </c>
      <c r="K44" s="303">
        <f t="shared" si="22"/>
        <v>67569.29999999999</v>
      </c>
      <c r="L44" s="303">
        <f t="shared" si="22"/>
        <v>30349.2</v>
      </c>
      <c r="M44" s="303">
        <f t="shared" si="22"/>
        <v>40268.8</v>
      </c>
      <c r="N44" s="303">
        <f t="shared" si="22"/>
        <v>23479.1</v>
      </c>
      <c r="O44" s="1037" t="s">
        <v>473</v>
      </c>
      <c r="P44" s="304"/>
      <c r="Q44" s="304"/>
    </row>
    <row r="45" spans="1:17" ht="14.25">
      <c r="A45" s="1023"/>
      <c r="B45" s="1064"/>
      <c r="C45" s="1036"/>
      <c r="D45" s="309" t="s">
        <v>9</v>
      </c>
      <c r="E45" s="310">
        <f>G45+I45+K45+M45</f>
        <v>54379.5</v>
      </c>
      <c r="F45" s="310">
        <f>H45+J45+L45+N45</f>
        <v>38727.9</v>
      </c>
      <c r="G45" s="310">
        <f>G8</f>
        <v>42244.2</v>
      </c>
      <c r="H45" s="310">
        <f aca="true" t="shared" si="23" ref="H45:N45">H8</f>
        <v>32520.5</v>
      </c>
      <c r="I45" s="310">
        <f t="shared" si="23"/>
        <v>0</v>
      </c>
      <c r="J45" s="310">
        <f t="shared" si="23"/>
        <v>0</v>
      </c>
      <c r="K45" s="310">
        <f t="shared" si="23"/>
        <v>12135.3</v>
      </c>
      <c r="L45" s="310">
        <f t="shared" si="23"/>
        <v>6207.4</v>
      </c>
      <c r="M45" s="310">
        <f t="shared" si="23"/>
        <v>0</v>
      </c>
      <c r="N45" s="310">
        <f t="shared" si="23"/>
        <v>0</v>
      </c>
      <c r="O45" s="1038"/>
      <c r="P45" s="304"/>
      <c r="Q45" s="304"/>
    </row>
    <row r="46" spans="1:17" ht="14.25">
      <c r="A46" s="1023"/>
      <c r="B46" s="1064"/>
      <c r="C46" s="1036"/>
      <c r="D46" s="309" t="s">
        <v>10</v>
      </c>
      <c r="E46" s="310">
        <f>G46+I46+K46+M46</f>
        <v>52656.6</v>
      </c>
      <c r="F46" s="310">
        <f aca="true" t="shared" si="24" ref="F46:F55">H46+J46+L46+N46</f>
        <v>37027.1</v>
      </c>
      <c r="G46" s="310">
        <f aca="true" t="shared" si="25" ref="G46:N55">G9</f>
        <v>40673.200000000004</v>
      </c>
      <c r="H46" s="310">
        <f t="shared" si="25"/>
        <v>30001.6</v>
      </c>
      <c r="I46" s="310">
        <f t="shared" si="25"/>
        <v>0</v>
      </c>
      <c r="J46" s="310">
        <f t="shared" si="25"/>
        <v>0</v>
      </c>
      <c r="K46" s="310">
        <f t="shared" si="25"/>
        <v>10995.3</v>
      </c>
      <c r="L46" s="310">
        <f t="shared" si="25"/>
        <v>6037.4</v>
      </c>
      <c r="M46" s="310">
        <f t="shared" si="25"/>
        <v>988.1</v>
      </c>
      <c r="N46" s="310">
        <f t="shared" si="25"/>
        <v>988.1</v>
      </c>
      <c r="O46" s="1038"/>
      <c r="P46" s="304"/>
      <c r="Q46" s="304"/>
    </row>
    <row r="47" spans="1:17" ht="14.25">
      <c r="A47" s="1023"/>
      <c r="B47" s="1064"/>
      <c r="C47" s="1036"/>
      <c r="D47" s="309" t="s">
        <v>11</v>
      </c>
      <c r="E47" s="310">
        <f>G47+I47+K47+M47</f>
        <v>55846.09999999999</v>
      </c>
      <c r="F47" s="310">
        <f t="shared" si="24"/>
        <v>41546.8</v>
      </c>
      <c r="G47" s="310">
        <f t="shared" si="25"/>
        <v>40770.1</v>
      </c>
      <c r="H47" s="310">
        <f t="shared" si="25"/>
        <v>30004.500000000004</v>
      </c>
      <c r="I47" s="310">
        <f t="shared" si="25"/>
        <v>0</v>
      </c>
      <c r="J47" s="310">
        <f t="shared" si="25"/>
        <v>0</v>
      </c>
      <c r="K47" s="310">
        <f t="shared" si="25"/>
        <v>10995.3</v>
      </c>
      <c r="L47" s="310">
        <f t="shared" si="25"/>
        <v>7461.6</v>
      </c>
      <c r="M47" s="310">
        <f t="shared" si="25"/>
        <v>4080.7</v>
      </c>
      <c r="N47" s="310">
        <f t="shared" si="25"/>
        <v>4080.7</v>
      </c>
      <c r="O47" s="1038"/>
      <c r="P47" s="304"/>
      <c r="Q47" s="304"/>
    </row>
    <row r="48" spans="1:17" ht="14.25">
      <c r="A48" s="1023"/>
      <c r="B48" s="1064"/>
      <c r="C48" s="1036"/>
      <c r="D48" s="309" t="s">
        <v>19</v>
      </c>
      <c r="E48" s="310">
        <f aca="true" t="shared" si="26" ref="E48:E55">G48+I48+K48+M48</f>
        <v>78937.8</v>
      </c>
      <c r="F48" s="310">
        <f t="shared" si="24"/>
        <v>66140.9</v>
      </c>
      <c r="G48" s="310">
        <f t="shared" si="25"/>
        <v>61857.1</v>
      </c>
      <c r="H48" s="310">
        <f t="shared" si="25"/>
        <v>51910.799999999996</v>
      </c>
      <c r="I48" s="310">
        <f t="shared" si="25"/>
        <v>0</v>
      </c>
      <c r="J48" s="310">
        <f t="shared" si="25"/>
        <v>0</v>
      </c>
      <c r="K48" s="310">
        <f t="shared" si="25"/>
        <v>12680.7</v>
      </c>
      <c r="L48" s="310">
        <f t="shared" si="25"/>
        <v>9830.1</v>
      </c>
      <c r="M48" s="310">
        <f t="shared" si="25"/>
        <v>4400</v>
      </c>
      <c r="N48" s="310">
        <f t="shared" si="25"/>
        <v>4400</v>
      </c>
      <c r="O48" s="1038"/>
      <c r="P48" s="304"/>
      <c r="Q48" s="304"/>
    </row>
    <row r="49" spans="1:17" ht="14.25">
      <c r="A49" s="1023"/>
      <c r="B49" s="1064"/>
      <c r="C49" s="1036"/>
      <c r="D49" s="309" t="s">
        <v>27</v>
      </c>
      <c r="E49" s="310">
        <f t="shared" si="26"/>
        <v>64450.799999999996</v>
      </c>
      <c r="F49" s="310">
        <f t="shared" si="24"/>
        <v>55011.1</v>
      </c>
      <c r="G49" s="310">
        <f t="shared" si="25"/>
        <v>56388.1</v>
      </c>
      <c r="H49" s="310">
        <f t="shared" si="25"/>
        <v>53388.1</v>
      </c>
      <c r="I49" s="310">
        <f t="shared" si="25"/>
        <v>0</v>
      </c>
      <c r="J49" s="310">
        <f t="shared" si="25"/>
        <v>0</v>
      </c>
      <c r="K49" s="310">
        <f t="shared" si="25"/>
        <v>3662.7</v>
      </c>
      <c r="L49" s="310">
        <f t="shared" si="25"/>
        <v>812.7</v>
      </c>
      <c r="M49" s="310">
        <f t="shared" si="25"/>
        <v>4400</v>
      </c>
      <c r="N49" s="310">
        <f t="shared" si="25"/>
        <v>810.3</v>
      </c>
      <c r="O49" s="1038"/>
      <c r="P49" s="304"/>
      <c r="Q49" s="304"/>
    </row>
    <row r="50" spans="1:17" ht="14.25">
      <c r="A50" s="1023"/>
      <c r="B50" s="1064"/>
      <c r="C50" s="1036"/>
      <c r="D50" s="296" t="s">
        <v>28</v>
      </c>
      <c r="E50" s="300">
        <f t="shared" si="26"/>
        <v>98278.40000000001</v>
      </c>
      <c r="F50" s="300">
        <f t="shared" si="24"/>
        <v>55948</v>
      </c>
      <c r="G50" s="300">
        <f t="shared" si="25"/>
        <v>91028.40000000001</v>
      </c>
      <c r="H50" s="300">
        <f t="shared" si="25"/>
        <v>51548</v>
      </c>
      <c r="I50" s="300">
        <f t="shared" si="25"/>
        <v>0</v>
      </c>
      <c r="J50" s="300">
        <f t="shared" si="25"/>
        <v>0</v>
      </c>
      <c r="K50" s="300">
        <f t="shared" si="25"/>
        <v>2850</v>
      </c>
      <c r="L50" s="300">
        <f t="shared" si="25"/>
        <v>0</v>
      </c>
      <c r="M50" s="300">
        <f t="shared" si="25"/>
        <v>4400</v>
      </c>
      <c r="N50" s="300">
        <f t="shared" si="25"/>
        <v>4400</v>
      </c>
      <c r="O50" s="1038"/>
      <c r="P50" s="304"/>
      <c r="Q50" s="304"/>
    </row>
    <row r="51" spans="1:17" ht="14.25">
      <c r="A51" s="1023"/>
      <c r="B51" s="1064"/>
      <c r="C51" s="1036"/>
      <c r="D51" s="296" t="s">
        <v>530</v>
      </c>
      <c r="E51" s="300">
        <f t="shared" si="26"/>
        <v>98278.40000000001</v>
      </c>
      <c r="F51" s="300">
        <f t="shared" si="24"/>
        <v>66195.6</v>
      </c>
      <c r="G51" s="300">
        <f t="shared" si="25"/>
        <v>91028.40000000001</v>
      </c>
      <c r="H51" s="300">
        <f t="shared" si="25"/>
        <v>61795.6</v>
      </c>
      <c r="I51" s="300">
        <f t="shared" si="25"/>
        <v>0</v>
      </c>
      <c r="J51" s="300">
        <f t="shared" si="25"/>
        <v>0</v>
      </c>
      <c r="K51" s="300">
        <f t="shared" si="25"/>
        <v>2850</v>
      </c>
      <c r="L51" s="300">
        <f t="shared" si="25"/>
        <v>0</v>
      </c>
      <c r="M51" s="300">
        <f t="shared" si="25"/>
        <v>4400</v>
      </c>
      <c r="N51" s="300">
        <f t="shared" si="25"/>
        <v>4400</v>
      </c>
      <c r="O51" s="1038"/>
      <c r="P51" s="304"/>
      <c r="Q51" s="304"/>
    </row>
    <row r="52" spans="1:17" ht="15.75" customHeight="1">
      <c r="A52" s="1023"/>
      <c r="B52" s="1064"/>
      <c r="C52" s="1036"/>
      <c r="D52" s="296" t="s">
        <v>531</v>
      </c>
      <c r="E52" s="300">
        <f t="shared" si="26"/>
        <v>98278.40000000001</v>
      </c>
      <c r="F52" s="300">
        <f t="shared" si="24"/>
        <v>66195.6</v>
      </c>
      <c r="G52" s="300">
        <f t="shared" si="25"/>
        <v>91028.40000000001</v>
      </c>
      <c r="H52" s="300">
        <f t="shared" si="25"/>
        <v>61795.6</v>
      </c>
      <c r="I52" s="300">
        <f t="shared" si="25"/>
        <v>0</v>
      </c>
      <c r="J52" s="300">
        <f t="shared" si="25"/>
        <v>0</v>
      </c>
      <c r="K52" s="300">
        <f t="shared" si="25"/>
        <v>2850</v>
      </c>
      <c r="L52" s="300">
        <f t="shared" si="25"/>
        <v>0</v>
      </c>
      <c r="M52" s="300">
        <f t="shared" si="25"/>
        <v>4400</v>
      </c>
      <c r="N52" s="300">
        <f t="shared" si="25"/>
        <v>4400</v>
      </c>
      <c r="O52" s="1038"/>
      <c r="P52" s="294"/>
      <c r="Q52" s="294"/>
    </row>
    <row r="53" spans="1:17" ht="15.75" customHeight="1">
      <c r="A53" s="1023"/>
      <c r="B53" s="1064"/>
      <c r="C53" s="1036"/>
      <c r="D53" s="296" t="s">
        <v>532</v>
      </c>
      <c r="E53" s="300">
        <f t="shared" si="26"/>
        <v>97965.1</v>
      </c>
      <c r="F53" s="300">
        <f t="shared" si="24"/>
        <v>57672.3</v>
      </c>
      <c r="G53" s="300">
        <f t="shared" si="25"/>
        <v>90715.1</v>
      </c>
      <c r="H53" s="300">
        <f t="shared" si="25"/>
        <v>57672.3</v>
      </c>
      <c r="I53" s="300">
        <f t="shared" si="25"/>
        <v>0</v>
      </c>
      <c r="J53" s="300">
        <f t="shared" si="25"/>
        <v>0</v>
      </c>
      <c r="K53" s="300">
        <f t="shared" si="25"/>
        <v>2850</v>
      </c>
      <c r="L53" s="300">
        <f t="shared" si="25"/>
        <v>0</v>
      </c>
      <c r="M53" s="300">
        <f t="shared" si="25"/>
        <v>4400</v>
      </c>
      <c r="N53" s="300">
        <f t="shared" si="25"/>
        <v>0</v>
      </c>
      <c r="O53" s="1038"/>
      <c r="P53" s="294"/>
      <c r="Q53" s="294"/>
    </row>
    <row r="54" spans="1:17" ht="15.75" customHeight="1">
      <c r="A54" s="1023"/>
      <c r="B54" s="1064"/>
      <c r="C54" s="1036"/>
      <c r="D54" s="296" t="s">
        <v>533</v>
      </c>
      <c r="E54" s="300">
        <f t="shared" si="26"/>
        <v>97965.1</v>
      </c>
      <c r="F54" s="300">
        <f t="shared" si="24"/>
        <v>64523.7</v>
      </c>
      <c r="G54" s="300">
        <f t="shared" si="25"/>
        <v>90715.1</v>
      </c>
      <c r="H54" s="300">
        <f t="shared" si="25"/>
        <v>64523.7</v>
      </c>
      <c r="I54" s="300">
        <f t="shared" si="25"/>
        <v>0</v>
      </c>
      <c r="J54" s="300">
        <f t="shared" si="25"/>
        <v>0</v>
      </c>
      <c r="K54" s="300">
        <f t="shared" si="25"/>
        <v>2850</v>
      </c>
      <c r="L54" s="300">
        <f t="shared" si="25"/>
        <v>0</v>
      </c>
      <c r="M54" s="300">
        <f t="shared" si="25"/>
        <v>4400</v>
      </c>
      <c r="N54" s="300">
        <f t="shared" si="25"/>
        <v>0</v>
      </c>
      <c r="O54" s="1038"/>
      <c r="P54" s="294"/>
      <c r="Q54" s="294"/>
    </row>
    <row r="55" spans="1:17" ht="15.75" customHeight="1">
      <c r="A55" s="1024"/>
      <c r="B55" s="1065"/>
      <c r="C55" s="1036"/>
      <c r="D55" s="296" t="s">
        <v>545</v>
      </c>
      <c r="E55" s="300">
        <f t="shared" si="26"/>
        <v>97965.1</v>
      </c>
      <c r="F55" s="300">
        <f t="shared" si="24"/>
        <v>66523.7</v>
      </c>
      <c r="G55" s="300">
        <f t="shared" si="25"/>
        <v>90715.1</v>
      </c>
      <c r="H55" s="300">
        <f t="shared" si="25"/>
        <v>66523.7</v>
      </c>
      <c r="I55" s="300">
        <f t="shared" si="25"/>
        <v>0</v>
      </c>
      <c r="J55" s="300">
        <f t="shared" si="25"/>
        <v>0</v>
      </c>
      <c r="K55" s="300">
        <f t="shared" si="25"/>
        <v>2850</v>
      </c>
      <c r="L55" s="300">
        <f t="shared" si="25"/>
        <v>0</v>
      </c>
      <c r="M55" s="300">
        <f t="shared" si="25"/>
        <v>4400</v>
      </c>
      <c r="N55" s="300">
        <f t="shared" si="25"/>
        <v>0</v>
      </c>
      <c r="O55" s="1038"/>
      <c r="P55" s="294"/>
      <c r="Q55" s="294"/>
    </row>
    <row r="56" spans="1:17" s="4" customFormat="1" ht="15" customHeight="1">
      <c r="A56" s="1022" t="s">
        <v>78</v>
      </c>
      <c r="B56" s="1019" t="s">
        <v>13</v>
      </c>
      <c r="C56" s="594"/>
      <c r="D56" s="595" t="s">
        <v>8</v>
      </c>
      <c r="E56" s="596">
        <f>SUM(E57:E67)</f>
        <v>128788.30000000002</v>
      </c>
      <c r="F56" s="596">
        <f aca="true" t="shared" si="27" ref="F56:N56">SUM(F57:F67)</f>
        <v>107804.30000000002</v>
      </c>
      <c r="G56" s="596">
        <f t="shared" si="27"/>
        <v>128788.30000000002</v>
      </c>
      <c r="H56" s="596">
        <f t="shared" si="27"/>
        <v>107804.30000000002</v>
      </c>
      <c r="I56" s="596">
        <f t="shared" si="27"/>
        <v>0</v>
      </c>
      <c r="J56" s="596">
        <f t="shared" si="27"/>
        <v>0</v>
      </c>
      <c r="K56" s="596">
        <f t="shared" si="27"/>
        <v>0</v>
      </c>
      <c r="L56" s="596">
        <f t="shared" si="27"/>
        <v>0</v>
      </c>
      <c r="M56" s="596">
        <f t="shared" si="27"/>
        <v>0</v>
      </c>
      <c r="N56" s="596">
        <f t="shared" si="27"/>
        <v>0</v>
      </c>
      <c r="O56" s="1039" t="s">
        <v>24</v>
      </c>
      <c r="P56" s="305"/>
      <c r="Q56" s="305"/>
    </row>
    <row r="57" spans="1:17" ht="14.25">
      <c r="A57" s="1023"/>
      <c r="B57" s="1020"/>
      <c r="C57" s="597"/>
      <c r="D57" s="526" t="s">
        <v>9</v>
      </c>
      <c r="E57" s="311">
        <f>G57+I57+K57+M57</f>
        <v>14027.1</v>
      </c>
      <c r="F57" s="311">
        <f>H57+J57+L57+N57</f>
        <v>8557.7</v>
      </c>
      <c r="G57" s="311">
        <v>14027.1</v>
      </c>
      <c r="H57" s="311">
        <v>8557.7</v>
      </c>
      <c r="I57" s="311"/>
      <c r="J57" s="311"/>
      <c r="K57" s="311"/>
      <c r="L57" s="311"/>
      <c r="M57" s="311"/>
      <c r="N57" s="311"/>
      <c r="O57" s="1039"/>
      <c r="P57" s="294"/>
      <c r="Q57" s="294"/>
    </row>
    <row r="58" spans="1:17" ht="14.25">
      <c r="A58" s="1023"/>
      <c r="B58" s="1020"/>
      <c r="C58" s="1019" t="s">
        <v>106</v>
      </c>
      <c r="D58" s="526" t="s">
        <v>10</v>
      </c>
      <c r="E58" s="311">
        <f aca="true" t="shared" si="28" ref="E58:F62">G58+I58+K58+M58</f>
        <v>13648.8</v>
      </c>
      <c r="F58" s="311">
        <f t="shared" si="28"/>
        <v>9527.4</v>
      </c>
      <c r="G58" s="311">
        <v>13648.8</v>
      </c>
      <c r="H58" s="311">
        <v>9527.4</v>
      </c>
      <c r="I58" s="311"/>
      <c r="J58" s="311"/>
      <c r="K58" s="311"/>
      <c r="L58" s="311"/>
      <c r="M58" s="311"/>
      <c r="N58" s="311"/>
      <c r="O58" s="1039"/>
      <c r="P58" s="294"/>
      <c r="Q58" s="294"/>
    </row>
    <row r="59" spans="1:17" ht="14.25">
      <c r="A59" s="1023"/>
      <c r="B59" s="1020"/>
      <c r="C59" s="1020"/>
      <c r="D59" s="526" t="s">
        <v>11</v>
      </c>
      <c r="E59" s="311">
        <f t="shared" si="28"/>
        <v>13648.8</v>
      </c>
      <c r="F59" s="311">
        <f t="shared" si="28"/>
        <v>8182.4</v>
      </c>
      <c r="G59" s="311">
        <v>13648.8</v>
      </c>
      <c r="H59" s="311">
        <v>8182.4</v>
      </c>
      <c r="I59" s="311"/>
      <c r="J59" s="311"/>
      <c r="K59" s="311"/>
      <c r="L59" s="311"/>
      <c r="M59" s="311"/>
      <c r="N59" s="311"/>
      <c r="O59" s="1039"/>
      <c r="P59" s="294"/>
      <c r="Q59" s="294"/>
    </row>
    <row r="60" spans="1:17" ht="14.25">
      <c r="A60" s="1023"/>
      <c r="B60" s="1020"/>
      <c r="C60" s="1020"/>
      <c r="D60" s="526" t="s">
        <v>19</v>
      </c>
      <c r="E60" s="311">
        <f t="shared" si="28"/>
        <v>13648.8</v>
      </c>
      <c r="F60" s="311">
        <f t="shared" si="28"/>
        <v>10276.3</v>
      </c>
      <c r="G60" s="311">
        <v>13648.8</v>
      </c>
      <c r="H60" s="311">
        <v>10276.3</v>
      </c>
      <c r="I60" s="311"/>
      <c r="J60" s="311"/>
      <c r="K60" s="311"/>
      <c r="L60" s="311"/>
      <c r="M60" s="311"/>
      <c r="N60" s="311"/>
      <c r="O60" s="1039"/>
      <c r="P60" s="294"/>
      <c r="Q60" s="294"/>
    </row>
    <row r="61" spans="1:17" ht="14.25">
      <c r="A61" s="1023"/>
      <c r="B61" s="1020"/>
      <c r="C61" s="1020"/>
      <c r="D61" s="526" t="s">
        <v>27</v>
      </c>
      <c r="E61" s="311">
        <f t="shared" si="28"/>
        <v>10489</v>
      </c>
      <c r="F61" s="311">
        <f t="shared" si="28"/>
        <v>10489</v>
      </c>
      <c r="G61" s="311">
        <v>10489</v>
      </c>
      <c r="H61" s="311">
        <v>10489</v>
      </c>
      <c r="I61" s="311"/>
      <c r="J61" s="311"/>
      <c r="K61" s="311"/>
      <c r="L61" s="311"/>
      <c r="M61" s="311"/>
      <c r="N61" s="311"/>
      <c r="O61" s="1039"/>
      <c r="P61" s="294"/>
      <c r="Q61" s="294"/>
    </row>
    <row r="62" spans="1:17" ht="14.25">
      <c r="A62" s="1023"/>
      <c r="B62" s="1020"/>
      <c r="C62" s="1020"/>
      <c r="D62" s="598" t="s">
        <v>28</v>
      </c>
      <c r="E62" s="301">
        <f t="shared" si="28"/>
        <v>10554.3</v>
      </c>
      <c r="F62" s="301">
        <f t="shared" si="28"/>
        <v>10554.3</v>
      </c>
      <c r="G62" s="301">
        <v>10554.3</v>
      </c>
      <c r="H62" s="301">
        <v>10554.3</v>
      </c>
      <c r="I62" s="301"/>
      <c r="J62" s="301"/>
      <c r="K62" s="301"/>
      <c r="L62" s="301"/>
      <c r="M62" s="301"/>
      <c r="N62" s="301"/>
      <c r="O62" s="1039"/>
      <c r="P62" s="306"/>
      <c r="Q62" s="294"/>
    </row>
    <row r="63" spans="1:17" ht="14.25">
      <c r="A63" s="1023"/>
      <c r="B63" s="1020"/>
      <c r="C63" s="1020"/>
      <c r="D63" s="598" t="s">
        <v>530</v>
      </c>
      <c r="E63" s="301">
        <f aca="true" t="shared" si="29" ref="E63:F67">G63+I63+K63+M63</f>
        <v>10554.3</v>
      </c>
      <c r="F63" s="301">
        <f t="shared" si="29"/>
        <v>10554.3</v>
      </c>
      <c r="G63" s="301">
        <v>10554.3</v>
      </c>
      <c r="H63" s="301">
        <v>10554.3</v>
      </c>
      <c r="I63" s="301"/>
      <c r="J63" s="301"/>
      <c r="K63" s="301"/>
      <c r="L63" s="301"/>
      <c r="M63" s="301"/>
      <c r="N63" s="301"/>
      <c r="O63" s="1039"/>
      <c r="P63" s="306"/>
      <c r="Q63" s="294"/>
    </row>
    <row r="64" spans="1:17" ht="14.25">
      <c r="A64" s="1023"/>
      <c r="B64" s="1020"/>
      <c r="C64" s="1020"/>
      <c r="D64" s="598" t="s">
        <v>531</v>
      </c>
      <c r="E64" s="301">
        <f t="shared" si="29"/>
        <v>10554.3</v>
      </c>
      <c r="F64" s="301">
        <f t="shared" si="29"/>
        <v>10554.3</v>
      </c>
      <c r="G64" s="301">
        <v>10554.3</v>
      </c>
      <c r="H64" s="301">
        <v>10554.3</v>
      </c>
      <c r="I64" s="301"/>
      <c r="J64" s="301"/>
      <c r="K64" s="301"/>
      <c r="L64" s="301"/>
      <c r="M64" s="301"/>
      <c r="N64" s="301"/>
      <c r="O64" s="1039"/>
      <c r="P64" s="306"/>
      <c r="Q64" s="294"/>
    </row>
    <row r="65" spans="1:17" ht="14.25">
      <c r="A65" s="1023"/>
      <c r="B65" s="1020"/>
      <c r="C65" s="1020"/>
      <c r="D65" s="598" t="s">
        <v>532</v>
      </c>
      <c r="E65" s="301">
        <f t="shared" si="29"/>
        <v>10554.3</v>
      </c>
      <c r="F65" s="301">
        <f t="shared" si="29"/>
        <v>8000</v>
      </c>
      <c r="G65" s="301">
        <v>10554.3</v>
      </c>
      <c r="H65" s="301">
        <v>8000</v>
      </c>
      <c r="I65" s="301"/>
      <c r="J65" s="301"/>
      <c r="K65" s="301"/>
      <c r="L65" s="301"/>
      <c r="M65" s="301"/>
      <c r="N65" s="301"/>
      <c r="O65" s="1039"/>
      <c r="P65" s="294"/>
      <c r="Q65" s="294"/>
    </row>
    <row r="66" spans="1:17" ht="14.25">
      <c r="A66" s="1023"/>
      <c r="B66" s="1020"/>
      <c r="C66" s="1020"/>
      <c r="D66" s="598" t="s">
        <v>533</v>
      </c>
      <c r="E66" s="301">
        <f t="shared" si="29"/>
        <v>10554.3</v>
      </c>
      <c r="F66" s="301">
        <f t="shared" si="29"/>
        <v>10554.3</v>
      </c>
      <c r="G66" s="301">
        <v>10554.3</v>
      </c>
      <c r="H66" s="301">
        <v>10554.3</v>
      </c>
      <c r="I66" s="301"/>
      <c r="J66" s="301"/>
      <c r="K66" s="301"/>
      <c r="L66" s="301"/>
      <c r="M66" s="301"/>
      <c r="N66" s="301"/>
      <c r="O66" s="1039"/>
      <c r="P66" s="294"/>
      <c r="Q66" s="294"/>
    </row>
    <row r="67" spans="1:17" ht="14.25">
      <c r="A67" s="1024"/>
      <c r="B67" s="1021"/>
      <c r="C67" s="1021"/>
      <c r="D67" s="598" t="s">
        <v>545</v>
      </c>
      <c r="E67" s="301">
        <f t="shared" si="29"/>
        <v>10554.3</v>
      </c>
      <c r="F67" s="301">
        <f t="shared" si="29"/>
        <v>10554.3</v>
      </c>
      <c r="G67" s="301">
        <v>10554.3</v>
      </c>
      <c r="H67" s="301">
        <v>10554.3</v>
      </c>
      <c r="I67" s="301"/>
      <c r="J67" s="301"/>
      <c r="K67" s="301"/>
      <c r="L67" s="301"/>
      <c r="M67" s="301"/>
      <c r="N67" s="301"/>
      <c r="O67" s="1039"/>
      <c r="P67" s="294"/>
      <c r="Q67" s="294"/>
    </row>
    <row r="68" spans="1:17" s="4" customFormat="1" ht="15" customHeight="1">
      <c r="A68" s="1022"/>
      <c r="B68" s="1019" t="s">
        <v>107</v>
      </c>
      <c r="C68" s="599"/>
      <c r="D68" s="595" t="s">
        <v>8</v>
      </c>
      <c r="E68" s="596">
        <f>SUM(E69:E79)</f>
        <v>99000</v>
      </c>
      <c r="F68" s="596">
        <f aca="true" t="shared" si="30" ref="F68:N68">SUM(F69:F79)</f>
        <v>0</v>
      </c>
      <c r="G68" s="596">
        <f t="shared" si="30"/>
        <v>99000</v>
      </c>
      <c r="H68" s="596">
        <f t="shared" si="30"/>
        <v>0</v>
      </c>
      <c r="I68" s="596">
        <f t="shared" si="30"/>
        <v>0</v>
      </c>
      <c r="J68" s="596">
        <f t="shared" si="30"/>
        <v>0</v>
      </c>
      <c r="K68" s="596">
        <f t="shared" si="30"/>
        <v>0</v>
      </c>
      <c r="L68" s="596">
        <f t="shared" si="30"/>
        <v>0</v>
      </c>
      <c r="M68" s="596">
        <f t="shared" si="30"/>
        <v>0</v>
      </c>
      <c r="N68" s="596">
        <f t="shared" si="30"/>
        <v>0</v>
      </c>
      <c r="O68" s="1052" t="s">
        <v>24</v>
      </c>
      <c r="P68" s="305"/>
      <c r="Q68" s="305"/>
    </row>
    <row r="69" spans="1:17" ht="14.25">
      <c r="A69" s="1023"/>
      <c r="B69" s="1020"/>
      <c r="C69" s="1019"/>
      <c r="D69" s="526" t="s">
        <v>9</v>
      </c>
      <c r="E69" s="311">
        <f>G69+I69+K69+M69</f>
        <v>9000</v>
      </c>
      <c r="F69" s="311">
        <f>H69+J69+L69+N69</f>
        <v>0</v>
      </c>
      <c r="G69" s="311">
        <v>9000</v>
      </c>
      <c r="H69" s="600"/>
      <c r="I69" s="600"/>
      <c r="J69" s="600"/>
      <c r="K69" s="600"/>
      <c r="L69" s="600"/>
      <c r="M69" s="600"/>
      <c r="N69" s="600"/>
      <c r="O69" s="1052"/>
      <c r="P69" s="294"/>
      <c r="Q69" s="294"/>
    </row>
    <row r="70" spans="1:17" ht="14.25">
      <c r="A70" s="1023"/>
      <c r="B70" s="1020"/>
      <c r="C70" s="1020"/>
      <c r="D70" s="526" t="s">
        <v>10</v>
      </c>
      <c r="E70" s="311">
        <f aca="true" t="shared" si="31" ref="E70:F74">G70+I70+K70+M70</f>
        <v>9000</v>
      </c>
      <c r="F70" s="311">
        <f t="shared" si="31"/>
        <v>0</v>
      </c>
      <c r="G70" s="311">
        <v>9000</v>
      </c>
      <c r="H70" s="600"/>
      <c r="I70" s="600"/>
      <c r="J70" s="600"/>
      <c r="K70" s="600"/>
      <c r="L70" s="600"/>
      <c r="M70" s="600"/>
      <c r="N70" s="600"/>
      <c r="O70" s="1052"/>
      <c r="P70" s="294"/>
      <c r="Q70" s="294"/>
    </row>
    <row r="71" spans="1:17" ht="14.25">
      <c r="A71" s="1023"/>
      <c r="B71" s="1020"/>
      <c r="C71" s="1020"/>
      <c r="D71" s="526" t="s">
        <v>11</v>
      </c>
      <c r="E71" s="311">
        <f t="shared" si="31"/>
        <v>9000</v>
      </c>
      <c r="F71" s="311">
        <f t="shared" si="31"/>
        <v>0</v>
      </c>
      <c r="G71" s="311">
        <v>9000</v>
      </c>
      <c r="H71" s="600"/>
      <c r="I71" s="600"/>
      <c r="J71" s="600"/>
      <c r="K71" s="600"/>
      <c r="L71" s="600"/>
      <c r="M71" s="600"/>
      <c r="N71" s="600"/>
      <c r="O71" s="1052"/>
      <c r="P71" s="294"/>
      <c r="Q71" s="294"/>
    </row>
    <row r="72" spans="1:17" ht="14.25">
      <c r="A72" s="1023"/>
      <c r="B72" s="1020"/>
      <c r="C72" s="1020"/>
      <c r="D72" s="526" t="s">
        <v>19</v>
      </c>
      <c r="E72" s="311">
        <f t="shared" si="31"/>
        <v>9000</v>
      </c>
      <c r="F72" s="311">
        <f t="shared" si="31"/>
        <v>0</v>
      </c>
      <c r="G72" s="311">
        <v>9000</v>
      </c>
      <c r="H72" s="600"/>
      <c r="I72" s="600"/>
      <c r="J72" s="600"/>
      <c r="K72" s="600"/>
      <c r="L72" s="600"/>
      <c r="M72" s="600"/>
      <c r="N72" s="600"/>
      <c r="O72" s="1052"/>
      <c r="P72" s="294"/>
      <c r="Q72" s="294"/>
    </row>
    <row r="73" spans="1:17" ht="14.25">
      <c r="A73" s="1023"/>
      <c r="B73" s="1020"/>
      <c r="C73" s="1020"/>
      <c r="D73" s="526" t="s">
        <v>27</v>
      </c>
      <c r="E73" s="311">
        <f t="shared" si="31"/>
        <v>9000</v>
      </c>
      <c r="F73" s="311">
        <f t="shared" si="31"/>
        <v>0</v>
      </c>
      <c r="G73" s="311">
        <v>9000</v>
      </c>
      <c r="H73" s="600"/>
      <c r="I73" s="600"/>
      <c r="J73" s="600"/>
      <c r="K73" s="600"/>
      <c r="L73" s="600"/>
      <c r="M73" s="600"/>
      <c r="N73" s="600"/>
      <c r="O73" s="1052"/>
      <c r="P73" s="294"/>
      <c r="Q73" s="294"/>
    </row>
    <row r="74" spans="1:17" ht="14.25">
      <c r="A74" s="1023"/>
      <c r="B74" s="1020"/>
      <c r="C74" s="1020"/>
      <c r="D74" s="598" t="s">
        <v>28</v>
      </c>
      <c r="E74" s="301">
        <f t="shared" si="31"/>
        <v>9000</v>
      </c>
      <c r="F74" s="301">
        <f t="shared" si="31"/>
        <v>0</v>
      </c>
      <c r="G74" s="301">
        <v>9000</v>
      </c>
      <c r="H74" s="601"/>
      <c r="I74" s="601"/>
      <c r="J74" s="601"/>
      <c r="K74" s="601"/>
      <c r="L74" s="601"/>
      <c r="M74" s="601"/>
      <c r="N74" s="601"/>
      <c r="O74" s="1052"/>
      <c r="P74" s="294"/>
      <c r="Q74" s="294"/>
    </row>
    <row r="75" spans="1:17" ht="14.25">
      <c r="A75" s="1023"/>
      <c r="B75" s="1020"/>
      <c r="C75" s="1020"/>
      <c r="D75" s="598" t="s">
        <v>530</v>
      </c>
      <c r="E75" s="301">
        <f aca="true" t="shared" si="32" ref="E75:F79">G75+I75+K75+M75</f>
        <v>9000</v>
      </c>
      <c r="F75" s="301">
        <f t="shared" si="32"/>
        <v>0</v>
      </c>
      <c r="G75" s="301">
        <v>9000</v>
      </c>
      <c r="H75" s="601"/>
      <c r="I75" s="601"/>
      <c r="J75" s="601"/>
      <c r="K75" s="601"/>
      <c r="L75" s="601"/>
      <c r="M75" s="601"/>
      <c r="N75" s="601"/>
      <c r="O75" s="1052"/>
      <c r="P75" s="294"/>
      <c r="Q75" s="294"/>
    </row>
    <row r="76" spans="1:17" ht="14.25">
      <c r="A76" s="1023"/>
      <c r="B76" s="1020"/>
      <c r="C76" s="1020"/>
      <c r="D76" s="598" t="s">
        <v>531</v>
      </c>
      <c r="E76" s="301">
        <f t="shared" si="32"/>
        <v>9000</v>
      </c>
      <c r="F76" s="301">
        <f t="shared" si="32"/>
        <v>0</v>
      </c>
      <c r="G76" s="301">
        <v>9000</v>
      </c>
      <c r="H76" s="601"/>
      <c r="I76" s="601"/>
      <c r="J76" s="601"/>
      <c r="K76" s="601"/>
      <c r="L76" s="601"/>
      <c r="M76" s="601"/>
      <c r="N76" s="601"/>
      <c r="O76" s="1052"/>
      <c r="P76" s="294"/>
      <c r="Q76" s="294"/>
    </row>
    <row r="77" spans="1:17" ht="14.25">
      <c r="A77" s="1023"/>
      <c r="B77" s="1020"/>
      <c r="C77" s="1020"/>
      <c r="D77" s="598" t="s">
        <v>532</v>
      </c>
      <c r="E77" s="301">
        <f t="shared" si="32"/>
        <v>9000</v>
      </c>
      <c r="F77" s="301">
        <f t="shared" si="32"/>
        <v>0</v>
      </c>
      <c r="G77" s="301">
        <v>9000</v>
      </c>
      <c r="H77" s="601"/>
      <c r="I77" s="601"/>
      <c r="J77" s="601"/>
      <c r="K77" s="601"/>
      <c r="L77" s="601"/>
      <c r="M77" s="601"/>
      <c r="N77" s="601"/>
      <c r="O77" s="1052"/>
      <c r="P77" s="294"/>
      <c r="Q77" s="294"/>
    </row>
    <row r="78" spans="1:17" ht="14.25">
      <c r="A78" s="1023"/>
      <c r="B78" s="1020"/>
      <c r="C78" s="1020"/>
      <c r="D78" s="598" t="s">
        <v>533</v>
      </c>
      <c r="E78" s="301">
        <f t="shared" si="32"/>
        <v>9000</v>
      </c>
      <c r="F78" s="301">
        <f t="shared" si="32"/>
        <v>0</v>
      </c>
      <c r="G78" s="301">
        <v>9000</v>
      </c>
      <c r="H78" s="601"/>
      <c r="I78" s="601"/>
      <c r="J78" s="601"/>
      <c r="K78" s="601"/>
      <c r="L78" s="601"/>
      <c r="M78" s="601"/>
      <c r="N78" s="601"/>
      <c r="O78" s="1052"/>
      <c r="P78" s="294"/>
      <c r="Q78" s="294"/>
    </row>
    <row r="79" spans="1:17" ht="14.25">
      <c r="A79" s="1024"/>
      <c r="B79" s="1021"/>
      <c r="C79" s="1021"/>
      <c r="D79" s="598" t="s">
        <v>545</v>
      </c>
      <c r="E79" s="301">
        <f t="shared" si="32"/>
        <v>9000</v>
      </c>
      <c r="F79" s="301">
        <f t="shared" si="32"/>
        <v>0</v>
      </c>
      <c r="G79" s="301">
        <v>9000</v>
      </c>
      <c r="H79" s="601"/>
      <c r="I79" s="601"/>
      <c r="J79" s="601"/>
      <c r="K79" s="601"/>
      <c r="L79" s="601"/>
      <c r="M79" s="601"/>
      <c r="N79" s="601"/>
      <c r="O79" s="1053"/>
      <c r="P79" s="294"/>
      <c r="Q79" s="294"/>
    </row>
    <row r="80" spans="1:17" s="4" customFormat="1" ht="15" customHeight="1">
      <c r="A80" s="1022" t="s">
        <v>627</v>
      </c>
      <c r="B80" s="1019" t="s">
        <v>103</v>
      </c>
      <c r="C80" s="599"/>
      <c r="D80" s="595" t="s">
        <v>8</v>
      </c>
      <c r="E80" s="596">
        <f>SUM(E81:E91)</f>
        <v>11000</v>
      </c>
      <c r="F80" s="596">
        <f aca="true" t="shared" si="33" ref="F80:N80">SUM(F81:F91)</f>
        <v>9500</v>
      </c>
      <c r="G80" s="596">
        <f t="shared" si="33"/>
        <v>11000</v>
      </c>
      <c r="H80" s="596">
        <f t="shared" si="33"/>
        <v>9500</v>
      </c>
      <c r="I80" s="596">
        <f t="shared" si="33"/>
        <v>0</v>
      </c>
      <c r="J80" s="596">
        <f t="shared" si="33"/>
        <v>0</v>
      </c>
      <c r="K80" s="596">
        <f t="shared" si="33"/>
        <v>0</v>
      </c>
      <c r="L80" s="596">
        <f t="shared" si="33"/>
        <v>0</v>
      </c>
      <c r="M80" s="596">
        <f t="shared" si="33"/>
        <v>0</v>
      </c>
      <c r="N80" s="596">
        <f t="shared" si="33"/>
        <v>0</v>
      </c>
      <c r="O80" s="1054" t="s">
        <v>24</v>
      </c>
      <c r="P80" s="305"/>
      <c r="Q80" s="305"/>
    </row>
    <row r="81" spans="1:17" ht="14.25">
      <c r="A81" s="1023"/>
      <c r="B81" s="1020"/>
      <c r="C81" s="525"/>
      <c r="D81" s="526" t="s">
        <v>9</v>
      </c>
      <c r="E81" s="311">
        <f>G81+I81+K81+M81</f>
        <v>1000</v>
      </c>
      <c r="F81" s="311">
        <f>H81+J81+L81+N81</f>
        <v>500</v>
      </c>
      <c r="G81" s="311">
        <v>1000</v>
      </c>
      <c r="H81" s="311">
        <v>500</v>
      </c>
      <c r="I81" s="600"/>
      <c r="J81" s="600"/>
      <c r="K81" s="600"/>
      <c r="L81" s="600"/>
      <c r="M81" s="600"/>
      <c r="N81" s="600"/>
      <c r="O81" s="1052"/>
      <c r="P81" s="294"/>
      <c r="Q81" s="294"/>
    </row>
    <row r="82" spans="1:17" ht="14.25">
      <c r="A82" s="1023"/>
      <c r="B82" s="1020"/>
      <c r="C82" s="1019" t="s">
        <v>108</v>
      </c>
      <c r="D82" s="526" t="s">
        <v>10</v>
      </c>
      <c r="E82" s="311">
        <f aca="true" t="shared" si="34" ref="E82:F86">G82+I82+K82+M82</f>
        <v>1000</v>
      </c>
      <c r="F82" s="311">
        <f t="shared" si="34"/>
        <v>1000</v>
      </c>
      <c r="G82" s="311">
        <v>1000</v>
      </c>
      <c r="H82" s="311">
        <v>1000</v>
      </c>
      <c r="I82" s="600"/>
      <c r="J82" s="600"/>
      <c r="K82" s="600"/>
      <c r="L82" s="600"/>
      <c r="M82" s="600"/>
      <c r="N82" s="600"/>
      <c r="O82" s="1052"/>
      <c r="P82" s="294"/>
      <c r="Q82" s="294"/>
    </row>
    <row r="83" spans="1:17" ht="14.25">
      <c r="A83" s="1023"/>
      <c r="B83" s="1020"/>
      <c r="C83" s="1020"/>
      <c r="D83" s="526" t="s">
        <v>11</v>
      </c>
      <c r="E83" s="311">
        <f t="shared" si="34"/>
        <v>1000</v>
      </c>
      <c r="F83" s="311">
        <f t="shared" si="34"/>
        <v>1000</v>
      </c>
      <c r="G83" s="311">
        <v>1000</v>
      </c>
      <c r="H83" s="311">
        <v>1000</v>
      </c>
      <c r="I83" s="600"/>
      <c r="J83" s="600"/>
      <c r="K83" s="600"/>
      <c r="L83" s="600"/>
      <c r="M83" s="600"/>
      <c r="N83" s="600"/>
      <c r="O83" s="1052"/>
      <c r="P83" s="294"/>
      <c r="Q83" s="294"/>
    </row>
    <row r="84" spans="1:17" ht="14.25">
      <c r="A84" s="1023"/>
      <c r="B84" s="1020"/>
      <c r="C84" s="1020"/>
      <c r="D84" s="526" t="s">
        <v>19</v>
      </c>
      <c r="E84" s="311">
        <f t="shared" si="34"/>
        <v>1000</v>
      </c>
      <c r="F84" s="311">
        <f t="shared" si="34"/>
        <v>1000</v>
      </c>
      <c r="G84" s="311">
        <v>1000</v>
      </c>
      <c r="H84" s="311">
        <v>1000</v>
      </c>
      <c r="I84" s="600"/>
      <c r="J84" s="600"/>
      <c r="K84" s="600"/>
      <c r="L84" s="600"/>
      <c r="M84" s="600"/>
      <c r="N84" s="600"/>
      <c r="O84" s="1052"/>
      <c r="P84" s="294"/>
      <c r="Q84" s="294"/>
    </row>
    <row r="85" spans="1:17" ht="14.25">
      <c r="A85" s="1023"/>
      <c r="B85" s="1020"/>
      <c r="C85" s="1020"/>
      <c r="D85" s="526" t="s">
        <v>27</v>
      </c>
      <c r="E85" s="311">
        <f t="shared" si="34"/>
        <v>1000</v>
      </c>
      <c r="F85" s="311">
        <f t="shared" si="34"/>
        <v>1000</v>
      </c>
      <c r="G85" s="311">
        <v>1000</v>
      </c>
      <c r="H85" s="311">
        <v>1000</v>
      </c>
      <c r="I85" s="600"/>
      <c r="J85" s="600"/>
      <c r="K85" s="600"/>
      <c r="L85" s="600"/>
      <c r="M85" s="600"/>
      <c r="N85" s="600"/>
      <c r="O85" s="1052"/>
      <c r="P85" s="294"/>
      <c r="Q85" s="294"/>
    </row>
    <row r="86" spans="1:17" ht="14.25">
      <c r="A86" s="1023"/>
      <c r="B86" s="1020"/>
      <c r="C86" s="1020"/>
      <c r="D86" s="598" t="s">
        <v>28</v>
      </c>
      <c r="E86" s="301">
        <f t="shared" si="34"/>
        <v>1000</v>
      </c>
      <c r="F86" s="301">
        <f t="shared" si="34"/>
        <v>1000</v>
      </c>
      <c r="G86" s="301">
        <v>1000</v>
      </c>
      <c r="H86" s="301">
        <v>1000</v>
      </c>
      <c r="I86" s="601"/>
      <c r="J86" s="601"/>
      <c r="K86" s="601"/>
      <c r="L86" s="601"/>
      <c r="M86" s="601"/>
      <c r="N86" s="601"/>
      <c r="O86" s="1052"/>
      <c r="P86" s="306"/>
      <c r="Q86" s="294"/>
    </row>
    <row r="87" spans="1:17" ht="14.25">
      <c r="A87" s="1023"/>
      <c r="B87" s="1020"/>
      <c r="C87" s="1020"/>
      <c r="D87" s="598" t="s">
        <v>530</v>
      </c>
      <c r="E87" s="301">
        <f aca="true" t="shared" si="35" ref="E87:F91">G87+I87+K87+M87</f>
        <v>1000</v>
      </c>
      <c r="F87" s="301">
        <f t="shared" si="35"/>
        <v>1000</v>
      </c>
      <c r="G87" s="301">
        <v>1000</v>
      </c>
      <c r="H87" s="301">
        <v>1000</v>
      </c>
      <c r="I87" s="601"/>
      <c r="J87" s="601"/>
      <c r="K87" s="601"/>
      <c r="L87" s="601"/>
      <c r="M87" s="601"/>
      <c r="N87" s="601"/>
      <c r="O87" s="1052"/>
      <c r="P87" s="306"/>
      <c r="Q87" s="294"/>
    </row>
    <row r="88" spans="1:17" ht="14.25">
      <c r="A88" s="1023"/>
      <c r="B88" s="1020"/>
      <c r="C88" s="1021"/>
      <c r="D88" s="598" t="s">
        <v>531</v>
      </c>
      <c r="E88" s="301">
        <f t="shared" si="35"/>
        <v>1000</v>
      </c>
      <c r="F88" s="301">
        <f t="shared" si="35"/>
        <v>1000</v>
      </c>
      <c r="G88" s="301">
        <v>1000</v>
      </c>
      <c r="H88" s="301">
        <v>1000</v>
      </c>
      <c r="I88" s="601"/>
      <c r="J88" s="601"/>
      <c r="K88" s="601"/>
      <c r="L88" s="601"/>
      <c r="M88" s="601"/>
      <c r="N88" s="601"/>
      <c r="O88" s="1052"/>
      <c r="P88" s="306"/>
      <c r="Q88" s="294"/>
    </row>
    <row r="89" spans="1:17" ht="14.25">
      <c r="A89" s="1023"/>
      <c r="B89" s="1020"/>
      <c r="C89" s="597"/>
      <c r="D89" s="598" t="s">
        <v>532</v>
      </c>
      <c r="E89" s="301">
        <f t="shared" si="35"/>
        <v>1000</v>
      </c>
      <c r="F89" s="301">
        <f t="shared" si="35"/>
        <v>0</v>
      </c>
      <c r="G89" s="301">
        <v>1000</v>
      </c>
      <c r="H89" s="301"/>
      <c r="I89" s="601"/>
      <c r="J89" s="601"/>
      <c r="K89" s="601"/>
      <c r="L89" s="601"/>
      <c r="M89" s="601"/>
      <c r="N89" s="601"/>
      <c r="O89" s="1052"/>
      <c r="P89" s="294"/>
      <c r="Q89" s="294"/>
    </row>
    <row r="90" spans="1:17" ht="26.25">
      <c r="A90" s="1023"/>
      <c r="B90" s="1020"/>
      <c r="C90" s="597" t="s">
        <v>108</v>
      </c>
      <c r="D90" s="598" t="s">
        <v>533</v>
      </c>
      <c r="E90" s="301">
        <f t="shared" si="35"/>
        <v>1000</v>
      </c>
      <c r="F90" s="301">
        <f t="shared" si="35"/>
        <v>1000</v>
      </c>
      <c r="G90" s="301">
        <v>1000</v>
      </c>
      <c r="H90" s="301">
        <v>1000</v>
      </c>
      <c r="I90" s="601"/>
      <c r="J90" s="601"/>
      <c r="K90" s="601"/>
      <c r="L90" s="601"/>
      <c r="M90" s="601"/>
      <c r="N90" s="601"/>
      <c r="O90" s="1052"/>
      <c r="P90" s="294"/>
      <c r="Q90" s="294"/>
    </row>
    <row r="91" spans="1:17" ht="26.25">
      <c r="A91" s="1024"/>
      <c r="B91" s="1021"/>
      <c r="C91" s="597" t="s">
        <v>108</v>
      </c>
      <c r="D91" s="598" t="s">
        <v>545</v>
      </c>
      <c r="E91" s="301">
        <f t="shared" si="35"/>
        <v>1000</v>
      </c>
      <c r="F91" s="301">
        <f t="shared" si="35"/>
        <v>1000</v>
      </c>
      <c r="G91" s="301">
        <v>1000</v>
      </c>
      <c r="H91" s="301">
        <v>1000</v>
      </c>
      <c r="I91" s="601"/>
      <c r="J91" s="601"/>
      <c r="K91" s="601"/>
      <c r="L91" s="601"/>
      <c r="M91" s="601"/>
      <c r="N91" s="601"/>
      <c r="O91" s="1053"/>
      <c r="P91" s="294"/>
      <c r="Q91" s="294"/>
    </row>
    <row r="92" spans="1:17" s="4" customFormat="1" ht="15" customHeight="1">
      <c r="A92" s="1022" t="s">
        <v>628</v>
      </c>
      <c r="B92" s="1046" t="s">
        <v>848</v>
      </c>
      <c r="C92" s="599"/>
      <c r="D92" s="595" t="s">
        <v>8</v>
      </c>
      <c r="E92" s="596">
        <f>SUM(E93:E103)</f>
        <v>514509.9</v>
      </c>
      <c r="F92" s="596">
        <f aca="true" t="shared" si="36" ref="F92:N92">SUM(F93:F103)</f>
        <v>358765.99999999994</v>
      </c>
      <c r="G92" s="596">
        <f t="shared" si="36"/>
        <v>439667.5</v>
      </c>
      <c r="H92" s="596">
        <f t="shared" si="36"/>
        <v>306752.79999999993</v>
      </c>
      <c r="I92" s="596">
        <f t="shared" si="36"/>
        <v>0</v>
      </c>
      <c r="J92" s="596">
        <f t="shared" si="36"/>
        <v>0</v>
      </c>
      <c r="K92" s="596">
        <f t="shared" si="36"/>
        <v>34573.6</v>
      </c>
      <c r="L92" s="596">
        <f t="shared" si="36"/>
        <v>28534.100000000002</v>
      </c>
      <c r="M92" s="596">
        <f t="shared" si="36"/>
        <v>40268.8</v>
      </c>
      <c r="N92" s="596">
        <f t="shared" si="36"/>
        <v>23479.1</v>
      </c>
      <c r="O92" s="1045" t="s">
        <v>24</v>
      </c>
      <c r="P92" s="305"/>
      <c r="Q92" s="305"/>
    </row>
    <row r="93" spans="1:17" ht="14.25">
      <c r="A93" s="1023"/>
      <c r="B93" s="1047"/>
      <c r="C93" s="525"/>
      <c r="D93" s="526" t="s">
        <v>9</v>
      </c>
      <c r="E93" s="311">
        <f>G93+I93+K93+M93</f>
        <v>29897.8</v>
      </c>
      <c r="F93" s="311">
        <f>H93+J93+L93+N93</f>
        <v>26361.6</v>
      </c>
      <c r="G93" s="311">
        <v>20612.5</v>
      </c>
      <c r="H93" s="311">
        <v>20324.2</v>
      </c>
      <c r="I93" s="600"/>
      <c r="J93" s="600"/>
      <c r="K93" s="311">
        <v>9285.3</v>
      </c>
      <c r="L93" s="311">
        <v>6037.4</v>
      </c>
      <c r="M93" s="600"/>
      <c r="N93" s="600"/>
      <c r="O93" s="1045"/>
      <c r="P93" s="294"/>
      <c r="Q93" s="294"/>
    </row>
    <row r="94" spans="1:17" ht="14.25">
      <c r="A94" s="1023"/>
      <c r="B94" s="1047"/>
      <c r="C94" s="1019" t="s">
        <v>109</v>
      </c>
      <c r="D94" s="526" t="s">
        <v>10</v>
      </c>
      <c r="E94" s="311">
        <f aca="true" t="shared" si="37" ref="E94:F98">G94+I94+K94+M94</f>
        <v>29745.899999999998</v>
      </c>
      <c r="F94" s="311">
        <f t="shared" si="37"/>
        <v>24887.799999999996</v>
      </c>
      <c r="G94" s="311">
        <v>20612.5</v>
      </c>
      <c r="H94" s="311">
        <v>17862.3</v>
      </c>
      <c r="I94" s="600"/>
      <c r="J94" s="600"/>
      <c r="K94" s="311">
        <v>8145.3</v>
      </c>
      <c r="L94" s="311">
        <v>6037.4</v>
      </c>
      <c r="M94" s="311">
        <v>988.1</v>
      </c>
      <c r="N94" s="311">
        <v>988.1</v>
      </c>
      <c r="O94" s="1045"/>
      <c r="P94" s="294"/>
      <c r="Q94" s="294"/>
    </row>
    <row r="95" spans="1:17" ht="14.25">
      <c r="A95" s="1023"/>
      <c r="B95" s="1047"/>
      <c r="C95" s="1020"/>
      <c r="D95" s="526" t="s">
        <v>11</v>
      </c>
      <c r="E95" s="311">
        <f t="shared" si="37"/>
        <v>32935.4</v>
      </c>
      <c r="F95" s="311">
        <f t="shared" si="37"/>
        <v>32251.7</v>
      </c>
      <c r="G95" s="311">
        <v>20709.4</v>
      </c>
      <c r="H95" s="311">
        <v>20709.4</v>
      </c>
      <c r="I95" s="600"/>
      <c r="J95" s="600"/>
      <c r="K95" s="311">
        <v>8145.3</v>
      </c>
      <c r="L95" s="311">
        <v>7461.6</v>
      </c>
      <c r="M95" s="311">
        <v>4080.7</v>
      </c>
      <c r="N95" s="311">
        <v>4080.7</v>
      </c>
      <c r="O95" s="1045"/>
      <c r="P95" s="294"/>
      <c r="Q95" s="294"/>
    </row>
    <row r="96" spans="1:17" ht="14.25">
      <c r="A96" s="1023"/>
      <c r="B96" s="1047"/>
      <c r="C96" s="1020"/>
      <c r="D96" s="526" t="s">
        <v>19</v>
      </c>
      <c r="E96" s="311">
        <f t="shared" si="37"/>
        <v>40474.3</v>
      </c>
      <c r="F96" s="311">
        <f t="shared" si="37"/>
        <v>40474.3</v>
      </c>
      <c r="G96" s="311">
        <v>27076.6</v>
      </c>
      <c r="H96" s="311">
        <v>27076.6</v>
      </c>
      <c r="I96" s="600"/>
      <c r="J96" s="600"/>
      <c r="K96" s="311">
        <v>8997.7</v>
      </c>
      <c r="L96" s="311">
        <v>8997.7</v>
      </c>
      <c r="M96" s="311">
        <v>4400</v>
      </c>
      <c r="N96" s="311">
        <v>4400</v>
      </c>
      <c r="O96" s="1045"/>
      <c r="P96" s="294"/>
      <c r="Q96" s="294"/>
    </row>
    <row r="97" spans="1:17" ht="14.25">
      <c r="A97" s="1023"/>
      <c r="B97" s="1047"/>
      <c r="C97" s="1020"/>
      <c r="D97" s="526" t="s">
        <v>27</v>
      </c>
      <c r="E97" s="311">
        <f t="shared" si="37"/>
        <v>32184.5</v>
      </c>
      <c r="F97" s="311">
        <f t="shared" si="37"/>
        <v>28594.8</v>
      </c>
      <c r="G97" s="311">
        <v>27784.5</v>
      </c>
      <c r="H97" s="311">
        <v>27784.5</v>
      </c>
      <c r="I97" s="600"/>
      <c r="J97" s="600"/>
      <c r="K97" s="311"/>
      <c r="L97" s="311"/>
      <c r="M97" s="311">
        <v>4400</v>
      </c>
      <c r="N97" s="311">
        <v>810.3</v>
      </c>
      <c r="O97" s="1045"/>
      <c r="P97" s="294"/>
      <c r="Q97" s="294"/>
    </row>
    <row r="98" spans="1:17" ht="14.25">
      <c r="A98" s="1023"/>
      <c r="B98" s="1047"/>
      <c r="C98" s="1020"/>
      <c r="D98" s="598" t="s">
        <v>28</v>
      </c>
      <c r="E98" s="301">
        <f t="shared" si="37"/>
        <v>58212</v>
      </c>
      <c r="F98" s="301">
        <f t="shared" si="37"/>
        <v>35289.5</v>
      </c>
      <c r="G98" s="301">
        <v>53812</v>
      </c>
      <c r="H98" s="301">
        <v>30889.5</v>
      </c>
      <c r="I98" s="601"/>
      <c r="J98" s="601"/>
      <c r="K98" s="301"/>
      <c r="L98" s="301"/>
      <c r="M98" s="301">
        <v>4400</v>
      </c>
      <c r="N98" s="301">
        <v>4400</v>
      </c>
      <c r="O98" s="1045"/>
      <c r="P98" s="306"/>
      <c r="Q98" s="294"/>
    </row>
    <row r="99" spans="1:17" ht="14.25">
      <c r="A99" s="1023"/>
      <c r="B99" s="1047"/>
      <c r="C99" s="1020"/>
      <c r="D99" s="598" t="s">
        <v>530</v>
      </c>
      <c r="E99" s="301">
        <f aca="true" t="shared" si="38" ref="E99:F103">G99+I99+K99+M99</f>
        <v>58212</v>
      </c>
      <c r="F99" s="301">
        <f t="shared" si="38"/>
        <v>35296.8</v>
      </c>
      <c r="G99" s="301">
        <v>53812</v>
      </c>
      <c r="H99" s="301">
        <v>30896.8</v>
      </c>
      <c r="I99" s="601"/>
      <c r="J99" s="601"/>
      <c r="K99" s="301"/>
      <c r="L99" s="301"/>
      <c r="M99" s="301">
        <v>4400</v>
      </c>
      <c r="N99" s="301">
        <v>4400</v>
      </c>
      <c r="O99" s="1045"/>
      <c r="P99" s="306"/>
      <c r="Q99" s="294"/>
    </row>
    <row r="100" spans="1:17" ht="14.25">
      <c r="A100" s="1023"/>
      <c r="B100" s="1047"/>
      <c r="C100" s="1020"/>
      <c r="D100" s="598" t="s">
        <v>531</v>
      </c>
      <c r="E100" s="301">
        <f t="shared" si="38"/>
        <v>58212</v>
      </c>
      <c r="F100" s="301">
        <f t="shared" si="38"/>
        <v>35296.8</v>
      </c>
      <c r="G100" s="301">
        <v>53812</v>
      </c>
      <c r="H100" s="301">
        <v>30896.8</v>
      </c>
      <c r="I100" s="601"/>
      <c r="J100" s="601"/>
      <c r="K100" s="301"/>
      <c r="L100" s="301"/>
      <c r="M100" s="301">
        <v>4400</v>
      </c>
      <c r="N100" s="301">
        <v>4400</v>
      </c>
      <c r="O100" s="1045"/>
      <c r="P100" s="306"/>
      <c r="Q100" s="294"/>
    </row>
    <row r="101" spans="1:17" ht="14.25">
      <c r="A101" s="1023"/>
      <c r="B101" s="1047"/>
      <c r="C101" s="1020"/>
      <c r="D101" s="598" t="s">
        <v>532</v>
      </c>
      <c r="E101" s="301">
        <f t="shared" si="38"/>
        <v>58212</v>
      </c>
      <c r="F101" s="301">
        <f t="shared" si="38"/>
        <v>30839.5</v>
      </c>
      <c r="G101" s="301">
        <v>53812</v>
      </c>
      <c r="H101" s="301">
        <v>30839.5</v>
      </c>
      <c r="I101" s="601"/>
      <c r="J101" s="601"/>
      <c r="K101" s="301"/>
      <c r="L101" s="301"/>
      <c r="M101" s="301">
        <v>4400</v>
      </c>
      <c r="N101" s="301"/>
      <c r="O101" s="1045"/>
      <c r="P101" s="294"/>
      <c r="Q101" s="294"/>
    </row>
    <row r="102" spans="1:17" ht="14.25">
      <c r="A102" s="1023"/>
      <c r="B102" s="1047"/>
      <c r="C102" s="1020"/>
      <c r="D102" s="598" t="s">
        <v>533</v>
      </c>
      <c r="E102" s="301">
        <f t="shared" si="38"/>
        <v>58212</v>
      </c>
      <c r="F102" s="301">
        <f t="shared" si="38"/>
        <v>33736.6</v>
      </c>
      <c r="G102" s="301">
        <v>53812</v>
      </c>
      <c r="H102" s="301">
        <v>33736.6</v>
      </c>
      <c r="I102" s="601"/>
      <c r="J102" s="601"/>
      <c r="K102" s="301"/>
      <c r="L102" s="301"/>
      <c r="M102" s="301">
        <v>4400</v>
      </c>
      <c r="N102" s="301"/>
      <c r="O102" s="1045"/>
      <c r="P102" s="294"/>
      <c r="Q102" s="294"/>
    </row>
    <row r="103" spans="1:17" ht="14.25">
      <c r="A103" s="1024"/>
      <c r="B103" s="1048"/>
      <c r="C103" s="1021"/>
      <c r="D103" s="598" t="s">
        <v>545</v>
      </c>
      <c r="E103" s="301">
        <f t="shared" si="38"/>
        <v>58212</v>
      </c>
      <c r="F103" s="301">
        <f t="shared" si="38"/>
        <v>35736.6</v>
      </c>
      <c r="G103" s="301">
        <v>53812</v>
      </c>
      <c r="H103" s="301">
        <v>35736.6</v>
      </c>
      <c r="I103" s="601"/>
      <c r="J103" s="601"/>
      <c r="K103" s="301"/>
      <c r="L103" s="301"/>
      <c r="M103" s="301">
        <v>4400</v>
      </c>
      <c r="N103" s="301"/>
      <c r="O103" s="1045"/>
      <c r="P103" s="294"/>
      <c r="Q103" s="294"/>
    </row>
    <row r="104" spans="1:17" s="4" customFormat="1" ht="15" customHeight="1">
      <c r="A104" s="1022" t="s">
        <v>629</v>
      </c>
      <c r="B104" s="1019" t="s">
        <v>849</v>
      </c>
      <c r="C104" s="599"/>
      <c r="D104" s="595" t="s">
        <v>8</v>
      </c>
      <c r="E104" s="596">
        <f>SUM(E105:E115)</f>
        <v>63019.8</v>
      </c>
      <c r="F104" s="596">
        <f aca="true" t="shared" si="39" ref="F104:N104">SUM(F105:F115)</f>
        <v>8173.4</v>
      </c>
      <c r="G104" s="596">
        <f t="shared" si="39"/>
        <v>31669.8</v>
      </c>
      <c r="H104" s="596">
        <f t="shared" si="39"/>
        <v>8003.4</v>
      </c>
      <c r="I104" s="596">
        <f t="shared" si="39"/>
        <v>0</v>
      </c>
      <c r="J104" s="596">
        <f t="shared" si="39"/>
        <v>0</v>
      </c>
      <c r="K104" s="596">
        <f t="shared" si="39"/>
        <v>31350</v>
      </c>
      <c r="L104" s="596">
        <f t="shared" si="39"/>
        <v>170</v>
      </c>
      <c r="M104" s="596">
        <f t="shared" si="39"/>
        <v>0</v>
      </c>
      <c r="N104" s="596">
        <f t="shared" si="39"/>
        <v>0</v>
      </c>
      <c r="O104" s="1045" t="s">
        <v>24</v>
      </c>
      <c r="P104" s="305"/>
      <c r="Q104" s="305"/>
    </row>
    <row r="105" spans="1:17" ht="14.25">
      <c r="A105" s="1023"/>
      <c r="B105" s="1020"/>
      <c r="C105" s="525"/>
      <c r="D105" s="526" t="s">
        <v>9</v>
      </c>
      <c r="E105" s="311">
        <f>G105+I105+K105+M105</f>
        <v>5888.6</v>
      </c>
      <c r="F105" s="311">
        <f>H105+J105+L105+N105</f>
        <v>3208.6</v>
      </c>
      <c r="G105" s="311">
        <v>3038.6</v>
      </c>
      <c r="H105" s="311">
        <v>3038.6</v>
      </c>
      <c r="I105" s="600"/>
      <c r="J105" s="600"/>
      <c r="K105" s="311">
        <v>2850</v>
      </c>
      <c r="L105" s="311">
        <v>170</v>
      </c>
      <c r="M105" s="600"/>
      <c r="N105" s="600"/>
      <c r="O105" s="1045"/>
      <c r="P105" s="294"/>
      <c r="Q105" s="294"/>
    </row>
    <row r="106" spans="1:17" ht="14.25">
      <c r="A106" s="1023"/>
      <c r="B106" s="1020"/>
      <c r="C106" s="1019" t="s">
        <v>110</v>
      </c>
      <c r="D106" s="526" t="s">
        <v>10</v>
      </c>
      <c r="E106" s="311">
        <f aca="true" t="shared" si="40" ref="E106:F110">G106+I106+K106+M106</f>
        <v>5261.9</v>
      </c>
      <c r="F106" s="311">
        <f t="shared" si="40"/>
        <v>1611.9</v>
      </c>
      <c r="G106" s="311">
        <v>2411.9</v>
      </c>
      <c r="H106" s="311">
        <v>1611.9</v>
      </c>
      <c r="I106" s="600"/>
      <c r="J106" s="600"/>
      <c r="K106" s="311">
        <v>2850</v>
      </c>
      <c r="L106" s="600"/>
      <c r="M106" s="600"/>
      <c r="N106" s="600"/>
      <c r="O106" s="1045"/>
      <c r="P106" s="294"/>
      <c r="Q106" s="294"/>
    </row>
    <row r="107" spans="1:17" ht="14.25">
      <c r="A107" s="1023"/>
      <c r="B107" s="1020"/>
      <c r="C107" s="1020"/>
      <c r="D107" s="526" t="s">
        <v>11</v>
      </c>
      <c r="E107" s="311">
        <f t="shared" si="40"/>
        <v>5261.9</v>
      </c>
      <c r="F107" s="311">
        <f t="shared" si="40"/>
        <v>112.7</v>
      </c>
      <c r="G107" s="311">
        <v>2411.9</v>
      </c>
      <c r="H107" s="311">
        <v>112.7</v>
      </c>
      <c r="I107" s="600"/>
      <c r="J107" s="600"/>
      <c r="K107" s="311">
        <v>2850</v>
      </c>
      <c r="L107" s="600"/>
      <c r="M107" s="600"/>
      <c r="N107" s="600"/>
      <c r="O107" s="1045"/>
      <c r="P107" s="294"/>
      <c r="Q107" s="294"/>
    </row>
    <row r="108" spans="1:17" ht="14.25">
      <c r="A108" s="1023"/>
      <c r="B108" s="1020"/>
      <c r="C108" s="1020"/>
      <c r="D108" s="526" t="s">
        <v>19</v>
      </c>
      <c r="E108" s="311">
        <f t="shared" si="40"/>
        <v>5261.9</v>
      </c>
      <c r="F108" s="311">
        <f t="shared" si="40"/>
        <v>183.7</v>
      </c>
      <c r="G108" s="311">
        <v>2411.9</v>
      </c>
      <c r="H108" s="311">
        <v>183.7</v>
      </c>
      <c r="I108" s="600"/>
      <c r="J108" s="600"/>
      <c r="K108" s="311">
        <v>2850</v>
      </c>
      <c r="L108" s="600"/>
      <c r="M108" s="600"/>
      <c r="N108" s="600"/>
      <c r="O108" s="1045"/>
      <c r="P108" s="294"/>
      <c r="Q108" s="294"/>
    </row>
    <row r="109" spans="1:17" ht="14.25">
      <c r="A109" s="1023"/>
      <c r="B109" s="1020"/>
      <c r="C109" s="1021"/>
      <c r="D109" s="526" t="s">
        <v>27</v>
      </c>
      <c r="E109" s="311">
        <f t="shared" si="40"/>
        <v>5906.5</v>
      </c>
      <c r="F109" s="311">
        <f t="shared" si="40"/>
        <v>3056.5</v>
      </c>
      <c r="G109" s="311">
        <v>3056.5</v>
      </c>
      <c r="H109" s="311">
        <v>3056.5</v>
      </c>
      <c r="I109" s="600"/>
      <c r="J109" s="600"/>
      <c r="K109" s="311">
        <v>2850</v>
      </c>
      <c r="L109" s="600"/>
      <c r="M109" s="600"/>
      <c r="N109" s="600"/>
      <c r="O109" s="1045"/>
      <c r="P109" s="294"/>
      <c r="Q109" s="294"/>
    </row>
    <row r="110" spans="1:17" ht="14.25">
      <c r="A110" s="1023"/>
      <c r="B110" s="1020"/>
      <c r="C110" s="525"/>
      <c r="D110" s="598" t="s">
        <v>28</v>
      </c>
      <c r="E110" s="301">
        <f t="shared" si="40"/>
        <v>5906.5</v>
      </c>
      <c r="F110" s="301">
        <f t="shared" si="40"/>
        <v>0</v>
      </c>
      <c r="G110" s="301">
        <v>3056.5</v>
      </c>
      <c r="H110" s="301"/>
      <c r="I110" s="601"/>
      <c r="J110" s="601"/>
      <c r="K110" s="301">
        <v>2850</v>
      </c>
      <c r="L110" s="601"/>
      <c r="M110" s="601"/>
      <c r="N110" s="601"/>
      <c r="O110" s="1045"/>
      <c r="P110" s="306"/>
      <c r="Q110" s="294"/>
    </row>
    <row r="111" spans="1:17" ht="14.25">
      <c r="A111" s="1023"/>
      <c r="B111" s="1020"/>
      <c r="C111" s="525"/>
      <c r="D111" s="598" t="s">
        <v>530</v>
      </c>
      <c r="E111" s="301">
        <f aca="true" t="shared" si="41" ref="E111:F115">G111+I111+K111+M111</f>
        <v>5906.5</v>
      </c>
      <c r="F111" s="301">
        <f t="shared" si="41"/>
        <v>0</v>
      </c>
      <c r="G111" s="301">
        <v>3056.5</v>
      </c>
      <c r="H111" s="301"/>
      <c r="I111" s="601"/>
      <c r="J111" s="601"/>
      <c r="K111" s="301">
        <v>2850</v>
      </c>
      <c r="L111" s="601"/>
      <c r="M111" s="601"/>
      <c r="N111" s="601"/>
      <c r="O111" s="1045"/>
      <c r="P111" s="306"/>
      <c r="Q111" s="294"/>
    </row>
    <row r="112" spans="1:17" ht="14.25">
      <c r="A112" s="1023"/>
      <c r="B112" s="1020"/>
      <c r="C112" s="525"/>
      <c r="D112" s="598" t="s">
        <v>531</v>
      </c>
      <c r="E112" s="301">
        <f t="shared" si="41"/>
        <v>5906.5</v>
      </c>
      <c r="F112" s="301">
        <f t="shared" si="41"/>
        <v>0</v>
      </c>
      <c r="G112" s="301">
        <v>3056.5</v>
      </c>
      <c r="H112" s="301"/>
      <c r="I112" s="601"/>
      <c r="J112" s="601"/>
      <c r="K112" s="301">
        <v>2850</v>
      </c>
      <c r="L112" s="601"/>
      <c r="M112" s="601"/>
      <c r="N112" s="601"/>
      <c r="O112" s="1045"/>
      <c r="P112" s="306"/>
      <c r="Q112" s="294"/>
    </row>
    <row r="113" spans="1:17" ht="14.25">
      <c r="A113" s="1023"/>
      <c r="B113" s="1020"/>
      <c r="C113" s="525"/>
      <c r="D113" s="598" t="s">
        <v>532</v>
      </c>
      <c r="E113" s="301">
        <f t="shared" si="41"/>
        <v>5906.5</v>
      </c>
      <c r="F113" s="301">
        <f t="shared" si="41"/>
        <v>0</v>
      </c>
      <c r="G113" s="301">
        <v>3056.5</v>
      </c>
      <c r="H113" s="301"/>
      <c r="I113" s="601"/>
      <c r="J113" s="601"/>
      <c r="K113" s="301">
        <v>2850</v>
      </c>
      <c r="L113" s="601"/>
      <c r="M113" s="601"/>
      <c r="N113" s="601"/>
      <c r="O113" s="1045"/>
      <c r="P113" s="294"/>
      <c r="Q113" s="294"/>
    </row>
    <row r="114" spans="1:17" ht="14.25">
      <c r="A114" s="1023"/>
      <c r="B114" s="1020"/>
      <c r="C114" s="525"/>
      <c r="D114" s="598" t="s">
        <v>533</v>
      </c>
      <c r="E114" s="301">
        <f t="shared" si="41"/>
        <v>5906.5</v>
      </c>
      <c r="F114" s="301">
        <f t="shared" si="41"/>
        <v>0</v>
      </c>
      <c r="G114" s="301">
        <v>3056.5</v>
      </c>
      <c r="H114" s="301"/>
      <c r="I114" s="601"/>
      <c r="J114" s="601"/>
      <c r="K114" s="301">
        <v>2850</v>
      </c>
      <c r="L114" s="601"/>
      <c r="M114" s="601"/>
      <c r="N114" s="601"/>
      <c r="O114" s="1045"/>
      <c r="P114" s="294"/>
      <c r="Q114" s="294"/>
    </row>
    <row r="115" spans="1:17" ht="14.25">
      <c r="A115" s="1024"/>
      <c r="B115" s="1021"/>
      <c r="C115" s="525"/>
      <c r="D115" s="598" t="s">
        <v>545</v>
      </c>
      <c r="E115" s="301">
        <f t="shared" si="41"/>
        <v>5906.5</v>
      </c>
      <c r="F115" s="301">
        <f t="shared" si="41"/>
        <v>0</v>
      </c>
      <c r="G115" s="301">
        <v>3056.5</v>
      </c>
      <c r="H115" s="301"/>
      <c r="I115" s="601"/>
      <c r="J115" s="601"/>
      <c r="K115" s="301">
        <v>2850</v>
      </c>
      <c r="L115" s="601"/>
      <c r="M115" s="601"/>
      <c r="N115" s="601"/>
      <c r="O115" s="1045"/>
      <c r="P115" s="294"/>
      <c r="Q115" s="294"/>
    </row>
    <row r="116" spans="1:17" s="4" customFormat="1" ht="15" customHeight="1">
      <c r="A116" s="1022" t="s">
        <v>630</v>
      </c>
      <c r="B116" s="1019" t="s">
        <v>850</v>
      </c>
      <c r="C116" s="599"/>
      <c r="D116" s="595" t="s">
        <v>8</v>
      </c>
      <c r="E116" s="596">
        <f>SUM(E117:E127)</f>
        <v>1081.6000000000001</v>
      </c>
      <c r="F116" s="596">
        <f aca="true" t="shared" si="42" ref="F116:N116">SUM(F117:F127)</f>
        <v>615.6</v>
      </c>
      <c r="G116" s="596">
        <f t="shared" si="42"/>
        <v>1081.6000000000001</v>
      </c>
      <c r="H116" s="596">
        <f t="shared" si="42"/>
        <v>615.6</v>
      </c>
      <c r="I116" s="596">
        <f t="shared" si="42"/>
        <v>0</v>
      </c>
      <c r="J116" s="596">
        <f t="shared" si="42"/>
        <v>0</v>
      </c>
      <c r="K116" s="596">
        <f t="shared" si="42"/>
        <v>0</v>
      </c>
      <c r="L116" s="596">
        <f t="shared" si="42"/>
        <v>0</v>
      </c>
      <c r="M116" s="596">
        <f t="shared" si="42"/>
        <v>0</v>
      </c>
      <c r="N116" s="596">
        <f t="shared" si="42"/>
        <v>0</v>
      </c>
      <c r="O116" s="1045" t="s">
        <v>24</v>
      </c>
      <c r="P116" s="305"/>
      <c r="Q116" s="305"/>
    </row>
    <row r="117" spans="1:17" ht="14.25">
      <c r="A117" s="1023"/>
      <c r="B117" s="1020"/>
      <c r="C117" s="1019" t="s">
        <v>110</v>
      </c>
      <c r="D117" s="526" t="s">
        <v>9</v>
      </c>
      <c r="E117" s="311">
        <f aca="true" t="shared" si="43" ref="E117:F122">G117+I117+K117+M117</f>
        <v>566</v>
      </c>
      <c r="F117" s="311">
        <f t="shared" si="43"/>
        <v>100</v>
      </c>
      <c r="G117" s="311">
        <v>566</v>
      </c>
      <c r="H117" s="311">
        <v>100</v>
      </c>
      <c r="I117" s="600"/>
      <c r="J117" s="600"/>
      <c r="K117" s="600"/>
      <c r="L117" s="600"/>
      <c r="M117" s="600"/>
      <c r="N117" s="600"/>
      <c r="O117" s="1045"/>
      <c r="P117" s="294"/>
      <c r="Q117" s="294"/>
    </row>
    <row r="118" spans="1:17" ht="14.25">
      <c r="A118" s="1023"/>
      <c r="B118" s="1020"/>
      <c r="C118" s="1020"/>
      <c r="D118" s="526" t="s">
        <v>10</v>
      </c>
      <c r="E118" s="311">
        <f t="shared" si="43"/>
        <v>0</v>
      </c>
      <c r="F118" s="311">
        <f t="shared" si="43"/>
        <v>0</v>
      </c>
      <c r="G118" s="600"/>
      <c r="H118" s="600"/>
      <c r="I118" s="600"/>
      <c r="J118" s="600"/>
      <c r="K118" s="600"/>
      <c r="L118" s="600"/>
      <c r="M118" s="600"/>
      <c r="N118" s="600"/>
      <c r="O118" s="1045"/>
      <c r="P118" s="294"/>
      <c r="Q118" s="294"/>
    </row>
    <row r="119" spans="1:17" ht="14.25">
      <c r="A119" s="1023"/>
      <c r="B119" s="1020"/>
      <c r="C119" s="1020"/>
      <c r="D119" s="526" t="s">
        <v>11</v>
      </c>
      <c r="E119" s="311">
        <f t="shared" si="43"/>
        <v>0</v>
      </c>
      <c r="F119" s="311">
        <f t="shared" si="43"/>
        <v>0</v>
      </c>
      <c r="G119" s="600"/>
      <c r="H119" s="600"/>
      <c r="I119" s="600"/>
      <c r="J119" s="600"/>
      <c r="K119" s="600"/>
      <c r="L119" s="600"/>
      <c r="M119" s="600"/>
      <c r="N119" s="600"/>
      <c r="O119" s="1045"/>
      <c r="P119" s="294"/>
      <c r="Q119" s="294"/>
    </row>
    <row r="120" spans="1:17" ht="14.25">
      <c r="A120" s="1023"/>
      <c r="B120" s="1020"/>
      <c r="C120" s="1020"/>
      <c r="D120" s="526" t="s">
        <v>19</v>
      </c>
      <c r="E120" s="311">
        <f t="shared" si="43"/>
        <v>0</v>
      </c>
      <c r="F120" s="311">
        <f t="shared" si="43"/>
        <v>0</v>
      </c>
      <c r="G120" s="600"/>
      <c r="H120" s="600"/>
      <c r="I120" s="600"/>
      <c r="J120" s="600"/>
      <c r="K120" s="600"/>
      <c r="L120" s="600"/>
      <c r="M120" s="600"/>
      <c r="N120" s="600"/>
      <c r="O120" s="1045"/>
      <c r="P120" s="294"/>
      <c r="Q120" s="294"/>
    </row>
    <row r="121" spans="1:17" ht="14.25">
      <c r="A121" s="1023"/>
      <c r="B121" s="1020"/>
      <c r="C121" s="1020"/>
      <c r="D121" s="526" t="s">
        <v>27</v>
      </c>
      <c r="E121" s="311">
        <f t="shared" si="43"/>
        <v>180.5</v>
      </c>
      <c r="F121" s="311">
        <f t="shared" si="43"/>
        <v>180.5</v>
      </c>
      <c r="G121" s="311">
        <v>180.5</v>
      </c>
      <c r="H121" s="311">
        <v>180.5</v>
      </c>
      <c r="I121" s="600"/>
      <c r="J121" s="600"/>
      <c r="K121" s="600"/>
      <c r="L121" s="600"/>
      <c r="M121" s="600"/>
      <c r="N121" s="600"/>
      <c r="O121" s="1045"/>
      <c r="P121" s="294"/>
      <c r="Q121" s="294"/>
    </row>
    <row r="122" spans="1:17" ht="14.25">
      <c r="A122" s="1023"/>
      <c r="B122" s="1020"/>
      <c r="C122" s="1020"/>
      <c r="D122" s="598" t="s">
        <v>28</v>
      </c>
      <c r="E122" s="301">
        <f t="shared" si="43"/>
        <v>111.7</v>
      </c>
      <c r="F122" s="301">
        <f t="shared" si="43"/>
        <v>111.7</v>
      </c>
      <c r="G122" s="301">
        <v>111.7</v>
      </c>
      <c r="H122" s="301">
        <v>111.7</v>
      </c>
      <c r="I122" s="601"/>
      <c r="J122" s="601"/>
      <c r="K122" s="601"/>
      <c r="L122" s="601"/>
      <c r="M122" s="601"/>
      <c r="N122" s="601"/>
      <c r="O122" s="1045"/>
      <c r="P122" s="306"/>
      <c r="Q122" s="294"/>
    </row>
    <row r="123" spans="1:17" ht="14.25">
      <c r="A123" s="1023"/>
      <c r="B123" s="1020"/>
      <c r="C123" s="1020"/>
      <c r="D123" s="598" t="s">
        <v>530</v>
      </c>
      <c r="E123" s="301">
        <f aca="true" t="shared" si="44" ref="E123:F127">G123+I123+K123+M123</f>
        <v>111.7</v>
      </c>
      <c r="F123" s="301">
        <f t="shared" si="44"/>
        <v>111.7</v>
      </c>
      <c r="G123" s="301">
        <v>111.7</v>
      </c>
      <c r="H123" s="301">
        <v>111.7</v>
      </c>
      <c r="I123" s="601"/>
      <c r="J123" s="601"/>
      <c r="K123" s="601"/>
      <c r="L123" s="601"/>
      <c r="M123" s="601"/>
      <c r="N123" s="601"/>
      <c r="O123" s="1045"/>
      <c r="P123" s="306"/>
      <c r="Q123" s="294"/>
    </row>
    <row r="124" spans="1:17" ht="14.25">
      <c r="A124" s="1023"/>
      <c r="B124" s="1020"/>
      <c r="C124" s="1020"/>
      <c r="D124" s="598" t="s">
        <v>531</v>
      </c>
      <c r="E124" s="301">
        <f t="shared" si="44"/>
        <v>111.7</v>
      </c>
      <c r="F124" s="301">
        <f t="shared" si="44"/>
        <v>111.7</v>
      </c>
      <c r="G124" s="301">
        <v>111.7</v>
      </c>
      <c r="H124" s="301">
        <v>111.7</v>
      </c>
      <c r="I124" s="601"/>
      <c r="J124" s="601"/>
      <c r="K124" s="601"/>
      <c r="L124" s="601"/>
      <c r="M124" s="601"/>
      <c r="N124" s="601"/>
      <c r="O124" s="1045"/>
      <c r="P124" s="306"/>
      <c r="Q124" s="294"/>
    </row>
    <row r="125" spans="1:17" ht="14.25">
      <c r="A125" s="1023"/>
      <c r="B125" s="1020"/>
      <c r="C125" s="1020"/>
      <c r="D125" s="598" t="s">
        <v>532</v>
      </c>
      <c r="E125" s="301">
        <f t="shared" si="44"/>
        <v>0</v>
      </c>
      <c r="F125" s="301">
        <f t="shared" si="44"/>
        <v>0</v>
      </c>
      <c r="G125" s="601"/>
      <c r="H125" s="601"/>
      <c r="I125" s="601"/>
      <c r="J125" s="601"/>
      <c r="K125" s="601"/>
      <c r="L125" s="601"/>
      <c r="M125" s="601"/>
      <c r="N125" s="601"/>
      <c r="O125" s="1045"/>
      <c r="P125" s="294"/>
      <c r="Q125" s="294"/>
    </row>
    <row r="126" spans="1:17" ht="14.25">
      <c r="A126" s="1023"/>
      <c r="B126" s="1020"/>
      <c r="C126" s="1020"/>
      <c r="D126" s="598" t="s">
        <v>533</v>
      </c>
      <c r="E126" s="301">
        <f t="shared" si="44"/>
        <v>0</v>
      </c>
      <c r="F126" s="301">
        <f t="shared" si="44"/>
        <v>0</v>
      </c>
      <c r="G126" s="601"/>
      <c r="H126" s="601"/>
      <c r="I126" s="601"/>
      <c r="J126" s="601"/>
      <c r="K126" s="601"/>
      <c r="L126" s="601"/>
      <c r="M126" s="601"/>
      <c r="N126" s="601"/>
      <c r="O126" s="1045"/>
      <c r="P126" s="294"/>
      <c r="Q126" s="294"/>
    </row>
    <row r="127" spans="1:17" ht="14.25">
      <c r="A127" s="1024"/>
      <c r="B127" s="1021"/>
      <c r="C127" s="1021"/>
      <c r="D127" s="598" t="s">
        <v>545</v>
      </c>
      <c r="E127" s="301">
        <f t="shared" si="44"/>
        <v>0</v>
      </c>
      <c r="F127" s="301">
        <f t="shared" si="44"/>
        <v>0</v>
      </c>
      <c r="G127" s="601"/>
      <c r="H127" s="601"/>
      <c r="I127" s="601"/>
      <c r="J127" s="601"/>
      <c r="K127" s="601"/>
      <c r="L127" s="601"/>
      <c r="M127" s="601"/>
      <c r="N127" s="601"/>
      <c r="O127" s="1045"/>
      <c r="P127" s="294"/>
      <c r="Q127" s="294"/>
    </row>
    <row r="128" spans="1:17" s="4" customFormat="1" ht="15" customHeight="1">
      <c r="A128" s="1022" t="s">
        <v>631</v>
      </c>
      <c r="B128" s="1019" t="s">
        <v>102</v>
      </c>
      <c r="C128" s="599"/>
      <c r="D128" s="595" t="s">
        <v>8</v>
      </c>
      <c r="E128" s="596">
        <f>SUM(E129:E139)</f>
        <v>33000</v>
      </c>
      <c r="F128" s="596">
        <f aca="true" t="shared" si="45" ref="F128:N128">SUM(F129:F139)</f>
        <v>0</v>
      </c>
      <c r="G128" s="596">
        <f t="shared" si="45"/>
        <v>33000</v>
      </c>
      <c r="H128" s="596">
        <f t="shared" si="45"/>
        <v>0</v>
      </c>
      <c r="I128" s="596">
        <f t="shared" si="45"/>
        <v>0</v>
      </c>
      <c r="J128" s="596">
        <f t="shared" si="45"/>
        <v>0</v>
      </c>
      <c r="K128" s="596">
        <f t="shared" si="45"/>
        <v>0</v>
      </c>
      <c r="L128" s="596">
        <f t="shared" si="45"/>
        <v>0</v>
      </c>
      <c r="M128" s="596">
        <f t="shared" si="45"/>
        <v>0</v>
      </c>
      <c r="N128" s="596">
        <f t="shared" si="45"/>
        <v>0</v>
      </c>
      <c r="O128" s="1039" t="s">
        <v>24</v>
      </c>
      <c r="P128" s="305"/>
      <c r="Q128" s="305"/>
    </row>
    <row r="129" spans="1:17" ht="14.25">
      <c r="A129" s="1023"/>
      <c r="B129" s="1020"/>
      <c r="C129" s="525"/>
      <c r="D129" s="526" t="s">
        <v>9</v>
      </c>
      <c r="E129" s="311">
        <f aca="true" t="shared" si="46" ref="E129:F134">G129+I129+K129+M129</f>
        <v>3000</v>
      </c>
      <c r="F129" s="311">
        <f t="shared" si="46"/>
        <v>0</v>
      </c>
      <c r="G129" s="311">
        <v>3000</v>
      </c>
      <c r="H129" s="600"/>
      <c r="I129" s="600"/>
      <c r="J129" s="600"/>
      <c r="K129" s="600"/>
      <c r="L129" s="600"/>
      <c r="M129" s="600"/>
      <c r="N129" s="600"/>
      <c r="O129" s="1039"/>
      <c r="P129" s="294"/>
      <c r="Q129" s="294"/>
    </row>
    <row r="130" spans="1:17" ht="14.25">
      <c r="A130" s="1023"/>
      <c r="B130" s="1020"/>
      <c r="C130" s="525"/>
      <c r="D130" s="526" t="s">
        <v>10</v>
      </c>
      <c r="E130" s="311">
        <f t="shared" si="46"/>
        <v>3000</v>
      </c>
      <c r="F130" s="311">
        <f t="shared" si="46"/>
        <v>0</v>
      </c>
      <c r="G130" s="311">
        <v>3000</v>
      </c>
      <c r="H130" s="600"/>
      <c r="I130" s="600"/>
      <c r="J130" s="600"/>
      <c r="K130" s="600"/>
      <c r="L130" s="600"/>
      <c r="M130" s="600"/>
      <c r="N130" s="600"/>
      <c r="O130" s="1039"/>
      <c r="P130" s="294"/>
      <c r="Q130" s="294"/>
    </row>
    <row r="131" spans="1:17" ht="14.25">
      <c r="A131" s="1023"/>
      <c r="B131" s="1020"/>
      <c r="C131" s="525"/>
      <c r="D131" s="526" t="s">
        <v>11</v>
      </c>
      <c r="E131" s="311">
        <f t="shared" si="46"/>
        <v>3000</v>
      </c>
      <c r="F131" s="311">
        <f t="shared" si="46"/>
        <v>0</v>
      </c>
      <c r="G131" s="311">
        <v>3000</v>
      </c>
      <c r="H131" s="600"/>
      <c r="I131" s="600"/>
      <c r="J131" s="600"/>
      <c r="K131" s="600"/>
      <c r="L131" s="600"/>
      <c r="M131" s="600"/>
      <c r="N131" s="600"/>
      <c r="O131" s="1039"/>
      <c r="P131" s="294"/>
      <c r="Q131" s="294"/>
    </row>
    <row r="132" spans="1:17" ht="14.25">
      <c r="A132" s="1023"/>
      <c r="B132" s="1020"/>
      <c r="C132" s="525"/>
      <c r="D132" s="526" t="s">
        <v>19</v>
      </c>
      <c r="E132" s="311">
        <f t="shared" si="46"/>
        <v>3000</v>
      </c>
      <c r="F132" s="311">
        <f t="shared" si="46"/>
        <v>0</v>
      </c>
      <c r="G132" s="311">
        <v>3000</v>
      </c>
      <c r="H132" s="600"/>
      <c r="I132" s="600"/>
      <c r="J132" s="600"/>
      <c r="K132" s="600"/>
      <c r="L132" s="600"/>
      <c r="M132" s="600"/>
      <c r="N132" s="600"/>
      <c r="O132" s="1039"/>
      <c r="P132" s="294"/>
      <c r="Q132" s="294"/>
    </row>
    <row r="133" spans="1:17" ht="14.25">
      <c r="A133" s="1023"/>
      <c r="B133" s="1020"/>
      <c r="C133" s="525"/>
      <c r="D133" s="526" t="s">
        <v>27</v>
      </c>
      <c r="E133" s="311">
        <f t="shared" si="46"/>
        <v>3000</v>
      </c>
      <c r="F133" s="311">
        <f t="shared" si="46"/>
        <v>0</v>
      </c>
      <c r="G133" s="311">
        <v>3000</v>
      </c>
      <c r="H133" s="600"/>
      <c r="I133" s="600"/>
      <c r="J133" s="600"/>
      <c r="K133" s="600"/>
      <c r="L133" s="600"/>
      <c r="M133" s="600"/>
      <c r="N133" s="600"/>
      <c r="O133" s="1039"/>
      <c r="P133" s="294"/>
      <c r="Q133" s="294"/>
    </row>
    <row r="134" spans="1:17" ht="14.25">
      <c r="A134" s="1023"/>
      <c r="B134" s="1020"/>
      <c r="C134" s="525"/>
      <c r="D134" s="598" t="s">
        <v>28</v>
      </c>
      <c r="E134" s="301">
        <f t="shared" si="46"/>
        <v>3000</v>
      </c>
      <c r="F134" s="301">
        <f t="shared" si="46"/>
        <v>0</v>
      </c>
      <c r="G134" s="301">
        <v>3000</v>
      </c>
      <c r="H134" s="601"/>
      <c r="I134" s="601"/>
      <c r="J134" s="601"/>
      <c r="K134" s="601"/>
      <c r="L134" s="601"/>
      <c r="M134" s="601"/>
      <c r="N134" s="601"/>
      <c r="O134" s="1039"/>
      <c r="P134" s="306"/>
      <c r="Q134" s="294"/>
    </row>
    <row r="135" spans="1:17" ht="14.25">
      <c r="A135" s="1023"/>
      <c r="B135" s="1020"/>
      <c r="C135" s="525"/>
      <c r="D135" s="598" t="s">
        <v>530</v>
      </c>
      <c r="E135" s="301">
        <f aca="true" t="shared" si="47" ref="E135:F139">G135+I135+K135+M135</f>
        <v>3000</v>
      </c>
      <c r="F135" s="301">
        <f t="shared" si="47"/>
        <v>0</v>
      </c>
      <c r="G135" s="301">
        <v>3000</v>
      </c>
      <c r="H135" s="601"/>
      <c r="I135" s="601"/>
      <c r="J135" s="601"/>
      <c r="K135" s="601"/>
      <c r="L135" s="601"/>
      <c r="M135" s="601"/>
      <c r="N135" s="601"/>
      <c r="O135" s="1039"/>
      <c r="P135" s="306"/>
      <c r="Q135" s="294"/>
    </row>
    <row r="136" spans="1:17" ht="14.25">
      <c r="A136" s="1023"/>
      <c r="B136" s="1020"/>
      <c r="C136" s="525"/>
      <c r="D136" s="598" t="s">
        <v>531</v>
      </c>
      <c r="E136" s="301">
        <f t="shared" si="47"/>
        <v>3000</v>
      </c>
      <c r="F136" s="301">
        <f t="shared" si="47"/>
        <v>0</v>
      </c>
      <c r="G136" s="301">
        <v>3000</v>
      </c>
      <c r="H136" s="601"/>
      <c r="I136" s="601"/>
      <c r="J136" s="601"/>
      <c r="K136" s="601"/>
      <c r="L136" s="601"/>
      <c r="M136" s="601"/>
      <c r="N136" s="601"/>
      <c r="O136" s="1039"/>
      <c r="P136" s="306"/>
      <c r="Q136" s="294"/>
    </row>
    <row r="137" spans="1:17" ht="14.25">
      <c r="A137" s="1023"/>
      <c r="B137" s="1020"/>
      <c r="C137" s="525"/>
      <c r="D137" s="598" t="s">
        <v>532</v>
      </c>
      <c r="E137" s="301">
        <f t="shared" si="47"/>
        <v>3000</v>
      </c>
      <c r="F137" s="301">
        <f t="shared" si="47"/>
        <v>0</v>
      </c>
      <c r="G137" s="301">
        <v>3000</v>
      </c>
      <c r="H137" s="601"/>
      <c r="I137" s="601"/>
      <c r="J137" s="601"/>
      <c r="K137" s="601"/>
      <c r="L137" s="601"/>
      <c r="M137" s="601"/>
      <c r="N137" s="601"/>
      <c r="O137" s="1039"/>
      <c r="P137" s="294"/>
      <c r="Q137" s="294"/>
    </row>
    <row r="138" spans="1:17" ht="14.25">
      <c r="A138" s="1023"/>
      <c r="B138" s="1020"/>
      <c r="C138" s="525"/>
      <c r="D138" s="598" t="s">
        <v>533</v>
      </c>
      <c r="E138" s="301">
        <f t="shared" si="47"/>
        <v>3000</v>
      </c>
      <c r="F138" s="301">
        <f t="shared" si="47"/>
        <v>0</v>
      </c>
      <c r="G138" s="301">
        <v>3000</v>
      </c>
      <c r="H138" s="601"/>
      <c r="I138" s="601"/>
      <c r="J138" s="601"/>
      <c r="K138" s="601"/>
      <c r="L138" s="601"/>
      <c r="M138" s="601"/>
      <c r="N138" s="601"/>
      <c r="O138" s="1039"/>
      <c r="P138" s="294"/>
      <c r="Q138" s="294"/>
    </row>
    <row r="139" spans="1:17" ht="14.25">
      <c r="A139" s="1024"/>
      <c r="B139" s="1021"/>
      <c r="C139" s="525"/>
      <c r="D139" s="598" t="s">
        <v>545</v>
      </c>
      <c r="E139" s="301">
        <f t="shared" si="47"/>
        <v>3000</v>
      </c>
      <c r="F139" s="301">
        <f t="shared" si="47"/>
        <v>0</v>
      </c>
      <c r="G139" s="301">
        <v>3000</v>
      </c>
      <c r="H139" s="601"/>
      <c r="I139" s="601"/>
      <c r="J139" s="601"/>
      <c r="K139" s="601"/>
      <c r="L139" s="601"/>
      <c r="M139" s="601"/>
      <c r="N139" s="601"/>
      <c r="O139" s="1039"/>
      <c r="P139" s="294"/>
      <c r="Q139" s="294"/>
    </row>
    <row r="140" spans="1:17" ht="15" customHeight="1">
      <c r="A140" s="1022" t="s">
        <v>632</v>
      </c>
      <c r="B140" s="1019" t="s">
        <v>436</v>
      </c>
      <c r="C140" s="525"/>
      <c r="D140" s="595" t="s">
        <v>8</v>
      </c>
      <c r="E140" s="596">
        <f>SUM(E141:E151)</f>
        <v>7014.400000000001</v>
      </c>
      <c r="F140" s="596">
        <f aca="true" t="shared" si="48" ref="F140:N140">SUM(F141:F151)</f>
        <v>6451.900000000001</v>
      </c>
      <c r="G140" s="596">
        <f t="shared" si="48"/>
        <v>7014.400000000001</v>
      </c>
      <c r="H140" s="596">
        <f>SUM(H141:H151)</f>
        <v>6451.900000000001</v>
      </c>
      <c r="I140" s="596">
        <f t="shared" si="48"/>
        <v>0</v>
      </c>
      <c r="J140" s="596">
        <f t="shared" si="48"/>
        <v>0</v>
      </c>
      <c r="K140" s="596">
        <f t="shared" si="48"/>
        <v>0</v>
      </c>
      <c r="L140" s="596">
        <f t="shared" si="48"/>
        <v>0</v>
      </c>
      <c r="M140" s="596">
        <f t="shared" si="48"/>
        <v>0</v>
      </c>
      <c r="N140" s="596">
        <f t="shared" si="48"/>
        <v>0</v>
      </c>
      <c r="O140" s="1051"/>
      <c r="P140" s="294"/>
      <c r="Q140" s="294"/>
    </row>
    <row r="141" spans="1:17" ht="15" customHeight="1">
      <c r="A141" s="1023"/>
      <c r="B141" s="1020"/>
      <c r="C141" s="525"/>
      <c r="D141" s="598" t="s">
        <v>9</v>
      </c>
      <c r="E141" s="311">
        <f aca="true" t="shared" si="49" ref="E141:F144">G141+I141+K141+M141</f>
        <v>0</v>
      </c>
      <c r="F141" s="311">
        <f t="shared" si="49"/>
        <v>0</v>
      </c>
      <c r="G141" s="311"/>
      <c r="H141" s="311"/>
      <c r="I141" s="311"/>
      <c r="J141" s="311"/>
      <c r="K141" s="311"/>
      <c r="L141" s="311"/>
      <c r="M141" s="311"/>
      <c r="N141" s="311"/>
      <c r="O141" s="1051"/>
      <c r="P141" s="294"/>
      <c r="Q141" s="294"/>
    </row>
    <row r="142" spans="1:17" ht="15" customHeight="1">
      <c r="A142" s="1023"/>
      <c r="B142" s="1020"/>
      <c r="C142" s="525"/>
      <c r="D142" s="598" t="s">
        <v>10</v>
      </c>
      <c r="E142" s="311">
        <f t="shared" si="49"/>
        <v>0</v>
      </c>
      <c r="F142" s="311">
        <f t="shared" si="49"/>
        <v>0</v>
      </c>
      <c r="G142" s="311"/>
      <c r="H142" s="311"/>
      <c r="I142" s="311"/>
      <c r="J142" s="311"/>
      <c r="K142" s="311"/>
      <c r="L142" s="311"/>
      <c r="M142" s="311"/>
      <c r="N142" s="311"/>
      <c r="O142" s="1051"/>
      <c r="P142" s="294"/>
      <c r="Q142" s="294"/>
    </row>
    <row r="143" spans="1:17" ht="15" customHeight="1">
      <c r="A143" s="1023"/>
      <c r="B143" s="1020"/>
      <c r="C143" s="525"/>
      <c r="D143" s="598" t="s">
        <v>11</v>
      </c>
      <c r="E143" s="311">
        <f t="shared" si="49"/>
        <v>0</v>
      </c>
      <c r="F143" s="311">
        <f t="shared" si="49"/>
        <v>0</v>
      </c>
      <c r="G143" s="311"/>
      <c r="H143" s="311"/>
      <c r="I143" s="311"/>
      <c r="J143" s="311"/>
      <c r="K143" s="311"/>
      <c r="L143" s="311"/>
      <c r="M143" s="311"/>
      <c r="N143" s="311"/>
      <c r="O143" s="1051"/>
      <c r="P143" s="294"/>
      <c r="Q143" s="294"/>
    </row>
    <row r="144" spans="1:17" ht="14.25">
      <c r="A144" s="1023"/>
      <c r="B144" s="1020"/>
      <c r="C144" s="1019" t="s">
        <v>106</v>
      </c>
      <c r="D144" s="598" t="s">
        <v>19</v>
      </c>
      <c r="E144" s="311">
        <f t="shared" si="49"/>
        <v>1010</v>
      </c>
      <c r="F144" s="311">
        <f t="shared" si="49"/>
        <v>804.8</v>
      </c>
      <c r="G144" s="311">
        <f aca="true" t="shared" si="50" ref="G144:H151">G156+G168+G180+G192</f>
        <v>1010</v>
      </c>
      <c r="H144" s="311">
        <f t="shared" si="50"/>
        <v>804.8</v>
      </c>
      <c r="I144" s="600"/>
      <c r="J144" s="600"/>
      <c r="K144" s="600"/>
      <c r="L144" s="600"/>
      <c r="M144" s="600"/>
      <c r="N144" s="600"/>
      <c r="O144" s="1051"/>
      <c r="P144" s="294"/>
      <c r="Q144" s="294"/>
    </row>
    <row r="145" spans="1:17" ht="14.25">
      <c r="A145" s="1023"/>
      <c r="B145" s="1020"/>
      <c r="C145" s="1020"/>
      <c r="D145" s="598" t="s">
        <v>27</v>
      </c>
      <c r="E145" s="311">
        <f aca="true" t="shared" si="51" ref="E145:E151">G145+I145+K145+M145</f>
        <v>650.6</v>
      </c>
      <c r="F145" s="311">
        <f aca="true" t="shared" si="52" ref="F145:F151">H145+J145+L145+N145</f>
        <v>650.6</v>
      </c>
      <c r="G145" s="311">
        <f t="shared" si="50"/>
        <v>650.6</v>
      </c>
      <c r="H145" s="311">
        <f t="shared" si="50"/>
        <v>650.6</v>
      </c>
      <c r="I145" s="600"/>
      <c r="J145" s="600"/>
      <c r="K145" s="600"/>
      <c r="L145" s="600"/>
      <c r="M145" s="600"/>
      <c r="N145" s="600"/>
      <c r="O145" s="1051"/>
      <c r="P145" s="294"/>
      <c r="Q145" s="294"/>
    </row>
    <row r="146" spans="1:17" ht="18" customHeight="1">
      <c r="A146" s="1023"/>
      <c r="B146" s="1020"/>
      <c r="C146" s="1020"/>
      <c r="D146" s="598" t="s">
        <v>28</v>
      </c>
      <c r="E146" s="301">
        <f t="shared" si="51"/>
        <v>892.3</v>
      </c>
      <c r="F146" s="301">
        <f t="shared" si="52"/>
        <v>832.5</v>
      </c>
      <c r="G146" s="301">
        <f t="shared" si="50"/>
        <v>892.3</v>
      </c>
      <c r="H146" s="301">
        <f t="shared" si="50"/>
        <v>832.5</v>
      </c>
      <c r="I146" s="601"/>
      <c r="J146" s="601"/>
      <c r="K146" s="601"/>
      <c r="L146" s="601"/>
      <c r="M146" s="601"/>
      <c r="N146" s="601"/>
      <c r="O146" s="1051"/>
      <c r="P146" s="294"/>
      <c r="Q146" s="294"/>
    </row>
    <row r="147" spans="1:17" ht="14.25">
      <c r="A147" s="1023"/>
      <c r="B147" s="1020"/>
      <c r="C147" s="1020"/>
      <c r="D147" s="598" t="s">
        <v>530</v>
      </c>
      <c r="E147" s="301">
        <f t="shared" si="51"/>
        <v>892.3</v>
      </c>
      <c r="F147" s="301">
        <f t="shared" si="52"/>
        <v>832.8</v>
      </c>
      <c r="G147" s="301">
        <f t="shared" si="50"/>
        <v>892.3</v>
      </c>
      <c r="H147" s="301">
        <f t="shared" si="50"/>
        <v>832.8</v>
      </c>
      <c r="I147" s="601"/>
      <c r="J147" s="601"/>
      <c r="K147" s="601"/>
      <c r="L147" s="601"/>
      <c r="M147" s="601"/>
      <c r="N147" s="601"/>
      <c r="O147" s="1051"/>
      <c r="P147" s="294"/>
      <c r="Q147" s="294"/>
    </row>
    <row r="148" spans="1:17" ht="14.25">
      <c r="A148" s="1023"/>
      <c r="B148" s="1020"/>
      <c r="C148" s="1020"/>
      <c r="D148" s="598" t="s">
        <v>531</v>
      </c>
      <c r="E148" s="301">
        <f t="shared" si="51"/>
        <v>892.3</v>
      </c>
      <c r="F148" s="301">
        <f t="shared" si="52"/>
        <v>832.8</v>
      </c>
      <c r="G148" s="301">
        <f t="shared" si="50"/>
        <v>892.3</v>
      </c>
      <c r="H148" s="301">
        <f t="shared" si="50"/>
        <v>832.8</v>
      </c>
      <c r="I148" s="601"/>
      <c r="J148" s="601"/>
      <c r="K148" s="601"/>
      <c r="L148" s="601"/>
      <c r="M148" s="601"/>
      <c r="N148" s="601"/>
      <c r="O148" s="1051"/>
      <c r="P148" s="294"/>
      <c r="Q148" s="294"/>
    </row>
    <row r="149" spans="1:17" ht="14.25">
      <c r="A149" s="1023"/>
      <c r="B149" s="1020"/>
      <c r="C149" s="1020"/>
      <c r="D149" s="598" t="s">
        <v>532</v>
      </c>
      <c r="E149" s="301">
        <f t="shared" si="51"/>
        <v>892.3</v>
      </c>
      <c r="F149" s="301">
        <f t="shared" si="52"/>
        <v>832.8</v>
      </c>
      <c r="G149" s="301">
        <f t="shared" si="50"/>
        <v>892.3</v>
      </c>
      <c r="H149" s="301">
        <f t="shared" si="50"/>
        <v>832.8</v>
      </c>
      <c r="I149" s="601"/>
      <c r="J149" s="601"/>
      <c r="K149" s="601"/>
      <c r="L149" s="601"/>
      <c r="M149" s="601"/>
      <c r="N149" s="601"/>
      <c r="O149" s="1051"/>
      <c r="P149" s="294"/>
      <c r="Q149" s="294"/>
    </row>
    <row r="150" spans="1:17" ht="14.25">
      <c r="A150" s="1023"/>
      <c r="B150" s="1020"/>
      <c r="C150" s="1020"/>
      <c r="D150" s="598" t="s">
        <v>533</v>
      </c>
      <c r="E150" s="301">
        <f t="shared" si="51"/>
        <v>892.3</v>
      </c>
      <c r="F150" s="301">
        <f t="shared" si="52"/>
        <v>832.8</v>
      </c>
      <c r="G150" s="301">
        <f t="shared" si="50"/>
        <v>892.3</v>
      </c>
      <c r="H150" s="301">
        <f t="shared" si="50"/>
        <v>832.8</v>
      </c>
      <c r="I150" s="601"/>
      <c r="J150" s="601"/>
      <c r="K150" s="601"/>
      <c r="L150" s="601"/>
      <c r="M150" s="601"/>
      <c r="N150" s="601"/>
      <c r="O150" s="1051"/>
      <c r="P150" s="294"/>
      <c r="Q150" s="294"/>
    </row>
    <row r="151" spans="1:17" ht="14.25">
      <c r="A151" s="1023"/>
      <c r="B151" s="1021"/>
      <c r="C151" s="1021"/>
      <c r="D151" s="598" t="s">
        <v>545</v>
      </c>
      <c r="E151" s="301">
        <f t="shared" si="51"/>
        <v>892.3</v>
      </c>
      <c r="F151" s="301">
        <f t="shared" si="52"/>
        <v>832.8</v>
      </c>
      <c r="G151" s="301">
        <f t="shared" si="50"/>
        <v>892.3</v>
      </c>
      <c r="H151" s="301">
        <f t="shared" si="50"/>
        <v>832.8</v>
      </c>
      <c r="I151" s="601"/>
      <c r="J151" s="601"/>
      <c r="K151" s="601"/>
      <c r="L151" s="601"/>
      <c r="M151" s="601"/>
      <c r="N151" s="601"/>
      <c r="O151" s="1051"/>
      <c r="P151" s="294"/>
      <c r="Q151" s="294"/>
    </row>
    <row r="152" spans="1:17" ht="15" customHeight="1">
      <c r="A152" s="1023"/>
      <c r="B152" s="1019" t="s">
        <v>367</v>
      </c>
      <c r="C152" s="525"/>
      <c r="D152" s="595" t="s">
        <v>8</v>
      </c>
      <c r="E152" s="301">
        <f>SUM(E153:E163)</f>
        <v>1278.4</v>
      </c>
      <c r="F152" s="301">
        <f aca="true" t="shared" si="53" ref="F152:N152">SUM(F153:F163)</f>
        <v>1253.4</v>
      </c>
      <c r="G152" s="301">
        <f t="shared" si="53"/>
        <v>1278.4</v>
      </c>
      <c r="H152" s="301">
        <f>SUM(H153:H163)</f>
        <v>1253.4</v>
      </c>
      <c r="I152" s="301">
        <f t="shared" si="53"/>
        <v>0</v>
      </c>
      <c r="J152" s="301">
        <f t="shared" si="53"/>
        <v>0</v>
      </c>
      <c r="K152" s="301">
        <f t="shared" si="53"/>
        <v>0</v>
      </c>
      <c r="L152" s="301">
        <f t="shared" si="53"/>
        <v>0</v>
      </c>
      <c r="M152" s="301">
        <f t="shared" si="53"/>
        <v>0</v>
      </c>
      <c r="N152" s="301">
        <f t="shared" si="53"/>
        <v>0</v>
      </c>
      <c r="O152" s="1039" t="s">
        <v>130</v>
      </c>
      <c r="P152" s="294"/>
      <c r="Q152" s="294"/>
    </row>
    <row r="153" spans="1:17" s="91" customFormat="1" ht="15" customHeight="1">
      <c r="A153" s="1023"/>
      <c r="B153" s="1020"/>
      <c r="C153" s="525"/>
      <c r="D153" s="526" t="s">
        <v>9</v>
      </c>
      <c r="E153" s="311">
        <f aca="true" t="shared" si="54" ref="E153:F155">G153+I153+K153+M153</f>
        <v>0</v>
      </c>
      <c r="F153" s="311">
        <f t="shared" si="54"/>
        <v>0</v>
      </c>
      <c r="G153" s="311"/>
      <c r="H153" s="311"/>
      <c r="I153" s="311"/>
      <c r="J153" s="311"/>
      <c r="K153" s="311"/>
      <c r="L153" s="311"/>
      <c r="M153" s="311"/>
      <c r="N153" s="311"/>
      <c r="O153" s="1039"/>
      <c r="P153" s="294"/>
      <c r="Q153" s="294"/>
    </row>
    <row r="154" spans="1:17" s="91" customFormat="1" ht="15" customHeight="1">
      <c r="A154" s="1023"/>
      <c r="B154" s="1020"/>
      <c r="C154" s="525"/>
      <c r="D154" s="526" t="s">
        <v>10</v>
      </c>
      <c r="E154" s="311">
        <f t="shared" si="54"/>
        <v>0</v>
      </c>
      <c r="F154" s="311">
        <f t="shared" si="54"/>
        <v>0</v>
      </c>
      <c r="G154" s="311"/>
      <c r="H154" s="311"/>
      <c r="I154" s="311"/>
      <c r="J154" s="311"/>
      <c r="K154" s="311"/>
      <c r="L154" s="311"/>
      <c r="M154" s="311"/>
      <c r="N154" s="311"/>
      <c r="O154" s="1039"/>
      <c r="P154" s="294"/>
      <c r="Q154" s="294"/>
    </row>
    <row r="155" spans="1:17" s="91" customFormat="1" ht="15" customHeight="1">
      <c r="A155" s="1023"/>
      <c r="B155" s="1020"/>
      <c r="C155" s="525"/>
      <c r="D155" s="526" t="s">
        <v>11</v>
      </c>
      <c r="E155" s="311">
        <f t="shared" si="54"/>
        <v>0</v>
      </c>
      <c r="F155" s="311">
        <f t="shared" si="54"/>
        <v>0</v>
      </c>
      <c r="G155" s="311"/>
      <c r="H155" s="311"/>
      <c r="I155" s="311"/>
      <c r="J155" s="311"/>
      <c r="K155" s="311"/>
      <c r="L155" s="311"/>
      <c r="M155" s="311"/>
      <c r="N155" s="311"/>
      <c r="O155" s="1039"/>
      <c r="P155" s="294"/>
      <c r="Q155" s="294"/>
    </row>
    <row r="156" spans="1:17" ht="14.25">
      <c r="A156" s="1023"/>
      <c r="B156" s="1020"/>
      <c r="C156" s="1019" t="s">
        <v>106</v>
      </c>
      <c r="D156" s="526" t="s">
        <v>19</v>
      </c>
      <c r="E156" s="311">
        <f>G156+I156+K156+M156</f>
        <v>166</v>
      </c>
      <c r="F156" s="311">
        <f>H156+J156+L156+N156</f>
        <v>141</v>
      </c>
      <c r="G156" s="311">
        <v>166</v>
      </c>
      <c r="H156" s="311">
        <v>141</v>
      </c>
      <c r="I156" s="600"/>
      <c r="J156" s="600"/>
      <c r="K156" s="600"/>
      <c r="L156" s="600"/>
      <c r="M156" s="600"/>
      <c r="N156" s="600"/>
      <c r="O156" s="1039"/>
      <c r="P156" s="294"/>
      <c r="Q156" s="294"/>
    </row>
    <row r="157" spans="1:17" ht="14.25">
      <c r="A157" s="1023"/>
      <c r="B157" s="1020"/>
      <c r="C157" s="1020"/>
      <c r="D157" s="526" t="s">
        <v>27</v>
      </c>
      <c r="E157" s="311">
        <f aca="true" t="shared" si="55" ref="E157:E163">G157+I157+K157+M157</f>
        <v>116.4</v>
      </c>
      <c r="F157" s="311">
        <f aca="true" t="shared" si="56" ref="F157:F163">H157+J157+L157+N157</f>
        <v>116.4</v>
      </c>
      <c r="G157" s="311">
        <v>116.4</v>
      </c>
      <c r="H157" s="311">
        <v>116.4</v>
      </c>
      <c r="I157" s="600"/>
      <c r="J157" s="600"/>
      <c r="K157" s="600"/>
      <c r="L157" s="600"/>
      <c r="M157" s="600"/>
      <c r="N157" s="600"/>
      <c r="O157" s="1039"/>
      <c r="P157" s="294"/>
      <c r="Q157" s="294"/>
    </row>
    <row r="158" spans="1:17" ht="14.25">
      <c r="A158" s="1023"/>
      <c r="B158" s="1020"/>
      <c r="C158" s="1020"/>
      <c r="D158" s="598" t="s">
        <v>28</v>
      </c>
      <c r="E158" s="301">
        <f t="shared" si="55"/>
        <v>166</v>
      </c>
      <c r="F158" s="301">
        <f t="shared" si="56"/>
        <v>166</v>
      </c>
      <c r="G158" s="301">
        <v>166</v>
      </c>
      <c r="H158" s="301">
        <v>166</v>
      </c>
      <c r="I158" s="601"/>
      <c r="J158" s="601"/>
      <c r="K158" s="601"/>
      <c r="L158" s="601"/>
      <c r="M158" s="601"/>
      <c r="N158" s="601"/>
      <c r="O158" s="1039"/>
      <c r="P158" s="294"/>
      <c r="Q158" s="294"/>
    </row>
    <row r="159" spans="1:17" ht="14.25">
      <c r="A159" s="1023"/>
      <c r="B159" s="1020"/>
      <c r="C159" s="1020"/>
      <c r="D159" s="598" t="s">
        <v>530</v>
      </c>
      <c r="E159" s="301">
        <f t="shared" si="55"/>
        <v>166</v>
      </c>
      <c r="F159" s="301">
        <f t="shared" si="56"/>
        <v>166</v>
      </c>
      <c r="G159" s="301">
        <v>166</v>
      </c>
      <c r="H159" s="301">
        <v>166</v>
      </c>
      <c r="I159" s="601"/>
      <c r="J159" s="601"/>
      <c r="K159" s="601"/>
      <c r="L159" s="601"/>
      <c r="M159" s="601"/>
      <c r="N159" s="601"/>
      <c r="O159" s="1039"/>
      <c r="P159" s="294"/>
      <c r="Q159" s="294"/>
    </row>
    <row r="160" spans="1:17" ht="14.25">
      <c r="A160" s="1023"/>
      <c r="B160" s="1020"/>
      <c r="C160" s="1020"/>
      <c r="D160" s="598" t="s">
        <v>531</v>
      </c>
      <c r="E160" s="301">
        <f t="shared" si="55"/>
        <v>166</v>
      </c>
      <c r="F160" s="301">
        <f t="shared" si="56"/>
        <v>166</v>
      </c>
      <c r="G160" s="301">
        <v>166</v>
      </c>
      <c r="H160" s="301">
        <v>166</v>
      </c>
      <c r="I160" s="601"/>
      <c r="J160" s="601"/>
      <c r="K160" s="601"/>
      <c r="L160" s="601"/>
      <c r="M160" s="601"/>
      <c r="N160" s="601"/>
      <c r="O160" s="1039"/>
      <c r="P160" s="294"/>
      <c r="Q160" s="294"/>
    </row>
    <row r="161" spans="1:17" ht="14.25">
      <c r="A161" s="1023"/>
      <c r="B161" s="1020"/>
      <c r="C161" s="1020"/>
      <c r="D161" s="598" t="s">
        <v>532</v>
      </c>
      <c r="E161" s="301">
        <f t="shared" si="55"/>
        <v>166</v>
      </c>
      <c r="F161" s="301">
        <f t="shared" si="56"/>
        <v>166</v>
      </c>
      <c r="G161" s="301">
        <v>166</v>
      </c>
      <c r="H161" s="301">
        <v>166</v>
      </c>
      <c r="I161" s="601"/>
      <c r="J161" s="601"/>
      <c r="K161" s="601"/>
      <c r="L161" s="601"/>
      <c r="M161" s="601"/>
      <c r="N161" s="601"/>
      <c r="O161" s="1039"/>
      <c r="P161" s="294"/>
      <c r="Q161" s="294"/>
    </row>
    <row r="162" spans="1:17" ht="14.25">
      <c r="A162" s="1023"/>
      <c r="B162" s="1020"/>
      <c r="C162" s="1020"/>
      <c r="D162" s="598" t="s">
        <v>533</v>
      </c>
      <c r="E162" s="301">
        <f t="shared" si="55"/>
        <v>166</v>
      </c>
      <c r="F162" s="301">
        <f t="shared" si="56"/>
        <v>166</v>
      </c>
      <c r="G162" s="301">
        <v>166</v>
      </c>
      <c r="H162" s="301">
        <v>166</v>
      </c>
      <c r="I162" s="601"/>
      <c r="J162" s="601"/>
      <c r="K162" s="601"/>
      <c r="L162" s="601"/>
      <c r="M162" s="601"/>
      <c r="N162" s="601"/>
      <c r="O162" s="1039"/>
      <c r="P162" s="294"/>
      <c r="Q162" s="294"/>
    </row>
    <row r="163" spans="1:17" ht="14.25">
      <c r="A163" s="1023"/>
      <c r="B163" s="1021"/>
      <c r="C163" s="1021"/>
      <c r="D163" s="598" t="s">
        <v>545</v>
      </c>
      <c r="E163" s="301">
        <f t="shared" si="55"/>
        <v>166</v>
      </c>
      <c r="F163" s="301">
        <f t="shared" si="56"/>
        <v>166</v>
      </c>
      <c r="G163" s="301">
        <v>166</v>
      </c>
      <c r="H163" s="301">
        <v>166</v>
      </c>
      <c r="I163" s="601"/>
      <c r="J163" s="601"/>
      <c r="K163" s="601"/>
      <c r="L163" s="601"/>
      <c r="M163" s="601"/>
      <c r="N163" s="601"/>
      <c r="O163" s="1039"/>
      <c r="P163" s="294"/>
      <c r="Q163" s="294"/>
    </row>
    <row r="164" spans="1:17" ht="15" customHeight="1">
      <c r="A164" s="1023"/>
      <c r="B164" s="1019" t="s">
        <v>368</v>
      </c>
      <c r="C164" s="525"/>
      <c r="D164" s="595" t="s">
        <v>8</v>
      </c>
      <c r="E164" s="301">
        <f>SUM(E165:E175)</f>
        <v>2042.6999999999998</v>
      </c>
      <c r="F164" s="301">
        <f aca="true" t="shared" si="57" ref="F164:N164">SUM(F165:F175)</f>
        <v>1544.1999999999998</v>
      </c>
      <c r="G164" s="301">
        <f t="shared" si="57"/>
        <v>2042.6999999999998</v>
      </c>
      <c r="H164" s="301">
        <f>SUM(H165:H175)</f>
        <v>1544.1999999999998</v>
      </c>
      <c r="I164" s="301">
        <f t="shared" si="57"/>
        <v>0</v>
      </c>
      <c r="J164" s="301">
        <f t="shared" si="57"/>
        <v>0</v>
      </c>
      <c r="K164" s="301">
        <f t="shared" si="57"/>
        <v>0</v>
      </c>
      <c r="L164" s="301">
        <f t="shared" si="57"/>
        <v>0</v>
      </c>
      <c r="M164" s="301">
        <f t="shared" si="57"/>
        <v>0</v>
      </c>
      <c r="N164" s="301">
        <f t="shared" si="57"/>
        <v>0</v>
      </c>
      <c r="O164" s="1039" t="s">
        <v>131</v>
      </c>
      <c r="P164" s="294"/>
      <c r="Q164" s="294"/>
    </row>
    <row r="165" spans="1:17" s="91" customFormat="1" ht="15" customHeight="1">
      <c r="A165" s="1023"/>
      <c r="B165" s="1020"/>
      <c r="C165" s="525"/>
      <c r="D165" s="526" t="s">
        <v>9</v>
      </c>
      <c r="E165" s="311">
        <f aca="true" t="shared" si="58" ref="E165:F167">G165+I165+K165+M165</f>
        <v>0</v>
      </c>
      <c r="F165" s="311">
        <f t="shared" si="58"/>
        <v>0</v>
      </c>
      <c r="G165" s="311"/>
      <c r="H165" s="311"/>
      <c r="I165" s="311"/>
      <c r="J165" s="311"/>
      <c r="K165" s="311"/>
      <c r="L165" s="311"/>
      <c r="M165" s="311"/>
      <c r="N165" s="311"/>
      <c r="O165" s="1039"/>
      <c r="P165" s="294"/>
      <c r="Q165" s="294"/>
    </row>
    <row r="166" spans="1:17" s="91" customFormat="1" ht="15" customHeight="1">
      <c r="A166" s="1023"/>
      <c r="B166" s="1020"/>
      <c r="C166" s="525"/>
      <c r="D166" s="526" t="s">
        <v>10</v>
      </c>
      <c r="E166" s="311">
        <f t="shared" si="58"/>
        <v>0</v>
      </c>
      <c r="F166" s="311">
        <f t="shared" si="58"/>
        <v>0</v>
      </c>
      <c r="G166" s="311"/>
      <c r="H166" s="311"/>
      <c r="I166" s="311"/>
      <c r="J166" s="311"/>
      <c r="K166" s="311"/>
      <c r="L166" s="311"/>
      <c r="M166" s="311"/>
      <c r="N166" s="311"/>
      <c r="O166" s="1039"/>
      <c r="P166" s="294"/>
      <c r="Q166" s="294"/>
    </row>
    <row r="167" spans="1:17" s="91" customFormat="1" ht="15" customHeight="1">
      <c r="A167" s="1023"/>
      <c r="B167" s="1020"/>
      <c r="C167" s="525"/>
      <c r="D167" s="526" t="s">
        <v>11</v>
      </c>
      <c r="E167" s="311">
        <f t="shared" si="58"/>
        <v>0</v>
      </c>
      <c r="F167" s="311">
        <f t="shared" si="58"/>
        <v>0</v>
      </c>
      <c r="G167" s="311"/>
      <c r="H167" s="311"/>
      <c r="I167" s="311"/>
      <c r="J167" s="311"/>
      <c r="K167" s="311"/>
      <c r="L167" s="311"/>
      <c r="M167" s="311"/>
      <c r="N167" s="311"/>
      <c r="O167" s="1039"/>
      <c r="P167" s="294"/>
      <c r="Q167" s="294"/>
    </row>
    <row r="168" spans="1:17" ht="14.25">
      <c r="A168" s="1023"/>
      <c r="B168" s="1020"/>
      <c r="C168" s="1019" t="s">
        <v>106</v>
      </c>
      <c r="D168" s="526" t="s">
        <v>19</v>
      </c>
      <c r="E168" s="311">
        <f>G168+I168+K168+M168</f>
        <v>344</v>
      </c>
      <c r="F168" s="311">
        <f>H168+J168+L168+N168</f>
        <v>202.8</v>
      </c>
      <c r="G168" s="311">
        <v>344</v>
      </c>
      <c r="H168" s="311">
        <v>202.8</v>
      </c>
      <c r="I168" s="600"/>
      <c r="J168" s="600"/>
      <c r="K168" s="600"/>
      <c r="L168" s="600"/>
      <c r="M168" s="600"/>
      <c r="N168" s="600"/>
      <c r="O168" s="1039"/>
      <c r="P168" s="294"/>
      <c r="Q168" s="294"/>
    </row>
    <row r="169" spans="1:17" ht="14.25">
      <c r="A169" s="1023"/>
      <c r="B169" s="1020"/>
      <c r="C169" s="1020"/>
      <c r="D169" s="526" t="s">
        <v>27</v>
      </c>
      <c r="E169" s="311">
        <f aca="true" t="shared" si="59" ref="E169:E175">G169+I169+K169+M169</f>
        <v>106.9</v>
      </c>
      <c r="F169" s="311">
        <f aca="true" t="shared" si="60" ref="F169:F175">H169+J169+L169+N169</f>
        <v>106.9</v>
      </c>
      <c r="G169" s="311">
        <v>106.9</v>
      </c>
      <c r="H169" s="311">
        <v>106.9</v>
      </c>
      <c r="I169" s="600"/>
      <c r="J169" s="600"/>
      <c r="K169" s="600"/>
      <c r="L169" s="600"/>
      <c r="M169" s="600"/>
      <c r="N169" s="600"/>
      <c r="O169" s="1039"/>
      <c r="P169" s="294"/>
      <c r="Q169" s="294"/>
    </row>
    <row r="170" spans="1:17" ht="14.25">
      <c r="A170" s="1023"/>
      <c r="B170" s="1020"/>
      <c r="C170" s="1020"/>
      <c r="D170" s="598" t="s">
        <v>28</v>
      </c>
      <c r="E170" s="301">
        <f t="shared" si="59"/>
        <v>265.3</v>
      </c>
      <c r="F170" s="301">
        <f t="shared" si="60"/>
        <v>205.5</v>
      </c>
      <c r="G170" s="301">
        <v>265.3</v>
      </c>
      <c r="H170" s="301">
        <v>205.5</v>
      </c>
      <c r="I170" s="601"/>
      <c r="J170" s="601"/>
      <c r="K170" s="601"/>
      <c r="L170" s="601"/>
      <c r="M170" s="601"/>
      <c r="N170" s="601"/>
      <c r="O170" s="1039"/>
      <c r="P170" s="294"/>
      <c r="Q170" s="294"/>
    </row>
    <row r="171" spans="1:17" ht="14.25">
      <c r="A171" s="1023"/>
      <c r="B171" s="1020"/>
      <c r="C171" s="1020"/>
      <c r="D171" s="598" t="s">
        <v>530</v>
      </c>
      <c r="E171" s="301">
        <f t="shared" si="59"/>
        <v>265.3</v>
      </c>
      <c r="F171" s="301">
        <f t="shared" si="60"/>
        <v>205.8</v>
      </c>
      <c r="G171" s="301">
        <v>265.3</v>
      </c>
      <c r="H171" s="301">
        <v>205.8</v>
      </c>
      <c r="I171" s="601"/>
      <c r="J171" s="601"/>
      <c r="K171" s="601"/>
      <c r="L171" s="601"/>
      <c r="M171" s="601"/>
      <c r="N171" s="601"/>
      <c r="O171" s="1039"/>
      <c r="P171" s="294"/>
      <c r="Q171" s="294"/>
    </row>
    <row r="172" spans="1:17" ht="14.25">
      <c r="A172" s="1023"/>
      <c r="B172" s="1020"/>
      <c r="C172" s="1020"/>
      <c r="D172" s="598" t="s">
        <v>531</v>
      </c>
      <c r="E172" s="301">
        <f t="shared" si="59"/>
        <v>265.3</v>
      </c>
      <c r="F172" s="301">
        <f t="shared" si="60"/>
        <v>205.8</v>
      </c>
      <c r="G172" s="301">
        <v>265.3</v>
      </c>
      <c r="H172" s="301">
        <v>205.8</v>
      </c>
      <c r="I172" s="601"/>
      <c r="J172" s="601"/>
      <c r="K172" s="601"/>
      <c r="L172" s="601"/>
      <c r="M172" s="601"/>
      <c r="N172" s="601"/>
      <c r="O172" s="1039"/>
      <c r="P172" s="294"/>
      <c r="Q172" s="294"/>
    </row>
    <row r="173" spans="1:17" ht="14.25">
      <c r="A173" s="1023"/>
      <c r="B173" s="1020"/>
      <c r="C173" s="1020"/>
      <c r="D173" s="598" t="s">
        <v>532</v>
      </c>
      <c r="E173" s="301">
        <f t="shared" si="59"/>
        <v>265.3</v>
      </c>
      <c r="F173" s="301">
        <f t="shared" si="60"/>
        <v>205.8</v>
      </c>
      <c r="G173" s="301">
        <v>265.3</v>
      </c>
      <c r="H173" s="301">
        <v>205.8</v>
      </c>
      <c r="I173" s="601"/>
      <c r="J173" s="601"/>
      <c r="K173" s="601"/>
      <c r="L173" s="601"/>
      <c r="M173" s="601"/>
      <c r="N173" s="601"/>
      <c r="O173" s="1039"/>
      <c r="P173" s="294"/>
      <c r="Q173" s="294"/>
    </row>
    <row r="174" spans="1:17" ht="14.25">
      <c r="A174" s="1023"/>
      <c r="B174" s="1020"/>
      <c r="C174" s="1020"/>
      <c r="D174" s="598" t="s">
        <v>533</v>
      </c>
      <c r="E174" s="301">
        <f t="shared" si="59"/>
        <v>265.3</v>
      </c>
      <c r="F174" s="301">
        <f t="shared" si="60"/>
        <v>205.8</v>
      </c>
      <c r="G174" s="301">
        <v>265.3</v>
      </c>
      <c r="H174" s="301">
        <v>205.8</v>
      </c>
      <c r="I174" s="601"/>
      <c r="J174" s="601"/>
      <c r="K174" s="601"/>
      <c r="L174" s="601"/>
      <c r="M174" s="601"/>
      <c r="N174" s="601"/>
      <c r="O174" s="1039"/>
      <c r="P174" s="294"/>
      <c r="Q174" s="294"/>
    </row>
    <row r="175" spans="1:17" ht="14.25">
      <c r="A175" s="1023"/>
      <c r="B175" s="1021"/>
      <c r="C175" s="1021"/>
      <c r="D175" s="598" t="s">
        <v>545</v>
      </c>
      <c r="E175" s="301">
        <f t="shared" si="59"/>
        <v>265.3</v>
      </c>
      <c r="F175" s="301">
        <f t="shared" si="60"/>
        <v>205.8</v>
      </c>
      <c r="G175" s="301">
        <v>265.3</v>
      </c>
      <c r="H175" s="301">
        <v>205.8</v>
      </c>
      <c r="I175" s="601"/>
      <c r="J175" s="601"/>
      <c r="K175" s="601"/>
      <c r="L175" s="601"/>
      <c r="M175" s="601"/>
      <c r="N175" s="601"/>
      <c r="O175" s="1039"/>
      <c r="P175" s="294"/>
      <c r="Q175" s="294"/>
    </row>
    <row r="176" spans="1:17" ht="15" customHeight="1">
      <c r="A176" s="1023"/>
      <c r="B176" s="1019" t="s">
        <v>437</v>
      </c>
      <c r="C176" s="525"/>
      <c r="D176" s="595" t="s">
        <v>8</v>
      </c>
      <c r="E176" s="301">
        <f>SUM(E177:E187)</f>
        <v>1600</v>
      </c>
      <c r="F176" s="301">
        <f aca="true" t="shared" si="61" ref="F176:N176">SUM(F177:F187)</f>
        <v>1600</v>
      </c>
      <c r="G176" s="301">
        <f t="shared" si="61"/>
        <v>1600</v>
      </c>
      <c r="H176" s="301">
        <f t="shared" si="61"/>
        <v>1600</v>
      </c>
      <c r="I176" s="301">
        <f t="shared" si="61"/>
        <v>0</v>
      </c>
      <c r="J176" s="301">
        <f t="shared" si="61"/>
        <v>0</v>
      </c>
      <c r="K176" s="301">
        <f t="shared" si="61"/>
        <v>0</v>
      </c>
      <c r="L176" s="301">
        <f t="shared" si="61"/>
        <v>0</v>
      </c>
      <c r="M176" s="301">
        <f t="shared" si="61"/>
        <v>0</v>
      </c>
      <c r="N176" s="301">
        <f t="shared" si="61"/>
        <v>0</v>
      </c>
      <c r="O176" s="1039" t="s">
        <v>133</v>
      </c>
      <c r="P176" s="294"/>
      <c r="Q176" s="294"/>
    </row>
    <row r="177" spans="1:17" s="91" customFormat="1" ht="15" customHeight="1">
      <c r="A177" s="1023"/>
      <c r="B177" s="1020"/>
      <c r="C177" s="525"/>
      <c r="D177" s="526" t="s">
        <v>9</v>
      </c>
      <c r="E177" s="311">
        <f aca="true" t="shared" si="62" ref="E177:F180">G177+I177+K177+M177</f>
        <v>0</v>
      </c>
      <c r="F177" s="311">
        <f t="shared" si="62"/>
        <v>0</v>
      </c>
      <c r="G177" s="311"/>
      <c r="H177" s="311"/>
      <c r="I177" s="311"/>
      <c r="J177" s="311"/>
      <c r="K177" s="311"/>
      <c r="L177" s="311"/>
      <c r="M177" s="311"/>
      <c r="N177" s="311"/>
      <c r="O177" s="1039"/>
      <c r="P177" s="294"/>
      <c r="Q177" s="294"/>
    </row>
    <row r="178" spans="1:17" s="91" customFormat="1" ht="15" customHeight="1">
      <c r="A178" s="1023"/>
      <c r="B178" s="1020"/>
      <c r="C178" s="525"/>
      <c r="D178" s="526" t="s">
        <v>10</v>
      </c>
      <c r="E178" s="311">
        <f t="shared" si="62"/>
        <v>0</v>
      </c>
      <c r="F178" s="311">
        <f t="shared" si="62"/>
        <v>0</v>
      </c>
      <c r="G178" s="311"/>
      <c r="H178" s="311"/>
      <c r="I178" s="311"/>
      <c r="J178" s="311"/>
      <c r="K178" s="311"/>
      <c r="L178" s="311"/>
      <c r="M178" s="311"/>
      <c r="N178" s="311"/>
      <c r="O178" s="1039"/>
      <c r="P178" s="294"/>
      <c r="Q178" s="294"/>
    </row>
    <row r="179" spans="1:17" s="91" customFormat="1" ht="15" customHeight="1">
      <c r="A179" s="1023"/>
      <c r="B179" s="1020"/>
      <c r="C179" s="525"/>
      <c r="D179" s="526" t="s">
        <v>11</v>
      </c>
      <c r="E179" s="311">
        <f t="shared" si="62"/>
        <v>0</v>
      </c>
      <c r="F179" s="311">
        <f t="shared" si="62"/>
        <v>0</v>
      </c>
      <c r="G179" s="311"/>
      <c r="H179" s="311"/>
      <c r="I179" s="311"/>
      <c r="J179" s="311"/>
      <c r="K179" s="311"/>
      <c r="L179" s="311"/>
      <c r="M179" s="311"/>
      <c r="N179" s="311"/>
      <c r="O179" s="1039"/>
      <c r="P179" s="294"/>
      <c r="Q179" s="294"/>
    </row>
    <row r="180" spans="1:17" ht="14.25">
      <c r="A180" s="1023"/>
      <c r="B180" s="1020"/>
      <c r="C180" s="1019" t="s">
        <v>106</v>
      </c>
      <c r="D180" s="526" t="s">
        <v>19</v>
      </c>
      <c r="E180" s="311">
        <f t="shared" si="62"/>
        <v>200</v>
      </c>
      <c r="F180" s="311">
        <f t="shared" si="62"/>
        <v>200</v>
      </c>
      <c r="G180" s="311">
        <v>200</v>
      </c>
      <c r="H180" s="311">
        <v>200</v>
      </c>
      <c r="I180" s="600"/>
      <c r="J180" s="600"/>
      <c r="K180" s="600"/>
      <c r="L180" s="600"/>
      <c r="M180" s="600"/>
      <c r="N180" s="600"/>
      <c r="O180" s="1039"/>
      <c r="P180" s="294"/>
      <c r="Q180" s="294"/>
    </row>
    <row r="181" spans="1:17" ht="14.25">
      <c r="A181" s="1023"/>
      <c r="B181" s="1020"/>
      <c r="C181" s="1020"/>
      <c r="D181" s="526" t="s">
        <v>27</v>
      </c>
      <c r="E181" s="311">
        <f aca="true" t="shared" si="63" ref="E181:E187">G181+I181+K181+M181</f>
        <v>200</v>
      </c>
      <c r="F181" s="311">
        <f aca="true" t="shared" si="64" ref="F181:F187">H181+J181+L181+N181</f>
        <v>200</v>
      </c>
      <c r="G181" s="311">
        <v>200</v>
      </c>
      <c r="H181" s="311">
        <v>200</v>
      </c>
      <c r="I181" s="600"/>
      <c r="J181" s="600"/>
      <c r="K181" s="600"/>
      <c r="L181" s="600"/>
      <c r="M181" s="600"/>
      <c r="N181" s="600"/>
      <c r="O181" s="1039"/>
      <c r="P181" s="294"/>
      <c r="Q181" s="294"/>
    </row>
    <row r="182" spans="1:17" ht="14.25">
      <c r="A182" s="1023"/>
      <c r="B182" s="1020"/>
      <c r="C182" s="1020"/>
      <c r="D182" s="598" t="s">
        <v>28</v>
      </c>
      <c r="E182" s="301">
        <f t="shared" si="63"/>
        <v>200</v>
      </c>
      <c r="F182" s="301">
        <f t="shared" si="64"/>
        <v>200</v>
      </c>
      <c r="G182" s="301">
        <v>200</v>
      </c>
      <c r="H182" s="301">
        <v>200</v>
      </c>
      <c r="I182" s="601"/>
      <c r="J182" s="601"/>
      <c r="K182" s="601"/>
      <c r="L182" s="601"/>
      <c r="M182" s="601"/>
      <c r="N182" s="601"/>
      <c r="O182" s="1039"/>
      <c r="P182" s="294"/>
      <c r="Q182" s="294"/>
    </row>
    <row r="183" spans="1:17" ht="14.25">
      <c r="A183" s="1023"/>
      <c r="B183" s="1020"/>
      <c r="C183" s="1020"/>
      <c r="D183" s="598" t="s">
        <v>530</v>
      </c>
      <c r="E183" s="301">
        <f t="shared" si="63"/>
        <v>200</v>
      </c>
      <c r="F183" s="301">
        <f t="shared" si="64"/>
        <v>200</v>
      </c>
      <c r="G183" s="301">
        <v>200</v>
      </c>
      <c r="H183" s="301">
        <v>200</v>
      </c>
      <c r="I183" s="601"/>
      <c r="J183" s="601"/>
      <c r="K183" s="601"/>
      <c r="L183" s="601"/>
      <c r="M183" s="601"/>
      <c r="N183" s="601"/>
      <c r="O183" s="1039"/>
      <c r="P183" s="294"/>
      <c r="Q183" s="294"/>
    </row>
    <row r="184" spans="1:17" ht="14.25">
      <c r="A184" s="1023"/>
      <c r="B184" s="1020"/>
      <c r="C184" s="1020"/>
      <c r="D184" s="598" t="s">
        <v>531</v>
      </c>
      <c r="E184" s="301">
        <f t="shared" si="63"/>
        <v>200</v>
      </c>
      <c r="F184" s="301">
        <f t="shared" si="64"/>
        <v>200</v>
      </c>
      <c r="G184" s="301">
        <v>200</v>
      </c>
      <c r="H184" s="301">
        <v>200</v>
      </c>
      <c r="I184" s="601"/>
      <c r="J184" s="601"/>
      <c r="K184" s="601"/>
      <c r="L184" s="601"/>
      <c r="M184" s="601"/>
      <c r="N184" s="601"/>
      <c r="O184" s="1039"/>
      <c r="P184" s="294"/>
      <c r="Q184" s="294"/>
    </row>
    <row r="185" spans="1:17" ht="14.25">
      <c r="A185" s="1023"/>
      <c r="B185" s="1020"/>
      <c r="C185" s="1020"/>
      <c r="D185" s="598" t="s">
        <v>532</v>
      </c>
      <c r="E185" s="301">
        <f t="shared" si="63"/>
        <v>200</v>
      </c>
      <c r="F185" s="301">
        <f t="shared" si="64"/>
        <v>200</v>
      </c>
      <c r="G185" s="301">
        <v>200</v>
      </c>
      <c r="H185" s="301">
        <v>200</v>
      </c>
      <c r="I185" s="601"/>
      <c r="J185" s="601"/>
      <c r="K185" s="601"/>
      <c r="L185" s="601"/>
      <c r="M185" s="601"/>
      <c r="N185" s="601"/>
      <c r="O185" s="1039"/>
      <c r="P185" s="294"/>
      <c r="Q185" s="294"/>
    </row>
    <row r="186" spans="1:17" ht="14.25">
      <c r="A186" s="1023"/>
      <c r="B186" s="1020"/>
      <c r="C186" s="1020"/>
      <c r="D186" s="598" t="s">
        <v>533</v>
      </c>
      <c r="E186" s="301">
        <f t="shared" si="63"/>
        <v>200</v>
      </c>
      <c r="F186" s="301">
        <f t="shared" si="64"/>
        <v>200</v>
      </c>
      <c r="G186" s="301">
        <v>200</v>
      </c>
      <c r="H186" s="301">
        <v>200</v>
      </c>
      <c r="I186" s="601"/>
      <c r="J186" s="601"/>
      <c r="K186" s="601"/>
      <c r="L186" s="601"/>
      <c r="M186" s="601"/>
      <c r="N186" s="601"/>
      <c r="O186" s="1039"/>
      <c r="P186" s="294"/>
      <c r="Q186" s="294"/>
    </row>
    <row r="187" spans="1:17" ht="14.25">
      <c r="A187" s="1023"/>
      <c r="B187" s="1021"/>
      <c r="C187" s="1021"/>
      <c r="D187" s="598" t="s">
        <v>545</v>
      </c>
      <c r="E187" s="301">
        <f t="shared" si="63"/>
        <v>200</v>
      </c>
      <c r="F187" s="301">
        <f t="shared" si="64"/>
        <v>200</v>
      </c>
      <c r="G187" s="301">
        <v>200</v>
      </c>
      <c r="H187" s="301">
        <v>200</v>
      </c>
      <c r="I187" s="601"/>
      <c r="J187" s="601"/>
      <c r="K187" s="601"/>
      <c r="L187" s="601"/>
      <c r="M187" s="601"/>
      <c r="N187" s="601"/>
      <c r="O187" s="1039"/>
      <c r="P187" s="294"/>
      <c r="Q187" s="294"/>
    </row>
    <row r="188" spans="1:17" ht="15" customHeight="1">
      <c r="A188" s="1023"/>
      <c r="B188" s="1057" t="s">
        <v>369</v>
      </c>
      <c r="C188" s="525"/>
      <c r="D188" s="595" t="s">
        <v>8</v>
      </c>
      <c r="E188" s="301">
        <f>SUM(E189:E199)</f>
        <v>2093.3</v>
      </c>
      <c r="F188" s="301">
        <f aca="true" t="shared" si="65" ref="F188:N188">SUM(F189:F199)</f>
        <v>2054.3</v>
      </c>
      <c r="G188" s="301">
        <f t="shared" si="65"/>
        <v>2093.3</v>
      </c>
      <c r="H188" s="301">
        <f t="shared" si="65"/>
        <v>2054.3</v>
      </c>
      <c r="I188" s="301">
        <f t="shared" si="65"/>
        <v>0</v>
      </c>
      <c r="J188" s="301">
        <f t="shared" si="65"/>
        <v>0</v>
      </c>
      <c r="K188" s="301">
        <f t="shared" si="65"/>
        <v>0</v>
      </c>
      <c r="L188" s="301">
        <f t="shared" si="65"/>
        <v>0</v>
      </c>
      <c r="M188" s="301">
        <f t="shared" si="65"/>
        <v>0</v>
      </c>
      <c r="N188" s="301">
        <f t="shared" si="65"/>
        <v>0</v>
      </c>
      <c r="O188" s="1039" t="s">
        <v>132</v>
      </c>
      <c r="P188" s="294"/>
      <c r="Q188" s="294"/>
    </row>
    <row r="189" spans="1:17" s="91" customFormat="1" ht="15" customHeight="1">
      <c r="A189" s="1023"/>
      <c r="B189" s="1058"/>
      <c r="C189" s="525"/>
      <c r="D189" s="526" t="s">
        <v>9</v>
      </c>
      <c r="E189" s="311">
        <f aca="true" t="shared" si="66" ref="E189:F192">G189+I189+K189+M189</f>
        <v>0</v>
      </c>
      <c r="F189" s="311">
        <f t="shared" si="66"/>
        <v>0</v>
      </c>
      <c r="G189" s="311"/>
      <c r="H189" s="311"/>
      <c r="I189" s="311"/>
      <c r="J189" s="311"/>
      <c r="K189" s="311"/>
      <c r="L189" s="311"/>
      <c r="M189" s="311"/>
      <c r="N189" s="311"/>
      <c r="O189" s="1039"/>
      <c r="P189" s="294"/>
      <c r="Q189" s="294"/>
    </row>
    <row r="190" spans="1:17" s="91" customFormat="1" ht="15" customHeight="1">
      <c r="A190" s="1023"/>
      <c r="B190" s="1058"/>
      <c r="C190" s="525"/>
      <c r="D190" s="526" t="s">
        <v>10</v>
      </c>
      <c r="E190" s="311">
        <f t="shared" si="66"/>
        <v>0</v>
      </c>
      <c r="F190" s="311">
        <f t="shared" si="66"/>
        <v>0</v>
      </c>
      <c r="G190" s="311"/>
      <c r="H190" s="311"/>
      <c r="I190" s="311"/>
      <c r="J190" s="311"/>
      <c r="K190" s="311"/>
      <c r="L190" s="311"/>
      <c r="M190" s="311"/>
      <c r="N190" s="311"/>
      <c r="O190" s="1039"/>
      <c r="P190" s="294"/>
      <c r="Q190" s="294"/>
    </row>
    <row r="191" spans="1:17" s="91" customFormat="1" ht="15" customHeight="1">
      <c r="A191" s="1023"/>
      <c r="B191" s="1058"/>
      <c r="C191" s="525"/>
      <c r="D191" s="526" t="s">
        <v>11</v>
      </c>
      <c r="E191" s="311">
        <f t="shared" si="66"/>
        <v>0</v>
      </c>
      <c r="F191" s="311">
        <f t="shared" si="66"/>
        <v>0</v>
      </c>
      <c r="G191" s="311"/>
      <c r="H191" s="311"/>
      <c r="I191" s="311"/>
      <c r="J191" s="311"/>
      <c r="K191" s="311"/>
      <c r="L191" s="311"/>
      <c r="M191" s="311"/>
      <c r="N191" s="311"/>
      <c r="O191" s="1039"/>
      <c r="P191" s="294"/>
      <c r="Q191" s="294"/>
    </row>
    <row r="192" spans="1:17" ht="14.25">
      <c r="A192" s="1023"/>
      <c r="B192" s="1058"/>
      <c r="C192" s="1019" t="s">
        <v>106</v>
      </c>
      <c r="D192" s="526" t="s">
        <v>19</v>
      </c>
      <c r="E192" s="311">
        <f t="shared" si="66"/>
        <v>300</v>
      </c>
      <c r="F192" s="311">
        <f t="shared" si="66"/>
        <v>261</v>
      </c>
      <c r="G192" s="311">
        <v>300</v>
      </c>
      <c r="H192" s="311">
        <v>261</v>
      </c>
      <c r="I192" s="600"/>
      <c r="J192" s="600"/>
      <c r="K192" s="600"/>
      <c r="L192" s="600"/>
      <c r="M192" s="600"/>
      <c r="N192" s="600"/>
      <c r="O192" s="1039"/>
      <c r="P192" s="294"/>
      <c r="Q192" s="294"/>
    </row>
    <row r="193" spans="1:17" ht="14.25">
      <c r="A193" s="1023"/>
      <c r="B193" s="1058"/>
      <c r="C193" s="1020"/>
      <c r="D193" s="526" t="s">
        <v>27</v>
      </c>
      <c r="E193" s="311">
        <f aca="true" t="shared" si="67" ref="E193:E199">G193+I193+K193+M193</f>
        <v>227.3</v>
      </c>
      <c r="F193" s="311">
        <f aca="true" t="shared" si="68" ref="F193:F199">H193+J193+L193+N193</f>
        <v>227.3</v>
      </c>
      <c r="G193" s="311">
        <v>227.3</v>
      </c>
      <c r="H193" s="311">
        <v>227.3</v>
      </c>
      <c r="I193" s="600"/>
      <c r="J193" s="600"/>
      <c r="K193" s="600"/>
      <c r="L193" s="600"/>
      <c r="M193" s="600"/>
      <c r="N193" s="600"/>
      <c r="O193" s="1039"/>
      <c r="P193" s="294"/>
      <c r="Q193" s="294"/>
    </row>
    <row r="194" spans="1:17" ht="14.25">
      <c r="A194" s="1023"/>
      <c r="B194" s="1058"/>
      <c r="C194" s="1020"/>
      <c r="D194" s="598" t="s">
        <v>28</v>
      </c>
      <c r="E194" s="301">
        <f t="shared" si="67"/>
        <v>261</v>
      </c>
      <c r="F194" s="301">
        <f t="shared" si="68"/>
        <v>261</v>
      </c>
      <c r="G194" s="301">
        <v>261</v>
      </c>
      <c r="H194" s="301">
        <v>261</v>
      </c>
      <c r="I194" s="601"/>
      <c r="J194" s="601"/>
      <c r="K194" s="601"/>
      <c r="L194" s="601"/>
      <c r="M194" s="601"/>
      <c r="N194" s="601"/>
      <c r="O194" s="1039"/>
      <c r="P194" s="294"/>
      <c r="Q194" s="294"/>
    </row>
    <row r="195" spans="1:17" ht="14.25">
      <c r="A195" s="1023"/>
      <c r="B195" s="1058"/>
      <c r="C195" s="1020"/>
      <c r="D195" s="598" t="s">
        <v>530</v>
      </c>
      <c r="E195" s="301">
        <f t="shared" si="67"/>
        <v>261</v>
      </c>
      <c r="F195" s="301">
        <f t="shared" si="68"/>
        <v>261</v>
      </c>
      <c r="G195" s="301">
        <v>261</v>
      </c>
      <c r="H195" s="301">
        <v>261</v>
      </c>
      <c r="I195" s="601"/>
      <c r="J195" s="601"/>
      <c r="K195" s="601"/>
      <c r="L195" s="601"/>
      <c r="M195" s="601"/>
      <c r="N195" s="601"/>
      <c r="O195" s="1039"/>
      <c r="P195" s="294"/>
      <c r="Q195" s="294"/>
    </row>
    <row r="196" spans="1:17" ht="14.25">
      <c r="A196" s="1023"/>
      <c r="B196" s="1058"/>
      <c r="C196" s="1020"/>
      <c r="D196" s="598" t="s">
        <v>531</v>
      </c>
      <c r="E196" s="301">
        <f t="shared" si="67"/>
        <v>261</v>
      </c>
      <c r="F196" s="301">
        <f t="shared" si="68"/>
        <v>261</v>
      </c>
      <c r="G196" s="301">
        <v>261</v>
      </c>
      <c r="H196" s="301">
        <v>261</v>
      </c>
      <c r="I196" s="601"/>
      <c r="J196" s="601"/>
      <c r="K196" s="601"/>
      <c r="L196" s="601"/>
      <c r="M196" s="601"/>
      <c r="N196" s="601"/>
      <c r="O196" s="1039"/>
      <c r="P196" s="294"/>
      <c r="Q196" s="294"/>
    </row>
    <row r="197" spans="1:17" ht="14.25">
      <c r="A197" s="1023"/>
      <c r="B197" s="1058"/>
      <c r="C197" s="1020"/>
      <c r="D197" s="598" t="s">
        <v>532</v>
      </c>
      <c r="E197" s="301">
        <f t="shared" si="67"/>
        <v>261</v>
      </c>
      <c r="F197" s="301">
        <f t="shared" si="68"/>
        <v>261</v>
      </c>
      <c r="G197" s="301">
        <v>261</v>
      </c>
      <c r="H197" s="301">
        <v>261</v>
      </c>
      <c r="I197" s="601"/>
      <c r="J197" s="601"/>
      <c r="K197" s="601"/>
      <c r="L197" s="601"/>
      <c r="M197" s="601"/>
      <c r="N197" s="601"/>
      <c r="O197" s="1039"/>
      <c r="P197" s="294"/>
      <c r="Q197" s="294"/>
    </row>
    <row r="198" spans="1:17" ht="14.25">
      <c r="A198" s="1023"/>
      <c r="B198" s="1058"/>
      <c r="C198" s="1020"/>
      <c r="D198" s="598" t="s">
        <v>533</v>
      </c>
      <c r="E198" s="301">
        <f t="shared" si="67"/>
        <v>261</v>
      </c>
      <c r="F198" s="301">
        <f t="shared" si="68"/>
        <v>261</v>
      </c>
      <c r="G198" s="301">
        <v>261</v>
      </c>
      <c r="H198" s="301">
        <v>261</v>
      </c>
      <c r="I198" s="601"/>
      <c r="J198" s="601"/>
      <c r="K198" s="601"/>
      <c r="L198" s="601"/>
      <c r="M198" s="601"/>
      <c r="N198" s="601"/>
      <c r="O198" s="1039"/>
      <c r="P198" s="294"/>
      <c r="Q198" s="294"/>
    </row>
    <row r="199" spans="1:17" ht="14.25">
      <c r="A199" s="1024"/>
      <c r="B199" s="1059"/>
      <c r="C199" s="1021"/>
      <c r="D199" s="598" t="s">
        <v>545</v>
      </c>
      <c r="E199" s="301">
        <f t="shared" si="67"/>
        <v>261</v>
      </c>
      <c r="F199" s="301">
        <f t="shared" si="68"/>
        <v>261</v>
      </c>
      <c r="G199" s="301">
        <v>261</v>
      </c>
      <c r="H199" s="301">
        <v>261</v>
      </c>
      <c r="I199" s="601"/>
      <c r="J199" s="601"/>
      <c r="K199" s="601"/>
      <c r="L199" s="601"/>
      <c r="M199" s="601"/>
      <c r="N199" s="601"/>
      <c r="O199" s="1039"/>
      <c r="P199" s="294"/>
      <c r="Q199" s="294"/>
    </row>
    <row r="200" spans="1:17" ht="15" customHeight="1">
      <c r="A200" s="1022" t="s">
        <v>633</v>
      </c>
      <c r="B200" s="1030" t="s">
        <v>549</v>
      </c>
      <c r="C200" s="1030" t="s">
        <v>1044</v>
      </c>
      <c r="D200" s="595" t="s">
        <v>22</v>
      </c>
      <c r="E200" s="596">
        <f>SUM(E201:E211)</f>
        <v>129707.1</v>
      </c>
      <c r="F200" s="596">
        <f aca="true" t="shared" si="69" ref="F200:N200">SUM(F201:F211)</f>
        <v>117938.5</v>
      </c>
      <c r="G200" s="596">
        <f t="shared" si="69"/>
        <v>129707.1</v>
      </c>
      <c r="H200" s="596">
        <f t="shared" si="69"/>
        <v>117938.5</v>
      </c>
      <c r="I200" s="596">
        <f t="shared" si="69"/>
        <v>0</v>
      </c>
      <c r="J200" s="596">
        <f t="shared" si="69"/>
        <v>0</v>
      </c>
      <c r="K200" s="596">
        <f t="shared" si="69"/>
        <v>0</v>
      </c>
      <c r="L200" s="596">
        <f t="shared" si="69"/>
        <v>0</v>
      </c>
      <c r="M200" s="596">
        <f t="shared" si="69"/>
        <v>0</v>
      </c>
      <c r="N200" s="596">
        <f t="shared" si="69"/>
        <v>0</v>
      </c>
      <c r="O200" s="1045"/>
      <c r="P200" s="294"/>
      <c r="Q200" s="294"/>
    </row>
    <row r="201" spans="1:17" ht="15" customHeight="1">
      <c r="A201" s="1023"/>
      <c r="B201" s="1031"/>
      <c r="C201" s="1031"/>
      <c r="D201" s="526" t="s">
        <v>9</v>
      </c>
      <c r="E201" s="311">
        <f>G201+I201+K201+M201</f>
        <v>0</v>
      </c>
      <c r="F201" s="311">
        <f>H201+J201+L201+N201</f>
        <v>0</v>
      </c>
      <c r="G201" s="311">
        <f>G213+G225+G237+G249</f>
        <v>0</v>
      </c>
      <c r="H201" s="311">
        <f>H213+H225+H237+H249</f>
        <v>0</v>
      </c>
      <c r="I201" s="526"/>
      <c r="J201" s="526"/>
      <c r="K201" s="526"/>
      <c r="L201" s="526"/>
      <c r="M201" s="526"/>
      <c r="N201" s="526"/>
      <c r="O201" s="1045"/>
      <c r="P201" s="294"/>
      <c r="Q201" s="294"/>
    </row>
    <row r="202" spans="1:17" ht="15" customHeight="1">
      <c r="A202" s="1023"/>
      <c r="B202" s="1031"/>
      <c r="C202" s="1031"/>
      <c r="D202" s="526" t="s">
        <v>10</v>
      </c>
      <c r="E202" s="311">
        <f aca="true" t="shared" si="70" ref="E202:F211">G202+I202+K202+M202</f>
        <v>0</v>
      </c>
      <c r="F202" s="311">
        <f t="shared" si="70"/>
        <v>0</v>
      </c>
      <c r="G202" s="311">
        <f aca="true" t="shared" si="71" ref="G202:H211">G214+G226+G238+G250</f>
        <v>0</v>
      </c>
      <c r="H202" s="311">
        <f t="shared" si="71"/>
        <v>0</v>
      </c>
      <c r="I202" s="526"/>
      <c r="J202" s="526"/>
      <c r="K202" s="526"/>
      <c r="L202" s="526"/>
      <c r="M202" s="526"/>
      <c r="N202" s="526"/>
      <c r="O202" s="1045"/>
      <c r="P202" s="294"/>
      <c r="Q202" s="294"/>
    </row>
    <row r="203" spans="1:17" ht="15" customHeight="1">
      <c r="A203" s="1023"/>
      <c r="B203" s="1031"/>
      <c r="C203" s="1031"/>
      <c r="D203" s="526" t="s">
        <v>11</v>
      </c>
      <c r="E203" s="311">
        <f t="shared" si="70"/>
        <v>0</v>
      </c>
      <c r="F203" s="311">
        <f t="shared" si="70"/>
        <v>0</v>
      </c>
      <c r="G203" s="311">
        <f t="shared" si="71"/>
        <v>0</v>
      </c>
      <c r="H203" s="311">
        <f t="shared" si="71"/>
        <v>0</v>
      </c>
      <c r="I203" s="526"/>
      <c r="J203" s="526"/>
      <c r="K203" s="526"/>
      <c r="L203" s="526"/>
      <c r="M203" s="526"/>
      <c r="N203" s="526"/>
      <c r="O203" s="1045"/>
      <c r="P203" s="294"/>
      <c r="Q203" s="294"/>
    </row>
    <row r="204" spans="1:17" ht="15" customHeight="1">
      <c r="A204" s="1023"/>
      <c r="B204" s="1031"/>
      <c r="C204" s="1031"/>
      <c r="D204" s="526" t="s">
        <v>19</v>
      </c>
      <c r="E204" s="311">
        <f t="shared" si="70"/>
        <v>12426.4</v>
      </c>
      <c r="F204" s="311">
        <f t="shared" si="70"/>
        <v>11301</v>
      </c>
      <c r="G204" s="311">
        <f t="shared" si="71"/>
        <v>12426.4</v>
      </c>
      <c r="H204" s="311">
        <f t="shared" si="71"/>
        <v>11301</v>
      </c>
      <c r="I204" s="526"/>
      <c r="J204" s="526"/>
      <c r="K204" s="526"/>
      <c r="L204" s="526"/>
      <c r="M204" s="526"/>
      <c r="N204" s="526"/>
      <c r="O204" s="1045"/>
      <c r="P204" s="294"/>
      <c r="Q204" s="294"/>
    </row>
    <row r="205" spans="1:17" ht="15" customHeight="1">
      <c r="A205" s="1023"/>
      <c r="B205" s="1031"/>
      <c r="C205" s="1031"/>
      <c r="D205" s="526" t="s">
        <v>27</v>
      </c>
      <c r="E205" s="311">
        <f t="shared" si="70"/>
        <v>9280.7</v>
      </c>
      <c r="F205" s="311">
        <f t="shared" si="70"/>
        <v>9280.7</v>
      </c>
      <c r="G205" s="311">
        <f t="shared" si="71"/>
        <v>9280.7</v>
      </c>
      <c r="H205" s="311">
        <f t="shared" si="71"/>
        <v>9280.7</v>
      </c>
      <c r="I205" s="526"/>
      <c r="J205" s="526"/>
      <c r="K205" s="526"/>
      <c r="L205" s="526"/>
      <c r="M205" s="526"/>
      <c r="N205" s="526"/>
      <c r="O205" s="1045"/>
      <c r="P205" s="294"/>
      <c r="Q205" s="294"/>
    </row>
    <row r="206" spans="1:17" ht="15" customHeight="1">
      <c r="A206" s="1023"/>
      <c r="B206" s="1031"/>
      <c r="C206" s="1031"/>
      <c r="D206" s="598" t="s">
        <v>28</v>
      </c>
      <c r="E206" s="301">
        <f t="shared" si="70"/>
        <v>18000</v>
      </c>
      <c r="F206" s="301">
        <f t="shared" si="70"/>
        <v>7760</v>
      </c>
      <c r="G206" s="301">
        <f t="shared" si="71"/>
        <v>18000</v>
      </c>
      <c r="H206" s="301">
        <f t="shared" si="71"/>
        <v>7760</v>
      </c>
      <c r="I206" s="598"/>
      <c r="J206" s="598"/>
      <c r="K206" s="598"/>
      <c r="L206" s="598"/>
      <c r="M206" s="598"/>
      <c r="N206" s="598"/>
      <c r="O206" s="1045"/>
      <c r="P206" s="294"/>
      <c r="Q206" s="294"/>
    </row>
    <row r="207" spans="1:17" ht="15" customHeight="1">
      <c r="A207" s="1023"/>
      <c r="B207" s="1031"/>
      <c r="C207" s="1031"/>
      <c r="D207" s="598" t="s">
        <v>530</v>
      </c>
      <c r="E207" s="301">
        <f t="shared" si="70"/>
        <v>18000</v>
      </c>
      <c r="F207" s="301">
        <f t="shared" si="70"/>
        <v>17798.4</v>
      </c>
      <c r="G207" s="301">
        <f t="shared" si="71"/>
        <v>18000</v>
      </c>
      <c r="H207" s="301">
        <f t="shared" si="71"/>
        <v>17798.4</v>
      </c>
      <c r="I207" s="598"/>
      <c r="J207" s="598"/>
      <c r="K207" s="598"/>
      <c r="L207" s="598"/>
      <c r="M207" s="598"/>
      <c r="N207" s="598"/>
      <c r="O207" s="1045"/>
      <c r="P207" s="294"/>
      <c r="Q207" s="294"/>
    </row>
    <row r="208" spans="1:17" ht="15" customHeight="1">
      <c r="A208" s="1023"/>
      <c r="B208" s="1031"/>
      <c r="C208" s="1031"/>
      <c r="D208" s="598" t="s">
        <v>531</v>
      </c>
      <c r="E208" s="301">
        <f t="shared" si="70"/>
        <v>18000</v>
      </c>
      <c r="F208" s="301">
        <f t="shared" si="70"/>
        <v>17798.4</v>
      </c>
      <c r="G208" s="301">
        <f t="shared" si="71"/>
        <v>18000</v>
      </c>
      <c r="H208" s="301">
        <f t="shared" si="71"/>
        <v>17798.4</v>
      </c>
      <c r="I208" s="598"/>
      <c r="J208" s="598"/>
      <c r="K208" s="598"/>
      <c r="L208" s="598"/>
      <c r="M208" s="598"/>
      <c r="N208" s="598"/>
      <c r="O208" s="1045"/>
      <c r="P208" s="294"/>
      <c r="Q208" s="294"/>
    </row>
    <row r="209" spans="1:17" ht="15" customHeight="1">
      <c r="A209" s="1023"/>
      <c r="B209" s="1031"/>
      <c r="C209" s="1031"/>
      <c r="D209" s="598" t="s">
        <v>532</v>
      </c>
      <c r="E209" s="301">
        <f t="shared" si="70"/>
        <v>18000</v>
      </c>
      <c r="F209" s="301">
        <f t="shared" si="70"/>
        <v>18000</v>
      </c>
      <c r="G209" s="301">
        <f t="shared" si="71"/>
        <v>18000</v>
      </c>
      <c r="H209" s="301">
        <f t="shared" si="71"/>
        <v>18000</v>
      </c>
      <c r="I209" s="598"/>
      <c r="J209" s="598"/>
      <c r="K209" s="598"/>
      <c r="L209" s="598"/>
      <c r="M209" s="598"/>
      <c r="N209" s="598"/>
      <c r="O209" s="1045"/>
      <c r="P209" s="294"/>
      <c r="Q209" s="294"/>
    </row>
    <row r="210" spans="1:17" ht="15" customHeight="1">
      <c r="A210" s="1023"/>
      <c r="B210" s="1031"/>
      <c r="C210" s="1031"/>
      <c r="D210" s="598" t="s">
        <v>533</v>
      </c>
      <c r="E210" s="301">
        <f t="shared" si="70"/>
        <v>18000</v>
      </c>
      <c r="F210" s="301">
        <f t="shared" si="70"/>
        <v>18000</v>
      </c>
      <c r="G210" s="301">
        <f t="shared" si="71"/>
        <v>18000</v>
      </c>
      <c r="H210" s="301">
        <f t="shared" si="71"/>
        <v>18000</v>
      </c>
      <c r="I210" s="598"/>
      <c r="J210" s="598"/>
      <c r="K210" s="598"/>
      <c r="L210" s="598"/>
      <c r="M210" s="598"/>
      <c r="N210" s="598"/>
      <c r="O210" s="1045"/>
      <c r="P210" s="294"/>
      <c r="Q210" s="294"/>
    </row>
    <row r="211" spans="1:17" ht="15" customHeight="1">
      <c r="A211" s="1023"/>
      <c r="B211" s="1032"/>
      <c r="C211" s="1032"/>
      <c r="D211" s="598" t="s">
        <v>545</v>
      </c>
      <c r="E211" s="301">
        <f t="shared" si="70"/>
        <v>18000</v>
      </c>
      <c r="F211" s="301">
        <f t="shared" si="70"/>
        <v>18000</v>
      </c>
      <c r="G211" s="301">
        <f t="shared" si="71"/>
        <v>18000</v>
      </c>
      <c r="H211" s="301">
        <f t="shared" si="71"/>
        <v>18000</v>
      </c>
      <c r="I211" s="598"/>
      <c r="J211" s="598"/>
      <c r="K211" s="598"/>
      <c r="L211" s="598"/>
      <c r="M211" s="598"/>
      <c r="N211" s="598"/>
      <c r="O211" s="1045"/>
      <c r="P211" s="294"/>
      <c r="Q211" s="294"/>
    </row>
    <row r="212" spans="1:17" ht="15" customHeight="1">
      <c r="A212" s="1023"/>
      <c r="B212" s="1030" t="s">
        <v>224</v>
      </c>
      <c r="C212" s="1033" t="s">
        <v>1044</v>
      </c>
      <c r="D212" s="595" t="s">
        <v>22</v>
      </c>
      <c r="E212" s="596">
        <f>SUM(E213:E223)</f>
        <v>28291.7</v>
      </c>
      <c r="F212" s="596">
        <f aca="true" t="shared" si="72" ref="F212:N212">SUM(F213:F223)</f>
        <v>24238.5</v>
      </c>
      <c r="G212" s="596">
        <f t="shared" si="72"/>
        <v>28291.7</v>
      </c>
      <c r="H212" s="596">
        <f>SUM(H213:H223)</f>
        <v>24238.5</v>
      </c>
      <c r="I212" s="596">
        <f t="shared" si="72"/>
        <v>0</v>
      </c>
      <c r="J212" s="596">
        <f t="shared" si="72"/>
        <v>0</v>
      </c>
      <c r="K212" s="596">
        <f t="shared" si="72"/>
        <v>0</v>
      </c>
      <c r="L212" s="596">
        <f t="shared" si="72"/>
        <v>0</v>
      </c>
      <c r="M212" s="596">
        <f t="shared" si="72"/>
        <v>0</v>
      </c>
      <c r="N212" s="596">
        <f t="shared" si="72"/>
        <v>0</v>
      </c>
      <c r="O212" s="1045" t="s">
        <v>130</v>
      </c>
      <c r="P212" s="294"/>
      <c r="Q212" s="294"/>
    </row>
    <row r="213" spans="1:17" ht="15" customHeight="1">
      <c r="A213" s="1023"/>
      <c r="B213" s="1031"/>
      <c r="C213" s="1034"/>
      <c r="D213" s="526" t="s">
        <v>9</v>
      </c>
      <c r="E213" s="311">
        <f aca="true" t="shared" si="73" ref="E213:F223">G213+I213+K213+M213</f>
        <v>0</v>
      </c>
      <c r="F213" s="311">
        <f t="shared" si="73"/>
        <v>0</v>
      </c>
      <c r="G213" s="311"/>
      <c r="H213" s="311"/>
      <c r="I213" s="600"/>
      <c r="J213" s="600"/>
      <c r="K213" s="600"/>
      <c r="L213" s="600"/>
      <c r="M213" s="600"/>
      <c r="N213" s="600"/>
      <c r="O213" s="1045"/>
      <c r="P213" s="294"/>
      <c r="Q213" s="294"/>
    </row>
    <row r="214" spans="1:17" ht="14.25">
      <c r="A214" s="1023"/>
      <c r="B214" s="1031"/>
      <c r="C214" s="1034"/>
      <c r="D214" s="526" t="s">
        <v>10</v>
      </c>
      <c r="E214" s="311">
        <f t="shared" si="73"/>
        <v>0</v>
      </c>
      <c r="F214" s="311">
        <f t="shared" si="73"/>
        <v>0</v>
      </c>
      <c r="G214" s="311"/>
      <c r="H214" s="311"/>
      <c r="I214" s="600"/>
      <c r="J214" s="600"/>
      <c r="K214" s="600"/>
      <c r="L214" s="600"/>
      <c r="M214" s="600"/>
      <c r="N214" s="600"/>
      <c r="O214" s="1045"/>
      <c r="P214" s="294"/>
      <c r="Q214" s="294"/>
    </row>
    <row r="215" spans="1:17" ht="14.25">
      <c r="A215" s="1023"/>
      <c r="B215" s="1031"/>
      <c r="C215" s="1034"/>
      <c r="D215" s="526" t="s">
        <v>11</v>
      </c>
      <c r="E215" s="311">
        <f t="shared" si="73"/>
        <v>0</v>
      </c>
      <c r="F215" s="311">
        <f t="shared" si="73"/>
        <v>0</v>
      </c>
      <c r="G215" s="311"/>
      <c r="H215" s="311"/>
      <c r="I215" s="600"/>
      <c r="J215" s="600"/>
      <c r="K215" s="600"/>
      <c r="L215" s="600"/>
      <c r="M215" s="600"/>
      <c r="N215" s="600"/>
      <c r="O215" s="1045"/>
      <c r="P215" s="294"/>
      <c r="Q215" s="294"/>
    </row>
    <row r="216" spans="1:17" ht="14.25">
      <c r="A216" s="1023"/>
      <c r="B216" s="1031"/>
      <c r="C216" s="1034"/>
      <c r="D216" s="526" t="s">
        <v>19</v>
      </c>
      <c r="E216" s="311">
        <f t="shared" si="73"/>
        <v>2655</v>
      </c>
      <c r="F216" s="311">
        <f t="shared" si="73"/>
        <v>2655</v>
      </c>
      <c r="G216" s="311">
        <v>2655</v>
      </c>
      <c r="H216" s="311">
        <v>2655</v>
      </c>
      <c r="I216" s="600"/>
      <c r="J216" s="600"/>
      <c r="K216" s="311"/>
      <c r="L216" s="311"/>
      <c r="M216" s="600"/>
      <c r="N216" s="600"/>
      <c r="O216" s="1045"/>
      <c r="P216" s="294"/>
      <c r="Q216" s="294"/>
    </row>
    <row r="217" spans="1:17" ht="14.25">
      <c r="A217" s="1023"/>
      <c r="B217" s="1031"/>
      <c r="C217" s="1034"/>
      <c r="D217" s="526" t="s">
        <v>27</v>
      </c>
      <c r="E217" s="311">
        <f t="shared" si="73"/>
        <v>1636.7</v>
      </c>
      <c r="F217" s="311">
        <f t="shared" si="73"/>
        <v>1636.7</v>
      </c>
      <c r="G217" s="311">
        <v>1636.7</v>
      </c>
      <c r="H217" s="311">
        <v>1636.7</v>
      </c>
      <c r="I217" s="600"/>
      <c r="J217" s="600"/>
      <c r="K217" s="600"/>
      <c r="L217" s="600"/>
      <c r="M217" s="600"/>
      <c r="N217" s="600"/>
      <c r="O217" s="1045"/>
      <c r="P217" s="294"/>
      <c r="Q217" s="294"/>
    </row>
    <row r="218" spans="1:17" ht="14.25">
      <c r="A218" s="1023"/>
      <c r="B218" s="1031"/>
      <c r="C218" s="1034"/>
      <c r="D218" s="598" t="s">
        <v>28</v>
      </c>
      <c r="E218" s="301">
        <f t="shared" si="73"/>
        <v>4000</v>
      </c>
      <c r="F218" s="301">
        <f t="shared" si="73"/>
        <v>350</v>
      </c>
      <c r="G218" s="301">
        <v>4000</v>
      </c>
      <c r="H218" s="301">
        <v>350</v>
      </c>
      <c r="I218" s="601"/>
      <c r="J218" s="601"/>
      <c r="K218" s="601"/>
      <c r="L218" s="601"/>
      <c r="M218" s="601"/>
      <c r="N218" s="601"/>
      <c r="O218" s="1045"/>
      <c r="P218" s="294"/>
      <c r="Q218" s="294"/>
    </row>
    <row r="219" spans="1:17" ht="14.25">
      <c r="A219" s="1023"/>
      <c r="B219" s="1031"/>
      <c r="C219" s="1034"/>
      <c r="D219" s="598" t="s">
        <v>530</v>
      </c>
      <c r="E219" s="301">
        <f t="shared" si="73"/>
        <v>4000</v>
      </c>
      <c r="F219" s="301">
        <f t="shared" si="73"/>
        <v>3798.4</v>
      </c>
      <c r="G219" s="301">
        <v>4000</v>
      </c>
      <c r="H219" s="301">
        <v>3798.4</v>
      </c>
      <c r="I219" s="601"/>
      <c r="J219" s="601"/>
      <c r="K219" s="601"/>
      <c r="L219" s="601"/>
      <c r="M219" s="601"/>
      <c r="N219" s="601"/>
      <c r="O219" s="1045"/>
      <c r="P219" s="294"/>
      <c r="Q219" s="294"/>
    </row>
    <row r="220" spans="1:17" ht="14.25">
      <c r="A220" s="1023"/>
      <c r="B220" s="1031"/>
      <c r="C220" s="1034"/>
      <c r="D220" s="598" t="s">
        <v>531</v>
      </c>
      <c r="E220" s="301">
        <f t="shared" si="73"/>
        <v>4000</v>
      </c>
      <c r="F220" s="301">
        <f t="shared" si="73"/>
        <v>3798.4</v>
      </c>
      <c r="G220" s="301">
        <v>4000</v>
      </c>
      <c r="H220" s="301">
        <v>3798.4</v>
      </c>
      <c r="I220" s="601"/>
      <c r="J220" s="601"/>
      <c r="K220" s="601"/>
      <c r="L220" s="601"/>
      <c r="M220" s="601"/>
      <c r="N220" s="601"/>
      <c r="O220" s="1045"/>
      <c r="P220" s="294"/>
      <c r="Q220" s="294"/>
    </row>
    <row r="221" spans="1:17" ht="14.25">
      <c r="A221" s="1023"/>
      <c r="B221" s="1031"/>
      <c r="C221" s="1034"/>
      <c r="D221" s="598" t="s">
        <v>532</v>
      </c>
      <c r="E221" s="301">
        <f t="shared" si="73"/>
        <v>4000</v>
      </c>
      <c r="F221" s="301">
        <f t="shared" si="73"/>
        <v>4000</v>
      </c>
      <c r="G221" s="301">
        <v>4000</v>
      </c>
      <c r="H221" s="301">
        <v>4000</v>
      </c>
      <c r="I221" s="601"/>
      <c r="J221" s="601"/>
      <c r="K221" s="601"/>
      <c r="L221" s="601"/>
      <c r="M221" s="601"/>
      <c r="N221" s="601"/>
      <c r="O221" s="1045"/>
      <c r="P221" s="294"/>
      <c r="Q221" s="294"/>
    </row>
    <row r="222" spans="1:17" ht="14.25">
      <c r="A222" s="1023"/>
      <c r="B222" s="1031"/>
      <c r="C222" s="1034"/>
      <c r="D222" s="598" t="s">
        <v>533</v>
      </c>
      <c r="E222" s="301">
        <f t="shared" si="73"/>
        <v>4000</v>
      </c>
      <c r="F222" s="301">
        <f t="shared" si="73"/>
        <v>4000</v>
      </c>
      <c r="G222" s="301">
        <v>4000</v>
      </c>
      <c r="H222" s="301">
        <v>4000</v>
      </c>
      <c r="I222" s="601"/>
      <c r="J222" s="601"/>
      <c r="K222" s="601"/>
      <c r="L222" s="601"/>
      <c r="M222" s="601"/>
      <c r="N222" s="601"/>
      <c r="O222" s="1045"/>
      <c r="P222" s="294"/>
      <c r="Q222" s="294"/>
    </row>
    <row r="223" spans="1:17" ht="14.25">
      <c r="A223" s="1023"/>
      <c r="B223" s="1032"/>
      <c r="C223" s="1034"/>
      <c r="D223" s="598" t="s">
        <v>545</v>
      </c>
      <c r="E223" s="301">
        <f t="shared" si="73"/>
        <v>4000</v>
      </c>
      <c r="F223" s="301">
        <f t="shared" si="73"/>
        <v>4000</v>
      </c>
      <c r="G223" s="301">
        <v>4000</v>
      </c>
      <c r="H223" s="301">
        <v>4000</v>
      </c>
      <c r="I223" s="601"/>
      <c r="J223" s="601"/>
      <c r="K223" s="601"/>
      <c r="L223" s="601"/>
      <c r="M223" s="601"/>
      <c r="N223" s="601"/>
      <c r="O223" s="1045"/>
      <c r="P223" s="294"/>
      <c r="Q223" s="294"/>
    </row>
    <row r="224" spans="1:17" ht="15" customHeight="1">
      <c r="A224" s="1023"/>
      <c r="B224" s="1030" t="s">
        <v>225</v>
      </c>
      <c r="C224" s="1034"/>
      <c r="D224" s="595" t="s">
        <v>22</v>
      </c>
      <c r="E224" s="596">
        <f>SUM(E225:E235)</f>
        <v>28748.9</v>
      </c>
      <c r="F224" s="596">
        <f aca="true" t="shared" si="74" ref="F224:N224">SUM(F225:F235)</f>
        <v>26835.3</v>
      </c>
      <c r="G224" s="596">
        <f t="shared" si="74"/>
        <v>28748.9</v>
      </c>
      <c r="H224" s="596">
        <f>SUM(H225:H235)</f>
        <v>26835.3</v>
      </c>
      <c r="I224" s="596">
        <f t="shared" si="74"/>
        <v>0</v>
      </c>
      <c r="J224" s="596">
        <f t="shared" si="74"/>
        <v>0</v>
      </c>
      <c r="K224" s="596">
        <f t="shared" si="74"/>
        <v>0</v>
      </c>
      <c r="L224" s="596">
        <f t="shared" si="74"/>
        <v>0</v>
      </c>
      <c r="M224" s="596">
        <f t="shared" si="74"/>
        <v>0</v>
      </c>
      <c r="N224" s="596">
        <f t="shared" si="74"/>
        <v>0</v>
      </c>
      <c r="O224" s="1045" t="s">
        <v>131</v>
      </c>
      <c r="P224" s="294"/>
      <c r="Q224" s="294"/>
    </row>
    <row r="225" spans="1:17" ht="15" customHeight="1">
      <c r="A225" s="1023"/>
      <c r="B225" s="1031"/>
      <c r="C225" s="1034"/>
      <c r="D225" s="526" t="s">
        <v>9</v>
      </c>
      <c r="E225" s="311">
        <f aca="true" t="shared" si="75" ref="E225:F235">G225+I225+K225+M225</f>
        <v>0</v>
      </c>
      <c r="F225" s="311">
        <f t="shared" si="75"/>
        <v>0</v>
      </c>
      <c r="G225" s="311"/>
      <c r="H225" s="311"/>
      <c r="I225" s="600"/>
      <c r="J225" s="600"/>
      <c r="K225" s="600"/>
      <c r="L225" s="600"/>
      <c r="M225" s="600"/>
      <c r="N225" s="600"/>
      <c r="O225" s="1045"/>
      <c r="P225" s="294"/>
      <c r="Q225" s="294"/>
    </row>
    <row r="226" spans="1:17" ht="14.25">
      <c r="A226" s="1023"/>
      <c r="B226" s="1031"/>
      <c r="C226" s="1034"/>
      <c r="D226" s="526" t="s">
        <v>10</v>
      </c>
      <c r="E226" s="311">
        <f t="shared" si="75"/>
        <v>0</v>
      </c>
      <c r="F226" s="311">
        <f t="shared" si="75"/>
        <v>0</v>
      </c>
      <c r="G226" s="311"/>
      <c r="H226" s="311"/>
      <c r="I226" s="600"/>
      <c r="J226" s="600"/>
      <c r="K226" s="600"/>
      <c r="L226" s="600"/>
      <c r="M226" s="600"/>
      <c r="N226" s="600"/>
      <c r="O226" s="1045"/>
      <c r="P226" s="294"/>
      <c r="Q226" s="294"/>
    </row>
    <row r="227" spans="1:17" ht="14.25">
      <c r="A227" s="1023"/>
      <c r="B227" s="1031"/>
      <c r="C227" s="1034"/>
      <c r="D227" s="526" t="s">
        <v>11</v>
      </c>
      <c r="E227" s="311">
        <f t="shared" si="75"/>
        <v>0</v>
      </c>
      <c r="F227" s="311">
        <f t="shared" si="75"/>
        <v>0</v>
      </c>
      <c r="G227" s="311"/>
      <c r="H227" s="311"/>
      <c r="I227" s="600"/>
      <c r="J227" s="600"/>
      <c r="K227" s="600"/>
      <c r="L227" s="600"/>
      <c r="M227" s="600"/>
      <c r="N227" s="600"/>
      <c r="O227" s="1045"/>
      <c r="P227" s="294"/>
      <c r="Q227" s="294"/>
    </row>
    <row r="228" spans="1:17" ht="14.25">
      <c r="A228" s="1023"/>
      <c r="B228" s="1031"/>
      <c r="C228" s="1034"/>
      <c r="D228" s="526" t="s">
        <v>19</v>
      </c>
      <c r="E228" s="311">
        <f t="shared" si="75"/>
        <v>2666.7</v>
      </c>
      <c r="F228" s="311">
        <f t="shared" si="75"/>
        <v>2653.1</v>
      </c>
      <c r="G228" s="311">
        <v>2666.7</v>
      </c>
      <c r="H228" s="311">
        <v>2653.1</v>
      </c>
      <c r="I228" s="600"/>
      <c r="J228" s="600"/>
      <c r="K228" s="600"/>
      <c r="L228" s="600"/>
      <c r="M228" s="600"/>
      <c r="N228" s="600"/>
      <c r="O228" s="1045"/>
      <c r="P228" s="294"/>
      <c r="Q228" s="294"/>
    </row>
    <row r="229" spans="1:17" ht="14.25">
      <c r="A229" s="1023"/>
      <c r="B229" s="1031"/>
      <c r="C229" s="1034"/>
      <c r="D229" s="526" t="s">
        <v>27</v>
      </c>
      <c r="E229" s="311">
        <f t="shared" si="75"/>
        <v>2082.2</v>
      </c>
      <c r="F229" s="311">
        <f t="shared" si="75"/>
        <v>2082.2</v>
      </c>
      <c r="G229" s="311">
        <v>2082.2</v>
      </c>
      <c r="H229" s="311">
        <v>2082.2</v>
      </c>
      <c r="I229" s="600"/>
      <c r="J229" s="600"/>
      <c r="K229" s="600"/>
      <c r="L229" s="600"/>
      <c r="M229" s="600"/>
      <c r="N229" s="600"/>
      <c r="O229" s="1045"/>
      <c r="P229" s="294"/>
      <c r="Q229" s="294"/>
    </row>
    <row r="230" spans="1:17" ht="14.25">
      <c r="A230" s="1023"/>
      <c r="B230" s="1031"/>
      <c r="C230" s="1034"/>
      <c r="D230" s="598" t="s">
        <v>28</v>
      </c>
      <c r="E230" s="301">
        <f t="shared" si="75"/>
        <v>4000</v>
      </c>
      <c r="F230" s="301">
        <f t="shared" si="75"/>
        <v>2100</v>
      </c>
      <c r="G230" s="301">
        <v>4000</v>
      </c>
      <c r="H230" s="301">
        <v>2100</v>
      </c>
      <c r="I230" s="601"/>
      <c r="J230" s="601"/>
      <c r="K230" s="601"/>
      <c r="L230" s="601"/>
      <c r="M230" s="601"/>
      <c r="N230" s="601"/>
      <c r="O230" s="1045"/>
      <c r="P230" s="294"/>
      <c r="Q230" s="294"/>
    </row>
    <row r="231" spans="1:17" ht="14.25">
      <c r="A231" s="1023"/>
      <c r="B231" s="1031"/>
      <c r="C231" s="1034"/>
      <c r="D231" s="598" t="s">
        <v>530</v>
      </c>
      <c r="E231" s="301">
        <f t="shared" si="75"/>
        <v>4000</v>
      </c>
      <c r="F231" s="301">
        <f t="shared" si="75"/>
        <v>4000</v>
      </c>
      <c r="G231" s="301">
        <v>4000</v>
      </c>
      <c r="H231" s="301">
        <v>4000</v>
      </c>
      <c r="I231" s="601"/>
      <c r="J231" s="601"/>
      <c r="K231" s="601"/>
      <c r="L231" s="601"/>
      <c r="M231" s="601"/>
      <c r="N231" s="601"/>
      <c r="O231" s="1045"/>
      <c r="P231" s="294"/>
      <c r="Q231" s="294"/>
    </row>
    <row r="232" spans="1:17" ht="14.25">
      <c r="A232" s="1023"/>
      <c r="B232" s="1031"/>
      <c r="C232" s="1034"/>
      <c r="D232" s="598" t="s">
        <v>531</v>
      </c>
      <c r="E232" s="301">
        <f t="shared" si="75"/>
        <v>4000</v>
      </c>
      <c r="F232" s="301">
        <f t="shared" si="75"/>
        <v>4000</v>
      </c>
      <c r="G232" s="301">
        <v>4000</v>
      </c>
      <c r="H232" s="301">
        <v>4000</v>
      </c>
      <c r="I232" s="601"/>
      <c r="J232" s="601"/>
      <c r="K232" s="601"/>
      <c r="L232" s="601"/>
      <c r="M232" s="601"/>
      <c r="N232" s="601"/>
      <c r="O232" s="1045"/>
      <c r="P232" s="294"/>
      <c r="Q232" s="294"/>
    </row>
    <row r="233" spans="1:17" ht="14.25">
      <c r="A233" s="1023"/>
      <c r="B233" s="1031"/>
      <c r="C233" s="1034"/>
      <c r="D233" s="598" t="s">
        <v>532</v>
      </c>
      <c r="E233" s="301">
        <f t="shared" si="75"/>
        <v>4000</v>
      </c>
      <c r="F233" s="301">
        <f t="shared" si="75"/>
        <v>4000</v>
      </c>
      <c r="G233" s="301">
        <v>4000</v>
      </c>
      <c r="H233" s="301">
        <v>4000</v>
      </c>
      <c r="I233" s="601"/>
      <c r="J233" s="601"/>
      <c r="K233" s="601"/>
      <c r="L233" s="601"/>
      <c r="M233" s="601"/>
      <c r="N233" s="601"/>
      <c r="O233" s="1045"/>
      <c r="P233" s="294"/>
      <c r="Q233" s="294"/>
    </row>
    <row r="234" spans="1:17" ht="14.25">
      <c r="A234" s="1023"/>
      <c r="B234" s="1031"/>
      <c r="C234" s="1034"/>
      <c r="D234" s="598" t="s">
        <v>533</v>
      </c>
      <c r="E234" s="301">
        <f t="shared" si="75"/>
        <v>4000</v>
      </c>
      <c r="F234" s="301">
        <f t="shared" si="75"/>
        <v>4000</v>
      </c>
      <c r="G234" s="301">
        <v>4000</v>
      </c>
      <c r="H234" s="301">
        <v>4000</v>
      </c>
      <c r="I234" s="601"/>
      <c r="J234" s="601"/>
      <c r="K234" s="601"/>
      <c r="L234" s="601"/>
      <c r="M234" s="601"/>
      <c r="N234" s="601"/>
      <c r="O234" s="1045"/>
      <c r="P234" s="294"/>
      <c r="Q234" s="294"/>
    </row>
    <row r="235" spans="1:17" ht="14.25">
      <c r="A235" s="1023"/>
      <c r="B235" s="1032"/>
      <c r="C235" s="1034"/>
      <c r="D235" s="598" t="s">
        <v>545</v>
      </c>
      <c r="E235" s="301">
        <f t="shared" si="75"/>
        <v>4000</v>
      </c>
      <c r="F235" s="301">
        <f t="shared" si="75"/>
        <v>4000</v>
      </c>
      <c r="G235" s="301">
        <v>4000</v>
      </c>
      <c r="H235" s="301">
        <v>4000</v>
      </c>
      <c r="I235" s="601"/>
      <c r="J235" s="601"/>
      <c r="K235" s="601"/>
      <c r="L235" s="601"/>
      <c r="M235" s="601"/>
      <c r="N235" s="601"/>
      <c r="O235" s="1045"/>
      <c r="P235" s="294"/>
      <c r="Q235" s="294"/>
    </row>
    <row r="236" spans="1:17" ht="15" customHeight="1">
      <c r="A236" s="1023"/>
      <c r="B236" s="1030" t="s">
        <v>226</v>
      </c>
      <c r="C236" s="1034"/>
      <c r="D236" s="595" t="s">
        <v>22</v>
      </c>
      <c r="E236" s="596">
        <f>SUM(E237:E247)</f>
        <v>43966.8</v>
      </c>
      <c r="F236" s="596">
        <f aca="true" t="shared" si="76" ref="F236:N236">SUM(F237:F247)</f>
        <v>40400</v>
      </c>
      <c r="G236" s="596">
        <f t="shared" si="76"/>
        <v>43966.8</v>
      </c>
      <c r="H236" s="596">
        <f>SUM(H237:H247)</f>
        <v>40400</v>
      </c>
      <c r="I236" s="596">
        <f t="shared" si="76"/>
        <v>0</v>
      </c>
      <c r="J236" s="596">
        <f t="shared" si="76"/>
        <v>0</v>
      </c>
      <c r="K236" s="596">
        <f t="shared" si="76"/>
        <v>0</v>
      </c>
      <c r="L236" s="596">
        <f t="shared" si="76"/>
        <v>0</v>
      </c>
      <c r="M236" s="596">
        <f t="shared" si="76"/>
        <v>0</v>
      </c>
      <c r="N236" s="596">
        <f t="shared" si="76"/>
        <v>0</v>
      </c>
      <c r="O236" s="1045" t="s">
        <v>133</v>
      </c>
      <c r="P236" s="294"/>
      <c r="Q236" s="294"/>
    </row>
    <row r="237" spans="1:17" ht="15" customHeight="1">
      <c r="A237" s="1023"/>
      <c r="B237" s="1031"/>
      <c r="C237" s="1034"/>
      <c r="D237" s="526" t="s">
        <v>9</v>
      </c>
      <c r="E237" s="311">
        <f aca="true" t="shared" si="77" ref="E237:F247">G237+I237+K237+M237</f>
        <v>0</v>
      </c>
      <c r="F237" s="311">
        <f t="shared" si="77"/>
        <v>0</v>
      </c>
      <c r="G237" s="311"/>
      <c r="H237" s="311"/>
      <c r="I237" s="600"/>
      <c r="J237" s="600"/>
      <c r="K237" s="600"/>
      <c r="L237" s="600"/>
      <c r="M237" s="600"/>
      <c r="N237" s="600"/>
      <c r="O237" s="1045"/>
      <c r="P237" s="294"/>
      <c r="Q237" s="294"/>
    </row>
    <row r="238" spans="1:17" ht="14.25">
      <c r="A238" s="1023"/>
      <c r="B238" s="1031"/>
      <c r="C238" s="1034"/>
      <c r="D238" s="526" t="s">
        <v>10</v>
      </c>
      <c r="E238" s="311">
        <f t="shared" si="77"/>
        <v>0</v>
      </c>
      <c r="F238" s="311">
        <f t="shared" si="77"/>
        <v>0</v>
      </c>
      <c r="G238" s="311"/>
      <c r="H238" s="311"/>
      <c r="I238" s="600"/>
      <c r="J238" s="600"/>
      <c r="K238" s="600"/>
      <c r="L238" s="600"/>
      <c r="M238" s="600"/>
      <c r="N238" s="600"/>
      <c r="O238" s="1045"/>
      <c r="P238" s="294"/>
      <c r="Q238" s="294"/>
    </row>
    <row r="239" spans="1:17" ht="14.25">
      <c r="A239" s="1023"/>
      <c r="B239" s="1031"/>
      <c r="C239" s="1034"/>
      <c r="D239" s="526" t="s">
        <v>11</v>
      </c>
      <c r="E239" s="311">
        <f t="shared" si="77"/>
        <v>0</v>
      </c>
      <c r="F239" s="311">
        <f t="shared" si="77"/>
        <v>0</v>
      </c>
      <c r="G239" s="311"/>
      <c r="H239" s="311"/>
      <c r="I239" s="600"/>
      <c r="J239" s="600"/>
      <c r="K239" s="600"/>
      <c r="L239" s="600"/>
      <c r="M239" s="600"/>
      <c r="N239" s="600"/>
      <c r="O239" s="1045"/>
      <c r="P239" s="294"/>
      <c r="Q239" s="294"/>
    </row>
    <row r="240" spans="1:17" ht="14.25">
      <c r="A240" s="1023"/>
      <c r="B240" s="1031"/>
      <c r="C240" s="1034"/>
      <c r="D240" s="526" t="s">
        <v>19</v>
      </c>
      <c r="E240" s="311">
        <f t="shared" si="77"/>
        <v>4666.7</v>
      </c>
      <c r="F240" s="311">
        <f t="shared" si="77"/>
        <v>3554.9</v>
      </c>
      <c r="G240" s="311">
        <v>4666.7</v>
      </c>
      <c r="H240" s="311">
        <v>3554.9</v>
      </c>
      <c r="I240" s="600"/>
      <c r="J240" s="600"/>
      <c r="K240" s="600"/>
      <c r="L240" s="600"/>
      <c r="M240" s="600"/>
      <c r="N240" s="600"/>
      <c r="O240" s="1045"/>
      <c r="P240" s="294"/>
      <c r="Q240" s="294"/>
    </row>
    <row r="241" spans="1:17" s="4" customFormat="1" ht="14.25">
      <c r="A241" s="1023"/>
      <c r="B241" s="1031"/>
      <c r="C241" s="1034"/>
      <c r="D241" s="526" t="s">
        <v>27</v>
      </c>
      <c r="E241" s="311">
        <f t="shared" si="77"/>
        <v>3300.1</v>
      </c>
      <c r="F241" s="311">
        <f t="shared" si="77"/>
        <v>3300.1</v>
      </c>
      <c r="G241" s="311">
        <v>3300.1</v>
      </c>
      <c r="H241" s="311">
        <v>3300.1</v>
      </c>
      <c r="I241" s="600"/>
      <c r="J241" s="600"/>
      <c r="K241" s="600"/>
      <c r="L241" s="600"/>
      <c r="M241" s="600"/>
      <c r="N241" s="600"/>
      <c r="O241" s="1045"/>
      <c r="P241" s="305"/>
      <c r="Q241" s="305"/>
    </row>
    <row r="242" spans="1:17" ht="14.25">
      <c r="A242" s="1023"/>
      <c r="B242" s="1031"/>
      <c r="C242" s="1034"/>
      <c r="D242" s="598" t="s">
        <v>28</v>
      </c>
      <c r="E242" s="301">
        <f t="shared" si="77"/>
        <v>6000</v>
      </c>
      <c r="F242" s="301">
        <f t="shared" si="77"/>
        <v>3545</v>
      </c>
      <c r="G242" s="301">
        <v>6000</v>
      </c>
      <c r="H242" s="301">
        <v>3545</v>
      </c>
      <c r="I242" s="601"/>
      <c r="J242" s="601"/>
      <c r="K242" s="601"/>
      <c r="L242" s="601"/>
      <c r="M242" s="601"/>
      <c r="N242" s="601"/>
      <c r="O242" s="1045"/>
      <c r="P242" s="294"/>
      <c r="Q242" s="294"/>
    </row>
    <row r="243" spans="1:17" ht="14.25">
      <c r="A243" s="1023"/>
      <c r="B243" s="1031"/>
      <c r="C243" s="1034"/>
      <c r="D243" s="598" t="s">
        <v>530</v>
      </c>
      <c r="E243" s="301">
        <f t="shared" si="77"/>
        <v>6000</v>
      </c>
      <c r="F243" s="301">
        <f t="shared" si="77"/>
        <v>6000</v>
      </c>
      <c r="G243" s="301">
        <v>6000</v>
      </c>
      <c r="H243" s="301">
        <v>6000</v>
      </c>
      <c r="I243" s="601"/>
      <c r="J243" s="601"/>
      <c r="K243" s="601"/>
      <c r="L243" s="601"/>
      <c r="M243" s="601"/>
      <c r="N243" s="601"/>
      <c r="O243" s="1045"/>
      <c r="P243" s="294"/>
      <c r="Q243" s="294"/>
    </row>
    <row r="244" spans="1:17" ht="14.25">
      <c r="A244" s="1023"/>
      <c r="B244" s="1031"/>
      <c r="C244" s="1034"/>
      <c r="D244" s="598" t="s">
        <v>531</v>
      </c>
      <c r="E244" s="301">
        <f t="shared" si="77"/>
        <v>6000</v>
      </c>
      <c r="F244" s="301">
        <f t="shared" si="77"/>
        <v>6000</v>
      </c>
      <c r="G244" s="301">
        <v>6000</v>
      </c>
      <c r="H244" s="301">
        <v>6000</v>
      </c>
      <c r="I244" s="601"/>
      <c r="J244" s="601"/>
      <c r="K244" s="601"/>
      <c r="L244" s="601"/>
      <c r="M244" s="601"/>
      <c r="N244" s="601"/>
      <c r="O244" s="1045"/>
      <c r="P244" s="294"/>
      <c r="Q244" s="294"/>
    </row>
    <row r="245" spans="1:17" ht="14.25">
      <c r="A245" s="1023"/>
      <c r="B245" s="1031"/>
      <c r="C245" s="1034"/>
      <c r="D245" s="598" t="s">
        <v>532</v>
      </c>
      <c r="E245" s="301">
        <f t="shared" si="77"/>
        <v>6000</v>
      </c>
      <c r="F245" s="301">
        <f t="shared" si="77"/>
        <v>6000</v>
      </c>
      <c r="G245" s="301">
        <v>6000</v>
      </c>
      <c r="H245" s="301">
        <v>6000</v>
      </c>
      <c r="I245" s="601"/>
      <c r="J245" s="601"/>
      <c r="K245" s="601"/>
      <c r="L245" s="601"/>
      <c r="M245" s="601"/>
      <c r="N245" s="601"/>
      <c r="O245" s="1045"/>
      <c r="P245" s="294"/>
      <c r="Q245" s="294"/>
    </row>
    <row r="246" spans="1:17" ht="14.25">
      <c r="A246" s="1023"/>
      <c r="B246" s="1031"/>
      <c r="C246" s="1034"/>
      <c r="D246" s="598" t="s">
        <v>533</v>
      </c>
      <c r="E246" s="301">
        <f t="shared" si="77"/>
        <v>6000</v>
      </c>
      <c r="F246" s="301">
        <f t="shared" si="77"/>
        <v>6000</v>
      </c>
      <c r="G246" s="301">
        <v>6000</v>
      </c>
      <c r="H246" s="301">
        <v>6000</v>
      </c>
      <c r="I246" s="601"/>
      <c r="J246" s="601"/>
      <c r="K246" s="601"/>
      <c r="L246" s="601"/>
      <c r="M246" s="601"/>
      <c r="N246" s="601"/>
      <c r="O246" s="1045"/>
      <c r="P246" s="294"/>
      <c r="Q246" s="294"/>
    </row>
    <row r="247" spans="1:17" ht="14.25">
      <c r="A247" s="1023"/>
      <c r="B247" s="1032"/>
      <c r="C247" s="1034"/>
      <c r="D247" s="598" t="s">
        <v>545</v>
      </c>
      <c r="E247" s="301">
        <f t="shared" si="77"/>
        <v>6000</v>
      </c>
      <c r="F247" s="301">
        <f t="shared" si="77"/>
        <v>6000</v>
      </c>
      <c r="G247" s="301">
        <v>6000</v>
      </c>
      <c r="H247" s="301">
        <v>6000</v>
      </c>
      <c r="I247" s="601"/>
      <c r="J247" s="601"/>
      <c r="K247" s="601"/>
      <c r="L247" s="601"/>
      <c r="M247" s="601"/>
      <c r="N247" s="601"/>
      <c r="O247" s="1045"/>
      <c r="P247" s="294"/>
      <c r="Q247" s="294"/>
    </row>
    <row r="248" spans="1:17" ht="15" customHeight="1">
      <c r="A248" s="1023"/>
      <c r="B248" s="1045" t="s">
        <v>227</v>
      </c>
      <c r="C248" s="1034"/>
      <c r="D248" s="595" t="s">
        <v>22</v>
      </c>
      <c r="E248" s="596">
        <f>SUM(E249:E259)</f>
        <v>28699.7</v>
      </c>
      <c r="F248" s="596">
        <f aca="true" t="shared" si="78" ref="F248:N248">SUM(F249:F259)</f>
        <v>26464.7</v>
      </c>
      <c r="G248" s="596">
        <f t="shared" si="78"/>
        <v>28699.7</v>
      </c>
      <c r="H248" s="596">
        <f>SUM(H249:H259)</f>
        <v>26464.7</v>
      </c>
      <c r="I248" s="596">
        <f t="shared" si="78"/>
        <v>0</v>
      </c>
      <c r="J248" s="596">
        <f t="shared" si="78"/>
        <v>0</v>
      </c>
      <c r="K248" s="596">
        <f t="shared" si="78"/>
        <v>0</v>
      </c>
      <c r="L248" s="596">
        <f t="shared" si="78"/>
        <v>0</v>
      </c>
      <c r="M248" s="596">
        <f t="shared" si="78"/>
        <v>0</v>
      </c>
      <c r="N248" s="596">
        <f t="shared" si="78"/>
        <v>0</v>
      </c>
      <c r="O248" s="1045" t="s">
        <v>132</v>
      </c>
      <c r="P248" s="294"/>
      <c r="Q248" s="294"/>
    </row>
    <row r="249" spans="1:17" ht="15" customHeight="1">
      <c r="A249" s="1023"/>
      <c r="B249" s="1045"/>
      <c r="C249" s="1034"/>
      <c r="D249" s="526" t="s">
        <v>9</v>
      </c>
      <c r="E249" s="311">
        <f aca="true" t="shared" si="79" ref="E249:F259">G249+I249+K249+M249</f>
        <v>0</v>
      </c>
      <c r="F249" s="311">
        <f t="shared" si="79"/>
        <v>0</v>
      </c>
      <c r="G249" s="311"/>
      <c r="H249" s="311"/>
      <c r="I249" s="600"/>
      <c r="J249" s="600"/>
      <c r="K249" s="600"/>
      <c r="L249" s="600"/>
      <c r="M249" s="600"/>
      <c r="N249" s="600"/>
      <c r="O249" s="1045"/>
      <c r="P249" s="294"/>
      <c r="Q249" s="294"/>
    </row>
    <row r="250" spans="1:17" ht="14.25">
      <c r="A250" s="1023"/>
      <c r="B250" s="1045"/>
      <c r="C250" s="1034"/>
      <c r="D250" s="526" t="s">
        <v>10</v>
      </c>
      <c r="E250" s="311">
        <f t="shared" si="79"/>
        <v>0</v>
      </c>
      <c r="F250" s="311">
        <f t="shared" si="79"/>
        <v>0</v>
      </c>
      <c r="G250" s="311"/>
      <c r="H250" s="311"/>
      <c r="I250" s="600"/>
      <c r="J250" s="600"/>
      <c r="K250" s="600"/>
      <c r="L250" s="600"/>
      <c r="M250" s="600"/>
      <c r="N250" s="600"/>
      <c r="O250" s="1045"/>
      <c r="P250" s="294"/>
      <c r="Q250" s="294"/>
    </row>
    <row r="251" spans="1:17" ht="14.25">
      <c r="A251" s="1023"/>
      <c r="B251" s="1045"/>
      <c r="C251" s="1034"/>
      <c r="D251" s="526" t="s">
        <v>11</v>
      </c>
      <c r="E251" s="311">
        <f t="shared" si="79"/>
        <v>0</v>
      </c>
      <c r="F251" s="311">
        <f t="shared" si="79"/>
        <v>0</v>
      </c>
      <c r="G251" s="311"/>
      <c r="H251" s="311"/>
      <c r="I251" s="600"/>
      <c r="J251" s="600"/>
      <c r="K251" s="600"/>
      <c r="L251" s="600"/>
      <c r="M251" s="600"/>
      <c r="N251" s="600"/>
      <c r="O251" s="1045"/>
      <c r="P251" s="294"/>
      <c r="Q251" s="294"/>
    </row>
    <row r="252" spans="1:17" ht="14.25">
      <c r="A252" s="1023"/>
      <c r="B252" s="1045"/>
      <c r="C252" s="1034"/>
      <c r="D252" s="526" t="s">
        <v>19</v>
      </c>
      <c r="E252" s="311">
        <f t="shared" si="79"/>
        <v>2438</v>
      </c>
      <c r="F252" s="311">
        <f t="shared" si="79"/>
        <v>2438</v>
      </c>
      <c r="G252" s="311">
        <v>2438</v>
      </c>
      <c r="H252" s="311">
        <v>2438</v>
      </c>
      <c r="I252" s="600"/>
      <c r="J252" s="600"/>
      <c r="K252" s="600"/>
      <c r="L252" s="600"/>
      <c r="M252" s="600"/>
      <c r="N252" s="600"/>
      <c r="O252" s="1045"/>
      <c r="P252" s="294"/>
      <c r="Q252" s="294"/>
    </row>
    <row r="253" spans="1:17" ht="14.25">
      <c r="A253" s="1023"/>
      <c r="B253" s="1045"/>
      <c r="C253" s="1034"/>
      <c r="D253" s="526" t="s">
        <v>27</v>
      </c>
      <c r="E253" s="311">
        <f t="shared" si="79"/>
        <v>2261.7</v>
      </c>
      <c r="F253" s="311">
        <f t="shared" si="79"/>
        <v>2261.7</v>
      </c>
      <c r="G253" s="311">
        <v>2261.7</v>
      </c>
      <c r="H253" s="311">
        <v>2261.7</v>
      </c>
      <c r="I253" s="600"/>
      <c r="J253" s="600"/>
      <c r="K253" s="600"/>
      <c r="L253" s="600"/>
      <c r="M253" s="600"/>
      <c r="N253" s="600"/>
      <c r="O253" s="1045"/>
      <c r="P253" s="294"/>
      <c r="Q253" s="294"/>
    </row>
    <row r="254" spans="1:17" ht="14.25">
      <c r="A254" s="1023"/>
      <c r="B254" s="1045"/>
      <c r="C254" s="1034"/>
      <c r="D254" s="598" t="s">
        <v>28</v>
      </c>
      <c r="E254" s="301">
        <f t="shared" si="79"/>
        <v>4000</v>
      </c>
      <c r="F254" s="301">
        <f t="shared" si="79"/>
        <v>1765</v>
      </c>
      <c r="G254" s="301">
        <v>4000</v>
      </c>
      <c r="H254" s="301">
        <v>1765</v>
      </c>
      <c r="I254" s="601"/>
      <c r="J254" s="601"/>
      <c r="K254" s="601"/>
      <c r="L254" s="601"/>
      <c r="M254" s="601"/>
      <c r="N254" s="601"/>
      <c r="O254" s="1045"/>
      <c r="P254" s="294"/>
      <c r="Q254" s="294"/>
    </row>
    <row r="255" spans="1:17" ht="14.25">
      <c r="A255" s="1023"/>
      <c r="B255" s="1045"/>
      <c r="C255" s="1034"/>
      <c r="D255" s="598" t="s">
        <v>530</v>
      </c>
      <c r="E255" s="301">
        <f t="shared" si="79"/>
        <v>4000</v>
      </c>
      <c r="F255" s="301">
        <f t="shared" si="79"/>
        <v>4000</v>
      </c>
      <c r="G255" s="301">
        <v>4000</v>
      </c>
      <c r="H255" s="301">
        <v>4000</v>
      </c>
      <c r="I255" s="601"/>
      <c r="J255" s="601"/>
      <c r="K255" s="601"/>
      <c r="L255" s="601"/>
      <c r="M255" s="601"/>
      <c r="N255" s="601"/>
      <c r="O255" s="1045"/>
      <c r="P255" s="294"/>
      <c r="Q255" s="294"/>
    </row>
    <row r="256" spans="1:17" ht="14.25">
      <c r="A256" s="1023"/>
      <c r="B256" s="1045"/>
      <c r="C256" s="1034"/>
      <c r="D256" s="598" t="s">
        <v>531</v>
      </c>
      <c r="E256" s="301">
        <f t="shared" si="79"/>
        <v>4000</v>
      </c>
      <c r="F256" s="301">
        <f t="shared" si="79"/>
        <v>4000</v>
      </c>
      <c r="G256" s="301">
        <v>4000</v>
      </c>
      <c r="H256" s="301">
        <v>4000</v>
      </c>
      <c r="I256" s="601"/>
      <c r="J256" s="601"/>
      <c r="K256" s="601"/>
      <c r="L256" s="601"/>
      <c r="M256" s="601"/>
      <c r="N256" s="601"/>
      <c r="O256" s="1045"/>
      <c r="P256" s="294"/>
      <c r="Q256" s="294"/>
    </row>
    <row r="257" spans="1:17" ht="14.25">
      <c r="A257" s="1023"/>
      <c r="B257" s="1045"/>
      <c r="C257" s="1034"/>
      <c r="D257" s="598" t="s">
        <v>532</v>
      </c>
      <c r="E257" s="301">
        <f t="shared" si="79"/>
        <v>4000</v>
      </c>
      <c r="F257" s="301">
        <f t="shared" si="79"/>
        <v>4000</v>
      </c>
      <c r="G257" s="301">
        <v>4000</v>
      </c>
      <c r="H257" s="301">
        <v>4000</v>
      </c>
      <c r="I257" s="601"/>
      <c r="J257" s="601"/>
      <c r="K257" s="601"/>
      <c r="L257" s="601"/>
      <c r="M257" s="601"/>
      <c r="N257" s="601"/>
      <c r="O257" s="1045"/>
      <c r="P257" s="294"/>
      <c r="Q257" s="294"/>
    </row>
    <row r="258" spans="1:17" ht="14.25">
      <c r="A258" s="1023"/>
      <c r="B258" s="1045"/>
      <c r="C258" s="1034"/>
      <c r="D258" s="598" t="s">
        <v>533</v>
      </c>
      <c r="E258" s="301">
        <f t="shared" si="79"/>
        <v>4000</v>
      </c>
      <c r="F258" s="301">
        <f t="shared" si="79"/>
        <v>4000</v>
      </c>
      <c r="G258" s="301">
        <v>4000</v>
      </c>
      <c r="H258" s="301">
        <v>4000</v>
      </c>
      <c r="I258" s="601"/>
      <c r="J258" s="601"/>
      <c r="K258" s="601"/>
      <c r="L258" s="601"/>
      <c r="M258" s="601"/>
      <c r="N258" s="601"/>
      <c r="O258" s="1045"/>
      <c r="P258" s="294"/>
      <c r="Q258" s="294"/>
    </row>
    <row r="259" spans="1:17" ht="14.25">
      <c r="A259" s="1024"/>
      <c r="B259" s="1045"/>
      <c r="C259" s="1035"/>
      <c r="D259" s="598" t="s">
        <v>545</v>
      </c>
      <c r="E259" s="301">
        <f t="shared" si="79"/>
        <v>4000</v>
      </c>
      <c r="F259" s="301">
        <f t="shared" si="79"/>
        <v>4000</v>
      </c>
      <c r="G259" s="301">
        <v>4000</v>
      </c>
      <c r="H259" s="301">
        <v>4000</v>
      </c>
      <c r="I259" s="601"/>
      <c r="J259" s="601"/>
      <c r="K259" s="601"/>
      <c r="L259" s="601"/>
      <c r="M259" s="601"/>
      <c r="N259" s="601"/>
      <c r="O259" s="1045"/>
      <c r="P259" s="294"/>
      <c r="Q259" s="294"/>
    </row>
    <row r="260" spans="1:17" ht="15" customHeight="1">
      <c r="A260" s="1023" t="s">
        <v>634</v>
      </c>
      <c r="B260" s="1030" t="s">
        <v>523</v>
      </c>
      <c r="C260" s="603"/>
      <c r="D260" s="595" t="s">
        <v>22</v>
      </c>
      <c r="E260" s="596">
        <f>SUM(E261:E271)</f>
        <v>981.1</v>
      </c>
      <c r="F260" s="596">
        <f aca="true" t="shared" si="80" ref="F260:N260">SUM(F261:F271)</f>
        <v>980.4</v>
      </c>
      <c r="G260" s="596">
        <f t="shared" si="80"/>
        <v>148.1</v>
      </c>
      <c r="H260" s="596">
        <f t="shared" si="80"/>
        <v>148</v>
      </c>
      <c r="I260" s="596">
        <f t="shared" si="80"/>
        <v>0</v>
      </c>
      <c r="J260" s="596">
        <f t="shared" si="80"/>
        <v>0</v>
      </c>
      <c r="K260" s="596">
        <f t="shared" si="80"/>
        <v>833</v>
      </c>
      <c r="L260" s="596">
        <f t="shared" si="80"/>
        <v>832.4</v>
      </c>
      <c r="M260" s="596">
        <f t="shared" si="80"/>
        <v>0</v>
      </c>
      <c r="N260" s="596">
        <f t="shared" si="80"/>
        <v>0</v>
      </c>
      <c r="O260" s="1045" t="s">
        <v>130</v>
      </c>
      <c r="P260" s="294"/>
      <c r="Q260" s="294"/>
    </row>
    <row r="261" spans="1:17" ht="15" customHeight="1">
      <c r="A261" s="1023"/>
      <c r="B261" s="1031"/>
      <c r="C261" s="603"/>
      <c r="D261" s="526" t="s">
        <v>9</v>
      </c>
      <c r="E261" s="311">
        <f aca="true" t="shared" si="81" ref="E261:F271">G261+I261+K261+M261</f>
        <v>0</v>
      </c>
      <c r="F261" s="311">
        <f>H261+J261+L261+N261</f>
        <v>0</v>
      </c>
      <c r="G261" s="311"/>
      <c r="H261" s="311"/>
      <c r="I261" s="600"/>
      <c r="J261" s="600"/>
      <c r="K261" s="600"/>
      <c r="L261" s="600"/>
      <c r="M261" s="600"/>
      <c r="N261" s="600"/>
      <c r="O261" s="1045"/>
      <c r="P261" s="294"/>
      <c r="Q261" s="294"/>
    </row>
    <row r="262" spans="1:17" ht="14.25">
      <c r="A262" s="1023"/>
      <c r="B262" s="1031"/>
      <c r="C262" s="1030" t="s">
        <v>1044</v>
      </c>
      <c r="D262" s="526" t="s">
        <v>10</v>
      </c>
      <c r="E262" s="311">
        <f t="shared" si="81"/>
        <v>0</v>
      </c>
      <c r="F262" s="311">
        <f>H262+J262+L262+N262</f>
        <v>0</v>
      </c>
      <c r="G262" s="311"/>
      <c r="H262" s="311"/>
      <c r="I262" s="600"/>
      <c r="J262" s="600"/>
      <c r="K262" s="600"/>
      <c r="L262" s="600"/>
      <c r="M262" s="600"/>
      <c r="N262" s="600"/>
      <c r="O262" s="1045"/>
      <c r="P262" s="294"/>
      <c r="Q262" s="294"/>
    </row>
    <row r="263" spans="1:17" ht="14.25">
      <c r="A263" s="1023"/>
      <c r="B263" s="1031"/>
      <c r="C263" s="1031"/>
      <c r="D263" s="526" t="s">
        <v>11</v>
      </c>
      <c r="E263" s="311">
        <f t="shared" si="81"/>
        <v>0</v>
      </c>
      <c r="F263" s="311">
        <f>H263+J263+L263+N263</f>
        <v>0</v>
      </c>
      <c r="G263" s="311"/>
      <c r="H263" s="311"/>
      <c r="I263" s="600"/>
      <c r="J263" s="600"/>
      <c r="K263" s="600"/>
      <c r="L263" s="600"/>
      <c r="M263" s="600"/>
      <c r="N263" s="600"/>
      <c r="O263" s="1045"/>
      <c r="P263" s="294"/>
      <c r="Q263" s="294"/>
    </row>
    <row r="264" spans="1:17" s="91" customFormat="1" ht="14.25">
      <c r="A264" s="1023"/>
      <c r="B264" s="1031"/>
      <c r="C264" s="1031"/>
      <c r="D264" s="526" t="s">
        <v>19</v>
      </c>
      <c r="E264" s="311">
        <f t="shared" si="81"/>
        <v>981.1</v>
      </c>
      <c r="F264" s="311">
        <f>H264+J264+L264+N264</f>
        <v>980.4</v>
      </c>
      <c r="G264" s="311">
        <v>148.1</v>
      </c>
      <c r="H264" s="311">
        <v>148</v>
      </c>
      <c r="I264" s="600"/>
      <c r="J264" s="600"/>
      <c r="K264" s="311">
        <v>833</v>
      </c>
      <c r="L264" s="311">
        <v>832.4</v>
      </c>
      <c r="M264" s="600"/>
      <c r="N264" s="600"/>
      <c r="O264" s="1045"/>
      <c r="P264" s="294"/>
      <c r="Q264" s="294"/>
    </row>
    <row r="265" spans="1:17" ht="14.25">
      <c r="A265" s="1023"/>
      <c r="B265" s="1031"/>
      <c r="C265" s="1031"/>
      <c r="D265" s="526" t="s">
        <v>27</v>
      </c>
      <c r="E265" s="311">
        <f t="shared" si="81"/>
        <v>0</v>
      </c>
      <c r="F265" s="311">
        <f>H265+J265+L265+N265</f>
        <v>0</v>
      </c>
      <c r="G265" s="311"/>
      <c r="H265" s="311"/>
      <c r="I265" s="600"/>
      <c r="J265" s="600"/>
      <c r="K265" s="600"/>
      <c r="L265" s="600"/>
      <c r="M265" s="600"/>
      <c r="N265" s="600"/>
      <c r="O265" s="1045"/>
      <c r="P265" s="294"/>
      <c r="Q265" s="294"/>
    </row>
    <row r="266" spans="1:17" ht="14.25">
      <c r="A266" s="1023"/>
      <c r="B266" s="1031"/>
      <c r="C266" s="1031"/>
      <c r="D266" s="598" t="s">
        <v>28</v>
      </c>
      <c r="E266" s="301">
        <f t="shared" si="81"/>
        <v>0</v>
      </c>
      <c r="F266" s="301">
        <f t="shared" si="81"/>
        <v>0</v>
      </c>
      <c r="G266" s="301"/>
      <c r="H266" s="301"/>
      <c r="I266" s="601"/>
      <c r="J266" s="601"/>
      <c r="K266" s="601"/>
      <c r="L266" s="601"/>
      <c r="M266" s="601"/>
      <c r="N266" s="601"/>
      <c r="O266" s="1045"/>
      <c r="P266" s="294"/>
      <c r="Q266" s="294"/>
    </row>
    <row r="267" spans="1:17" ht="14.25">
      <c r="A267" s="1023"/>
      <c r="B267" s="1031"/>
      <c r="C267" s="1031"/>
      <c r="D267" s="598" t="s">
        <v>530</v>
      </c>
      <c r="E267" s="301">
        <f t="shared" si="81"/>
        <v>0</v>
      </c>
      <c r="F267" s="301">
        <f t="shared" si="81"/>
        <v>0</v>
      </c>
      <c r="G267" s="301"/>
      <c r="H267" s="301"/>
      <c r="I267" s="601"/>
      <c r="J267" s="601"/>
      <c r="K267" s="601"/>
      <c r="L267" s="601"/>
      <c r="M267" s="601"/>
      <c r="N267" s="601"/>
      <c r="O267" s="1045"/>
      <c r="P267" s="294"/>
      <c r="Q267" s="294"/>
    </row>
    <row r="268" spans="1:17" ht="14.25">
      <c r="A268" s="1023"/>
      <c r="B268" s="1031"/>
      <c r="C268" s="1031"/>
      <c r="D268" s="598" t="s">
        <v>531</v>
      </c>
      <c r="E268" s="301">
        <f t="shared" si="81"/>
        <v>0</v>
      </c>
      <c r="F268" s="301">
        <f t="shared" si="81"/>
        <v>0</v>
      </c>
      <c r="G268" s="301"/>
      <c r="H268" s="301"/>
      <c r="I268" s="601"/>
      <c r="J268" s="601"/>
      <c r="K268" s="601"/>
      <c r="L268" s="601"/>
      <c r="M268" s="601"/>
      <c r="N268" s="601"/>
      <c r="O268" s="1045"/>
      <c r="P268" s="294"/>
      <c r="Q268" s="294"/>
    </row>
    <row r="269" spans="1:17" ht="14.25">
      <c r="A269" s="1023"/>
      <c r="B269" s="1031"/>
      <c r="C269" s="1031"/>
      <c r="D269" s="598" t="s">
        <v>532</v>
      </c>
      <c r="E269" s="301">
        <f t="shared" si="81"/>
        <v>0</v>
      </c>
      <c r="F269" s="301">
        <f t="shared" si="81"/>
        <v>0</v>
      </c>
      <c r="G269" s="301"/>
      <c r="H269" s="301"/>
      <c r="I269" s="601"/>
      <c r="J269" s="601"/>
      <c r="K269" s="601"/>
      <c r="L269" s="601"/>
      <c r="M269" s="601"/>
      <c r="N269" s="601"/>
      <c r="O269" s="1045"/>
      <c r="P269" s="294"/>
      <c r="Q269" s="294"/>
    </row>
    <row r="270" spans="1:17" ht="14.25">
      <c r="A270" s="1023"/>
      <c r="B270" s="1031"/>
      <c r="C270" s="1031"/>
      <c r="D270" s="598" t="s">
        <v>533</v>
      </c>
      <c r="E270" s="301">
        <f t="shared" si="81"/>
        <v>0</v>
      </c>
      <c r="F270" s="301">
        <f t="shared" si="81"/>
        <v>0</v>
      </c>
      <c r="G270" s="301"/>
      <c r="H270" s="301"/>
      <c r="I270" s="601"/>
      <c r="J270" s="601"/>
      <c r="K270" s="601"/>
      <c r="L270" s="601"/>
      <c r="M270" s="601"/>
      <c r="N270" s="601"/>
      <c r="O270" s="1045"/>
      <c r="P270" s="294"/>
      <c r="Q270" s="294"/>
    </row>
    <row r="271" spans="1:17" ht="14.25">
      <c r="A271" s="1023"/>
      <c r="B271" s="1031"/>
      <c r="C271" s="1032"/>
      <c r="D271" s="602" t="s">
        <v>545</v>
      </c>
      <c r="E271" s="604">
        <f t="shared" si="81"/>
        <v>0</v>
      </c>
      <c r="F271" s="604">
        <f t="shared" si="81"/>
        <v>0</v>
      </c>
      <c r="G271" s="604"/>
      <c r="H271" s="604"/>
      <c r="I271" s="605"/>
      <c r="J271" s="605"/>
      <c r="K271" s="605"/>
      <c r="L271" s="605"/>
      <c r="M271" s="605"/>
      <c r="N271" s="605"/>
      <c r="O271" s="1030"/>
      <c r="P271" s="294"/>
      <c r="Q271" s="294"/>
    </row>
    <row r="272" spans="1:17" ht="14.25">
      <c r="A272" s="1036" t="s">
        <v>721</v>
      </c>
      <c r="B272" s="1045" t="s">
        <v>560</v>
      </c>
      <c r="C272" s="598"/>
      <c r="D272" s="595" t="s">
        <v>22</v>
      </c>
      <c r="E272" s="596">
        <f>SUM(E273:E283)</f>
        <v>74.3</v>
      </c>
      <c r="F272" s="596">
        <f aca="true" t="shared" si="82" ref="F272:N272">SUM(F273:F283)</f>
        <v>59.4</v>
      </c>
      <c r="G272" s="596">
        <f t="shared" si="82"/>
        <v>74.3</v>
      </c>
      <c r="H272" s="596">
        <f t="shared" si="82"/>
        <v>59.4</v>
      </c>
      <c r="I272" s="596">
        <f t="shared" si="82"/>
        <v>0</v>
      </c>
      <c r="J272" s="596">
        <f t="shared" si="82"/>
        <v>0</v>
      </c>
      <c r="K272" s="596">
        <f t="shared" si="82"/>
        <v>0</v>
      </c>
      <c r="L272" s="596">
        <f t="shared" si="82"/>
        <v>0</v>
      </c>
      <c r="M272" s="596">
        <f t="shared" si="82"/>
        <v>0</v>
      </c>
      <c r="N272" s="596">
        <f t="shared" si="82"/>
        <v>0</v>
      </c>
      <c r="O272" s="1030" t="s">
        <v>130</v>
      </c>
      <c r="P272" s="294"/>
      <c r="Q272" s="294"/>
    </row>
    <row r="273" spans="1:17" ht="14.25">
      <c r="A273" s="1036"/>
      <c r="B273" s="1045"/>
      <c r="C273" s="598"/>
      <c r="D273" s="526" t="s">
        <v>9</v>
      </c>
      <c r="E273" s="311">
        <f aca="true" t="shared" si="83" ref="E273:E283">G273+I273+K273+M273</f>
        <v>0</v>
      </c>
      <c r="F273" s="311">
        <f>H273+J273+L273+N273</f>
        <v>0</v>
      </c>
      <c r="G273" s="311"/>
      <c r="H273" s="311"/>
      <c r="I273" s="600"/>
      <c r="J273" s="600"/>
      <c r="K273" s="600"/>
      <c r="L273" s="600"/>
      <c r="M273" s="600"/>
      <c r="N273" s="600"/>
      <c r="O273" s="1031"/>
      <c r="P273" s="294"/>
      <c r="Q273" s="294"/>
    </row>
    <row r="274" spans="1:17" ht="14.25">
      <c r="A274" s="1036"/>
      <c r="B274" s="1045"/>
      <c r="C274" s="598"/>
      <c r="D274" s="526" t="s">
        <v>10</v>
      </c>
      <c r="E274" s="311">
        <f t="shared" si="83"/>
        <v>0</v>
      </c>
      <c r="F274" s="311">
        <f>H274+J274+L274+N274</f>
        <v>0</v>
      </c>
      <c r="G274" s="311"/>
      <c r="H274" s="311"/>
      <c r="I274" s="600"/>
      <c r="J274" s="600"/>
      <c r="K274" s="600"/>
      <c r="L274" s="600"/>
      <c r="M274" s="600"/>
      <c r="N274" s="600"/>
      <c r="O274" s="1031"/>
      <c r="P274" s="294"/>
      <c r="Q274" s="294"/>
    </row>
    <row r="275" spans="1:17" ht="14.25">
      <c r="A275" s="1036"/>
      <c r="B275" s="1045"/>
      <c r="C275" s="598"/>
      <c r="D275" s="526" t="s">
        <v>11</v>
      </c>
      <c r="E275" s="311">
        <f t="shared" si="83"/>
        <v>0</v>
      </c>
      <c r="F275" s="311">
        <f>H275+J275+L275+N275</f>
        <v>0</v>
      </c>
      <c r="G275" s="311"/>
      <c r="H275" s="311"/>
      <c r="I275" s="600"/>
      <c r="J275" s="600"/>
      <c r="K275" s="600"/>
      <c r="L275" s="600"/>
      <c r="M275" s="600"/>
      <c r="N275" s="600"/>
      <c r="O275" s="1031"/>
      <c r="P275" s="294"/>
      <c r="Q275" s="294"/>
    </row>
    <row r="276" spans="1:17" ht="26.25">
      <c r="A276" s="1036"/>
      <c r="B276" s="1045"/>
      <c r="C276" s="606" t="s">
        <v>1044</v>
      </c>
      <c r="D276" s="526" t="s">
        <v>19</v>
      </c>
      <c r="E276" s="311">
        <f t="shared" si="83"/>
        <v>74.3</v>
      </c>
      <c r="F276" s="311">
        <f>H276+J276+L276+N276</f>
        <v>59.4</v>
      </c>
      <c r="G276" s="311">
        <v>74.3</v>
      </c>
      <c r="H276" s="311">
        <v>59.4</v>
      </c>
      <c r="I276" s="600"/>
      <c r="J276" s="600"/>
      <c r="K276" s="600"/>
      <c r="L276" s="600"/>
      <c r="M276" s="600"/>
      <c r="N276" s="600"/>
      <c r="O276" s="1031"/>
      <c r="P276" s="294"/>
      <c r="Q276" s="294"/>
    </row>
    <row r="277" spans="1:17" ht="14.25">
      <c r="A277" s="1036"/>
      <c r="B277" s="1045"/>
      <c r="C277" s="598"/>
      <c r="D277" s="526" t="s">
        <v>27</v>
      </c>
      <c r="E277" s="311">
        <f t="shared" si="83"/>
        <v>0</v>
      </c>
      <c r="F277" s="311">
        <f>H277+J277+L277+N277</f>
        <v>0</v>
      </c>
      <c r="G277" s="311"/>
      <c r="H277" s="311"/>
      <c r="I277" s="600"/>
      <c r="J277" s="600"/>
      <c r="K277" s="600"/>
      <c r="L277" s="600"/>
      <c r="M277" s="600"/>
      <c r="N277" s="600"/>
      <c r="O277" s="1031"/>
      <c r="P277" s="294"/>
      <c r="Q277" s="294"/>
    </row>
    <row r="278" spans="1:17" ht="14.25">
      <c r="A278" s="1036"/>
      <c r="B278" s="1045"/>
      <c r="C278" s="598"/>
      <c r="D278" s="598" t="s">
        <v>28</v>
      </c>
      <c r="E278" s="301">
        <f t="shared" si="83"/>
        <v>0</v>
      </c>
      <c r="F278" s="301">
        <f aca="true" t="shared" si="84" ref="F278:F283">H278+J278+L278+N278</f>
        <v>0</v>
      </c>
      <c r="G278" s="301"/>
      <c r="H278" s="301"/>
      <c r="I278" s="601"/>
      <c r="J278" s="601"/>
      <c r="K278" s="601"/>
      <c r="L278" s="601"/>
      <c r="M278" s="601"/>
      <c r="N278" s="601"/>
      <c r="O278" s="1031"/>
      <c r="P278" s="294"/>
      <c r="Q278" s="294"/>
    </row>
    <row r="279" spans="1:17" ht="14.25">
      <c r="A279" s="1036"/>
      <c r="B279" s="1045"/>
      <c r="C279" s="598"/>
      <c r="D279" s="598" t="s">
        <v>530</v>
      </c>
      <c r="E279" s="301">
        <f t="shared" si="83"/>
        <v>0</v>
      </c>
      <c r="F279" s="301">
        <f t="shared" si="84"/>
        <v>0</v>
      </c>
      <c r="G279" s="301"/>
      <c r="H279" s="301"/>
      <c r="I279" s="601"/>
      <c r="J279" s="601"/>
      <c r="K279" s="601"/>
      <c r="L279" s="601"/>
      <c r="M279" s="601"/>
      <c r="N279" s="601"/>
      <c r="O279" s="1031"/>
      <c r="P279" s="294"/>
      <c r="Q279" s="294"/>
    </row>
    <row r="280" spans="1:17" ht="14.25">
      <c r="A280" s="1036"/>
      <c r="B280" s="1045"/>
      <c r="C280" s="598"/>
      <c r="D280" s="598" t="s">
        <v>531</v>
      </c>
      <c r="E280" s="301">
        <f t="shared" si="83"/>
        <v>0</v>
      </c>
      <c r="F280" s="301">
        <f t="shared" si="84"/>
        <v>0</v>
      </c>
      <c r="G280" s="301"/>
      <c r="H280" s="301"/>
      <c r="I280" s="601"/>
      <c r="J280" s="601"/>
      <c r="K280" s="601"/>
      <c r="L280" s="601"/>
      <c r="M280" s="601"/>
      <c r="N280" s="601"/>
      <c r="O280" s="1031"/>
      <c r="P280" s="294"/>
      <c r="Q280" s="294"/>
    </row>
    <row r="281" spans="1:17" ht="14.25">
      <c r="A281" s="1036"/>
      <c r="B281" s="1045"/>
      <c r="C281" s="598"/>
      <c r="D281" s="598" t="s">
        <v>532</v>
      </c>
      <c r="E281" s="301">
        <f t="shared" si="83"/>
        <v>0</v>
      </c>
      <c r="F281" s="301">
        <f t="shared" si="84"/>
        <v>0</v>
      </c>
      <c r="G281" s="301"/>
      <c r="H281" s="301"/>
      <c r="I281" s="601"/>
      <c r="J281" s="601"/>
      <c r="K281" s="601"/>
      <c r="L281" s="601"/>
      <c r="M281" s="601"/>
      <c r="N281" s="601"/>
      <c r="O281" s="1031"/>
      <c r="P281" s="294"/>
      <c r="Q281" s="294"/>
    </row>
    <row r="282" spans="1:17" ht="14.25">
      <c r="A282" s="1036"/>
      <c r="B282" s="1045"/>
      <c r="C282" s="598"/>
      <c r="D282" s="598" t="s">
        <v>533</v>
      </c>
      <c r="E282" s="301">
        <f t="shared" si="83"/>
        <v>0</v>
      </c>
      <c r="F282" s="301">
        <f t="shared" si="84"/>
        <v>0</v>
      </c>
      <c r="G282" s="301"/>
      <c r="H282" s="301"/>
      <c r="I282" s="601"/>
      <c r="J282" s="601"/>
      <c r="K282" s="601"/>
      <c r="L282" s="601"/>
      <c r="M282" s="601"/>
      <c r="N282" s="601"/>
      <c r="O282" s="1031"/>
      <c r="P282" s="294"/>
      <c r="Q282" s="294"/>
    </row>
    <row r="283" spans="1:17" ht="14.25">
      <c r="A283" s="1036"/>
      <c r="B283" s="1045"/>
      <c r="C283" s="598"/>
      <c r="D283" s="602" t="s">
        <v>545</v>
      </c>
      <c r="E283" s="604">
        <f t="shared" si="83"/>
        <v>0</v>
      </c>
      <c r="F283" s="604">
        <f t="shared" si="84"/>
        <v>0</v>
      </c>
      <c r="G283" s="604"/>
      <c r="H283" s="604"/>
      <c r="I283" s="601"/>
      <c r="J283" s="601"/>
      <c r="K283" s="601"/>
      <c r="L283" s="601"/>
      <c r="M283" s="601"/>
      <c r="N283" s="601"/>
      <c r="O283" s="1032"/>
      <c r="P283" s="294"/>
      <c r="Q283" s="294"/>
    </row>
    <row r="284" spans="1:17" s="91" customFormat="1" ht="15" customHeight="1">
      <c r="A284" s="1036" t="s">
        <v>751</v>
      </c>
      <c r="B284" s="1045" t="s">
        <v>672</v>
      </c>
      <c r="C284" s="1030" t="s">
        <v>1044</v>
      </c>
      <c r="D284" s="595" t="s">
        <v>22</v>
      </c>
      <c r="E284" s="596">
        <f>SUM(E285:E299)</f>
        <v>4109.4</v>
      </c>
      <c r="F284" s="596">
        <f aca="true" t="shared" si="85" ref="F284:N284">SUM(F285:F299)</f>
        <v>3507.7999999999997</v>
      </c>
      <c r="G284" s="596">
        <f>SUM(G285:G299)</f>
        <v>4109.4</v>
      </c>
      <c r="H284" s="596">
        <f>SUM(H285:H299)</f>
        <v>3507.7999999999997</v>
      </c>
      <c r="I284" s="596">
        <f t="shared" si="85"/>
        <v>0</v>
      </c>
      <c r="J284" s="596">
        <f t="shared" si="85"/>
        <v>0</v>
      </c>
      <c r="K284" s="596">
        <f t="shared" si="85"/>
        <v>0</v>
      </c>
      <c r="L284" s="596">
        <f t="shared" si="85"/>
        <v>0</v>
      </c>
      <c r="M284" s="596">
        <f t="shared" si="85"/>
        <v>0</v>
      </c>
      <c r="N284" s="596">
        <f t="shared" si="85"/>
        <v>0</v>
      </c>
      <c r="O284" s="607"/>
      <c r="P284" s="294"/>
      <c r="Q284" s="294"/>
    </row>
    <row r="285" spans="1:17" s="91" customFormat="1" ht="14.25">
      <c r="A285" s="1036"/>
      <c r="B285" s="1045"/>
      <c r="C285" s="1031"/>
      <c r="D285" s="526" t="s">
        <v>9</v>
      </c>
      <c r="E285" s="311">
        <f aca="true" t="shared" si="86" ref="E285:F299">G285+I285+K285+M285</f>
        <v>0</v>
      </c>
      <c r="F285" s="311">
        <f t="shared" si="86"/>
        <v>0</v>
      </c>
      <c r="G285" s="311"/>
      <c r="H285" s="311"/>
      <c r="I285" s="608"/>
      <c r="J285" s="608"/>
      <c r="K285" s="608"/>
      <c r="L285" s="608"/>
      <c r="M285" s="608"/>
      <c r="N285" s="608"/>
      <c r="O285" s="603"/>
      <c r="P285" s="294"/>
      <c r="Q285" s="294"/>
    </row>
    <row r="286" spans="1:17" s="91" customFormat="1" ht="14.25">
      <c r="A286" s="1036"/>
      <c r="B286" s="1045"/>
      <c r="C286" s="1031"/>
      <c r="D286" s="526" t="s">
        <v>10</v>
      </c>
      <c r="E286" s="311">
        <f t="shared" si="86"/>
        <v>0</v>
      </c>
      <c r="F286" s="311">
        <f t="shared" si="86"/>
        <v>0</v>
      </c>
      <c r="G286" s="311"/>
      <c r="H286" s="311"/>
      <c r="I286" s="608"/>
      <c r="J286" s="608"/>
      <c r="K286" s="608"/>
      <c r="L286" s="608"/>
      <c r="M286" s="608"/>
      <c r="N286" s="608"/>
      <c r="O286" s="603"/>
      <c r="P286" s="294"/>
      <c r="Q286" s="294"/>
    </row>
    <row r="287" spans="1:17" s="91" customFormat="1" ht="14.25">
      <c r="A287" s="1036"/>
      <c r="B287" s="1045"/>
      <c r="C287" s="1031"/>
      <c r="D287" s="526" t="s">
        <v>11</v>
      </c>
      <c r="E287" s="311">
        <f t="shared" si="86"/>
        <v>0</v>
      </c>
      <c r="F287" s="311">
        <f t="shared" si="86"/>
        <v>0</v>
      </c>
      <c r="G287" s="311"/>
      <c r="H287" s="311"/>
      <c r="I287" s="608"/>
      <c r="J287" s="608"/>
      <c r="K287" s="608"/>
      <c r="L287" s="608"/>
      <c r="M287" s="608"/>
      <c r="N287" s="608"/>
      <c r="O287" s="603"/>
      <c r="P287" s="294"/>
      <c r="Q287" s="294"/>
    </row>
    <row r="288" spans="1:17" s="91" customFormat="1" ht="14.25">
      <c r="A288" s="1036"/>
      <c r="B288" s="1045"/>
      <c r="C288" s="1031"/>
      <c r="D288" s="526" t="s">
        <v>19</v>
      </c>
      <c r="E288" s="311">
        <f t="shared" si="86"/>
        <v>344</v>
      </c>
      <c r="F288" s="311">
        <f t="shared" si="86"/>
        <v>344</v>
      </c>
      <c r="G288" s="311">
        <v>344</v>
      </c>
      <c r="H288" s="311">
        <v>344</v>
      </c>
      <c r="I288" s="608"/>
      <c r="J288" s="608"/>
      <c r="K288" s="608"/>
      <c r="L288" s="608"/>
      <c r="M288" s="608"/>
      <c r="N288" s="608"/>
      <c r="O288" s="603" t="s">
        <v>132</v>
      </c>
      <c r="P288" s="294"/>
      <c r="Q288" s="294"/>
    </row>
    <row r="289" spans="1:17" s="91" customFormat="1" ht="14.25">
      <c r="A289" s="1036"/>
      <c r="B289" s="1045"/>
      <c r="C289" s="1031"/>
      <c r="D289" s="1055" t="s">
        <v>27</v>
      </c>
      <c r="E289" s="311">
        <f t="shared" si="86"/>
        <v>730.6</v>
      </c>
      <c r="F289" s="311">
        <f t="shared" si="86"/>
        <v>730.6</v>
      </c>
      <c r="G289" s="311">
        <v>730.6</v>
      </c>
      <c r="H289" s="311">
        <v>730.6</v>
      </c>
      <c r="I289" s="608"/>
      <c r="J289" s="608"/>
      <c r="K289" s="608"/>
      <c r="L289" s="608"/>
      <c r="M289" s="608"/>
      <c r="N289" s="608"/>
      <c r="O289" s="603" t="s">
        <v>132</v>
      </c>
      <c r="P289" s="294"/>
      <c r="Q289" s="294"/>
    </row>
    <row r="290" spans="1:17" s="91" customFormat="1" ht="14.25">
      <c r="A290" s="1036"/>
      <c r="B290" s="1045"/>
      <c r="C290" s="1031"/>
      <c r="D290" s="1056"/>
      <c r="E290" s="311">
        <f t="shared" si="86"/>
        <v>30</v>
      </c>
      <c r="F290" s="311">
        <f t="shared" si="86"/>
        <v>30</v>
      </c>
      <c r="G290" s="311">
        <v>30</v>
      </c>
      <c r="H290" s="311">
        <v>30</v>
      </c>
      <c r="I290" s="608"/>
      <c r="J290" s="608"/>
      <c r="K290" s="608"/>
      <c r="L290" s="608"/>
      <c r="M290" s="608"/>
      <c r="N290" s="608"/>
      <c r="O290" s="603" t="s">
        <v>130</v>
      </c>
      <c r="P290" s="294"/>
      <c r="Q290" s="294"/>
    </row>
    <row r="291" spans="1:17" s="91" customFormat="1" ht="14.25">
      <c r="A291" s="1036"/>
      <c r="B291" s="1045"/>
      <c r="C291" s="1031"/>
      <c r="D291" s="1030" t="s">
        <v>28</v>
      </c>
      <c r="E291" s="301">
        <f t="shared" si="86"/>
        <v>400</v>
      </c>
      <c r="F291" s="301">
        <f t="shared" si="86"/>
        <v>400</v>
      </c>
      <c r="G291" s="301">
        <v>400</v>
      </c>
      <c r="H291" s="301">
        <v>400</v>
      </c>
      <c r="I291" s="609"/>
      <c r="J291" s="609"/>
      <c r="K291" s="609"/>
      <c r="L291" s="609"/>
      <c r="M291" s="609"/>
      <c r="N291" s="609"/>
      <c r="O291" s="603" t="s">
        <v>132</v>
      </c>
      <c r="P291" s="294"/>
      <c r="Q291" s="294"/>
    </row>
    <row r="292" spans="1:17" s="91" customFormat="1" ht="14.25">
      <c r="A292" s="1036"/>
      <c r="B292" s="1045"/>
      <c r="C292" s="1031"/>
      <c r="D292" s="1032"/>
      <c r="E292" s="301">
        <f t="shared" si="86"/>
        <v>201.6</v>
      </c>
      <c r="F292" s="301">
        <f t="shared" si="86"/>
        <v>0</v>
      </c>
      <c r="G292" s="604">
        <v>201.6</v>
      </c>
      <c r="H292" s="604"/>
      <c r="I292" s="609"/>
      <c r="J292" s="609"/>
      <c r="K292" s="609"/>
      <c r="L292" s="609"/>
      <c r="M292" s="609"/>
      <c r="N292" s="609"/>
      <c r="O292" s="603" t="s">
        <v>130</v>
      </c>
      <c r="P292" s="294"/>
      <c r="Q292" s="294"/>
    </row>
    <row r="293" spans="1:17" s="91" customFormat="1" ht="14.25">
      <c r="A293" s="1036"/>
      <c r="B293" s="1045"/>
      <c r="C293" s="1031"/>
      <c r="D293" s="1030" t="s">
        <v>530</v>
      </c>
      <c r="E293" s="301">
        <f t="shared" si="86"/>
        <v>400</v>
      </c>
      <c r="F293" s="301">
        <f t="shared" si="86"/>
        <v>400</v>
      </c>
      <c r="G293" s="604">
        <v>400</v>
      </c>
      <c r="H293" s="604">
        <v>400</v>
      </c>
      <c r="I293" s="609"/>
      <c r="J293" s="609"/>
      <c r="K293" s="609"/>
      <c r="L293" s="609"/>
      <c r="M293" s="609"/>
      <c r="N293" s="609"/>
      <c r="O293" s="603" t="s">
        <v>132</v>
      </c>
      <c r="P293" s="294"/>
      <c r="Q293" s="294"/>
    </row>
    <row r="294" spans="1:17" s="91" customFormat="1" ht="14.25">
      <c r="A294" s="1036"/>
      <c r="B294" s="1045"/>
      <c r="C294" s="1031"/>
      <c r="D294" s="1032"/>
      <c r="E294" s="301">
        <f t="shared" si="86"/>
        <v>201.6</v>
      </c>
      <c r="F294" s="301">
        <f t="shared" si="86"/>
        <v>201.6</v>
      </c>
      <c r="G294" s="604">
        <v>201.6</v>
      </c>
      <c r="H294" s="604">
        <v>201.6</v>
      </c>
      <c r="I294" s="609"/>
      <c r="J294" s="609"/>
      <c r="K294" s="609"/>
      <c r="L294" s="609"/>
      <c r="M294" s="609"/>
      <c r="N294" s="609"/>
      <c r="O294" s="603" t="s">
        <v>130</v>
      </c>
      <c r="P294" s="294"/>
      <c r="Q294" s="294"/>
    </row>
    <row r="295" spans="1:17" s="91" customFormat="1" ht="14.25">
      <c r="A295" s="1036"/>
      <c r="B295" s="1045"/>
      <c r="C295" s="1031"/>
      <c r="D295" s="1030" t="s">
        <v>531</v>
      </c>
      <c r="E295" s="301">
        <f t="shared" si="86"/>
        <v>400</v>
      </c>
      <c r="F295" s="301">
        <f t="shared" si="86"/>
        <v>400</v>
      </c>
      <c r="G295" s="604">
        <v>400</v>
      </c>
      <c r="H295" s="604">
        <v>400</v>
      </c>
      <c r="I295" s="609"/>
      <c r="J295" s="609"/>
      <c r="K295" s="609"/>
      <c r="L295" s="609"/>
      <c r="M295" s="609"/>
      <c r="N295" s="609"/>
      <c r="O295" s="603" t="s">
        <v>132</v>
      </c>
      <c r="P295" s="294"/>
      <c r="Q295" s="294"/>
    </row>
    <row r="296" spans="1:17" s="91" customFormat="1" ht="14.25">
      <c r="A296" s="1036"/>
      <c r="B296" s="1045"/>
      <c r="C296" s="1031"/>
      <c r="D296" s="1032"/>
      <c r="E296" s="301">
        <f t="shared" si="86"/>
        <v>201.6</v>
      </c>
      <c r="F296" s="301">
        <f t="shared" si="86"/>
        <v>201.6</v>
      </c>
      <c r="G296" s="604">
        <v>201.6</v>
      </c>
      <c r="H296" s="604">
        <v>201.6</v>
      </c>
      <c r="I296" s="609"/>
      <c r="J296" s="609"/>
      <c r="K296" s="609"/>
      <c r="L296" s="609"/>
      <c r="M296" s="609"/>
      <c r="N296" s="609"/>
      <c r="O296" s="603" t="s">
        <v>130</v>
      </c>
      <c r="P296" s="294"/>
      <c r="Q296" s="294"/>
    </row>
    <row r="297" spans="1:17" s="91" customFormat="1" ht="14.25">
      <c r="A297" s="1036"/>
      <c r="B297" s="1045"/>
      <c r="C297" s="1031"/>
      <c r="D297" s="598" t="s">
        <v>532</v>
      </c>
      <c r="E297" s="301">
        <f t="shared" si="86"/>
        <v>400</v>
      </c>
      <c r="F297" s="301">
        <f t="shared" si="86"/>
        <v>0</v>
      </c>
      <c r="G297" s="604">
        <v>400</v>
      </c>
      <c r="H297" s="604"/>
      <c r="I297" s="609"/>
      <c r="J297" s="609"/>
      <c r="K297" s="609"/>
      <c r="L297" s="609"/>
      <c r="M297" s="609"/>
      <c r="N297" s="609"/>
      <c r="O297" s="603" t="s">
        <v>132</v>
      </c>
      <c r="P297" s="294"/>
      <c r="Q297" s="294"/>
    </row>
    <row r="298" spans="1:17" s="91" customFormat="1" ht="14.25">
      <c r="A298" s="1036"/>
      <c r="B298" s="1045"/>
      <c r="C298" s="1031"/>
      <c r="D298" s="598" t="s">
        <v>533</v>
      </c>
      <c r="E298" s="301">
        <f t="shared" si="86"/>
        <v>400</v>
      </c>
      <c r="F298" s="301">
        <f t="shared" si="86"/>
        <v>400</v>
      </c>
      <c r="G298" s="604">
        <v>400</v>
      </c>
      <c r="H298" s="604">
        <v>400</v>
      </c>
      <c r="I298" s="609"/>
      <c r="J298" s="609"/>
      <c r="K298" s="609"/>
      <c r="L298" s="609"/>
      <c r="M298" s="609"/>
      <c r="N298" s="609"/>
      <c r="O298" s="603" t="s">
        <v>132</v>
      </c>
      <c r="P298" s="294"/>
      <c r="Q298" s="294"/>
    </row>
    <row r="299" spans="1:17" s="91" customFormat="1" ht="14.25">
      <c r="A299" s="1036"/>
      <c r="B299" s="1045"/>
      <c r="C299" s="1032"/>
      <c r="D299" s="602" t="s">
        <v>545</v>
      </c>
      <c r="E299" s="604">
        <f t="shared" si="86"/>
        <v>400</v>
      </c>
      <c r="F299" s="604">
        <f t="shared" si="86"/>
        <v>400</v>
      </c>
      <c r="G299" s="604">
        <v>400</v>
      </c>
      <c r="H299" s="604">
        <v>400</v>
      </c>
      <c r="I299" s="609"/>
      <c r="J299" s="609"/>
      <c r="K299" s="609"/>
      <c r="L299" s="609"/>
      <c r="M299" s="609"/>
      <c r="N299" s="609"/>
      <c r="O299" s="603" t="s">
        <v>132</v>
      </c>
      <c r="P299" s="294"/>
      <c r="Q299" s="294"/>
    </row>
    <row r="300" spans="1:17" s="91" customFormat="1" ht="15" customHeight="1">
      <c r="A300" s="1036" t="s">
        <v>753</v>
      </c>
      <c r="B300" s="1045" t="s">
        <v>673</v>
      </c>
      <c r="C300" s="1045" t="s">
        <v>1044</v>
      </c>
      <c r="D300" s="595" t="s">
        <v>22</v>
      </c>
      <c r="E300" s="596">
        <f>SUM(E301:E311)</f>
        <v>717</v>
      </c>
      <c r="F300" s="596">
        <f aca="true" t="shared" si="87" ref="F300:N300">SUM(F301:F311)</f>
        <v>717</v>
      </c>
      <c r="G300" s="596">
        <f t="shared" si="87"/>
        <v>717</v>
      </c>
      <c r="H300" s="596">
        <f t="shared" si="87"/>
        <v>717</v>
      </c>
      <c r="I300" s="596">
        <f t="shared" si="87"/>
        <v>0</v>
      </c>
      <c r="J300" s="596">
        <f t="shared" si="87"/>
        <v>0</v>
      </c>
      <c r="K300" s="596">
        <f t="shared" si="87"/>
        <v>0</v>
      </c>
      <c r="L300" s="596">
        <f t="shared" si="87"/>
        <v>0</v>
      </c>
      <c r="M300" s="596">
        <f t="shared" si="87"/>
        <v>0</v>
      </c>
      <c r="N300" s="596">
        <f t="shared" si="87"/>
        <v>0</v>
      </c>
      <c r="O300" s="1030" t="s">
        <v>132</v>
      </c>
      <c r="P300" s="294"/>
      <c r="Q300" s="294"/>
    </row>
    <row r="301" spans="1:17" s="91" customFormat="1" ht="14.25">
      <c r="A301" s="1036"/>
      <c r="B301" s="1045"/>
      <c r="C301" s="1045"/>
      <c r="D301" s="526" t="s">
        <v>9</v>
      </c>
      <c r="E301" s="311">
        <f aca="true" t="shared" si="88" ref="E301:F311">G301+I301+K301+M301</f>
        <v>0</v>
      </c>
      <c r="F301" s="311">
        <f t="shared" si="88"/>
        <v>0</v>
      </c>
      <c r="G301" s="311"/>
      <c r="H301" s="311"/>
      <c r="I301" s="608"/>
      <c r="J301" s="608"/>
      <c r="K301" s="608"/>
      <c r="L301" s="608"/>
      <c r="M301" s="608"/>
      <c r="N301" s="608"/>
      <c r="O301" s="1031"/>
      <c r="P301" s="294"/>
      <c r="Q301" s="294"/>
    </row>
    <row r="302" spans="1:17" s="91" customFormat="1" ht="14.25">
      <c r="A302" s="1036"/>
      <c r="B302" s="1045"/>
      <c r="C302" s="1045"/>
      <c r="D302" s="526" t="s">
        <v>10</v>
      </c>
      <c r="E302" s="311">
        <f t="shared" si="88"/>
        <v>0</v>
      </c>
      <c r="F302" s="311">
        <f t="shared" si="88"/>
        <v>0</v>
      </c>
      <c r="G302" s="311"/>
      <c r="H302" s="311"/>
      <c r="I302" s="608"/>
      <c r="J302" s="608"/>
      <c r="K302" s="608"/>
      <c r="L302" s="608"/>
      <c r="M302" s="608"/>
      <c r="N302" s="608"/>
      <c r="O302" s="1031"/>
      <c r="P302" s="294"/>
      <c r="Q302" s="294"/>
    </row>
    <row r="303" spans="1:17" s="91" customFormat="1" ht="14.25">
      <c r="A303" s="1036"/>
      <c r="B303" s="1045"/>
      <c r="C303" s="1045"/>
      <c r="D303" s="526" t="s">
        <v>11</v>
      </c>
      <c r="E303" s="311">
        <f t="shared" si="88"/>
        <v>0</v>
      </c>
      <c r="F303" s="311">
        <f t="shared" si="88"/>
        <v>0</v>
      </c>
      <c r="G303" s="311"/>
      <c r="H303" s="311"/>
      <c r="I303" s="608"/>
      <c r="J303" s="608"/>
      <c r="K303" s="608"/>
      <c r="L303" s="608"/>
      <c r="M303" s="608"/>
      <c r="N303" s="608"/>
      <c r="O303" s="1031"/>
      <c r="P303" s="294"/>
      <c r="Q303" s="294"/>
    </row>
    <row r="304" spans="1:17" s="91" customFormat="1" ht="14.25">
      <c r="A304" s="1036"/>
      <c r="B304" s="1045"/>
      <c r="C304" s="1045"/>
      <c r="D304" s="526" t="s">
        <v>19</v>
      </c>
      <c r="E304" s="311">
        <f t="shared" si="88"/>
        <v>717</v>
      </c>
      <c r="F304" s="311">
        <f t="shared" si="88"/>
        <v>717</v>
      </c>
      <c r="G304" s="311">
        <v>717</v>
      </c>
      <c r="H304" s="311">
        <v>717</v>
      </c>
      <c r="I304" s="608"/>
      <c r="J304" s="608"/>
      <c r="K304" s="608"/>
      <c r="L304" s="608"/>
      <c r="M304" s="608"/>
      <c r="N304" s="608"/>
      <c r="O304" s="1031"/>
      <c r="P304" s="294"/>
      <c r="Q304" s="294"/>
    </row>
    <row r="305" spans="1:17" s="91" customFormat="1" ht="14.25">
      <c r="A305" s="1036"/>
      <c r="B305" s="1045"/>
      <c r="C305" s="1045"/>
      <c r="D305" s="526" t="s">
        <v>27</v>
      </c>
      <c r="E305" s="311">
        <f t="shared" si="88"/>
        <v>0</v>
      </c>
      <c r="F305" s="311">
        <f t="shared" si="88"/>
        <v>0</v>
      </c>
      <c r="G305" s="311"/>
      <c r="H305" s="311"/>
      <c r="I305" s="608"/>
      <c r="J305" s="608"/>
      <c r="K305" s="608"/>
      <c r="L305" s="608"/>
      <c r="M305" s="608"/>
      <c r="N305" s="608"/>
      <c r="O305" s="1031"/>
      <c r="P305" s="294"/>
      <c r="Q305" s="294"/>
    </row>
    <row r="306" spans="1:17" s="91" customFormat="1" ht="14.25">
      <c r="A306" s="1036"/>
      <c r="B306" s="1045"/>
      <c r="C306" s="1045"/>
      <c r="D306" s="526" t="s">
        <v>28</v>
      </c>
      <c r="E306" s="311">
        <f t="shared" si="88"/>
        <v>0</v>
      </c>
      <c r="F306" s="311">
        <f t="shared" si="88"/>
        <v>0</v>
      </c>
      <c r="G306" s="311"/>
      <c r="H306" s="311"/>
      <c r="I306" s="608"/>
      <c r="J306" s="608"/>
      <c r="K306" s="608"/>
      <c r="L306" s="608"/>
      <c r="M306" s="608"/>
      <c r="N306" s="608"/>
      <c r="O306" s="1031"/>
      <c r="P306" s="294"/>
      <c r="Q306" s="294"/>
    </row>
    <row r="307" spans="1:17" s="91" customFormat="1" ht="14.25">
      <c r="A307" s="1036"/>
      <c r="B307" s="1045"/>
      <c r="C307" s="1045"/>
      <c r="D307" s="598" t="s">
        <v>530</v>
      </c>
      <c r="E307" s="301">
        <f t="shared" si="88"/>
        <v>0</v>
      </c>
      <c r="F307" s="301">
        <f t="shared" si="88"/>
        <v>0</v>
      </c>
      <c r="G307" s="604"/>
      <c r="H307" s="604"/>
      <c r="I307" s="609"/>
      <c r="J307" s="609"/>
      <c r="K307" s="609"/>
      <c r="L307" s="609"/>
      <c r="M307" s="609"/>
      <c r="N307" s="609"/>
      <c r="O307" s="1031"/>
      <c r="P307" s="294"/>
      <c r="Q307" s="294"/>
    </row>
    <row r="308" spans="1:17" s="91" customFormat="1" ht="14.25">
      <c r="A308" s="1036"/>
      <c r="B308" s="1045"/>
      <c r="C308" s="1045"/>
      <c r="D308" s="598" t="s">
        <v>531</v>
      </c>
      <c r="E308" s="301">
        <f t="shared" si="88"/>
        <v>0</v>
      </c>
      <c r="F308" s="301">
        <f t="shared" si="88"/>
        <v>0</v>
      </c>
      <c r="G308" s="604"/>
      <c r="H308" s="604"/>
      <c r="I308" s="609"/>
      <c r="J308" s="609"/>
      <c r="K308" s="609"/>
      <c r="L308" s="609"/>
      <c r="M308" s="609"/>
      <c r="N308" s="609"/>
      <c r="O308" s="1031"/>
      <c r="P308" s="294"/>
      <c r="Q308" s="294"/>
    </row>
    <row r="309" spans="1:17" s="91" customFormat="1" ht="14.25">
      <c r="A309" s="1036"/>
      <c r="B309" s="1045"/>
      <c r="C309" s="1045"/>
      <c r="D309" s="598" t="s">
        <v>532</v>
      </c>
      <c r="E309" s="301">
        <f t="shared" si="88"/>
        <v>0</v>
      </c>
      <c r="F309" s="301">
        <f t="shared" si="88"/>
        <v>0</v>
      </c>
      <c r="G309" s="604"/>
      <c r="H309" s="604"/>
      <c r="I309" s="609"/>
      <c r="J309" s="609"/>
      <c r="K309" s="609"/>
      <c r="L309" s="609"/>
      <c r="M309" s="609"/>
      <c r="N309" s="609"/>
      <c r="O309" s="1031"/>
      <c r="P309" s="294"/>
      <c r="Q309" s="294"/>
    </row>
    <row r="310" spans="1:17" s="91" customFormat="1" ht="14.25">
      <c r="A310" s="1036"/>
      <c r="B310" s="1045"/>
      <c r="C310" s="1045"/>
      <c r="D310" s="598" t="s">
        <v>533</v>
      </c>
      <c r="E310" s="301">
        <f t="shared" si="88"/>
        <v>0</v>
      </c>
      <c r="F310" s="301">
        <f t="shared" si="88"/>
        <v>0</v>
      </c>
      <c r="G310" s="604"/>
      <c r="H310" s="604"/>
      <c r="I310" s="609"/>
      <c r="J310" s="609"/>
      <c r="K310" s="609"/>
      <c r="L310" s="609"/>
      <c r="M310" s="609"/>
      <c r="N310" s="609"/>
      <c r="O310" s="1031"/>
      <c r="P310" s="294"/>
      <c r="Q310" s="294"/>
    </row>
    <row r="311" spans="1:17" s="91" customFormat="1" ht="14.25">
      <c r="A311" s="1036"/>
      <c r="B311" s="1045"/>
      <c r="C311" s="1045"/>
      <c r="D311" s="602" t="s">
        <v>545</v>
      </c>
      <c r="E311" s="604">
        <f t="shared" si="88"/>
        <v>0</v>
      </c>
      <c r="F311" s="604">
        <f t="shared" si="88"/>
        <v>0</v>
      </c>
      <c r="G311" s="604"/>
      <c r="H311" s="604"/>
      <c r="I311" s="609"/>
      <c r="J311" s="609"/>
      <c r="K311" s="609"/>
      <c r="L311" s="609"/>
      <c r="M311" s="609"/>
      <c r="N311" s="609"/>
      <c r="O311" s="1032"/>
      <c r="P311" s="294"/>
      <c r="Q311" s="294"/>
    </row>
    <row r="312" spans="1:17" s="91" customFormat="1" ht="14.25">
      <c r="A312" s="1036" t="s">
        <v>755</v>
      </c>
      <c r="B312" s="1045" t="s">
        <v>732</v>
      </c>
      <c r="C312" s="1030" t="s">
        <v>1045</v>
      </c>
      <c r="D312" s="595" t="s">
        <v>22</v>
      </c>
      <c r="E312" s="596">
        <f>SUM(E313:E323)</f>
        <v>998.4000000000001</v>
      </c>
      <c r="F312" s="596">
        <f aca="true" t="shared" si="89" ref="F312:N312">SUM(F313:F323)</f>
        <v>998.4000000000001</v>
      </c>
      <c r="G312" s="596">
        <f t="shared" si="89"/>
        <v>185.7</v>
      </c>
      <c r="H312" s="596">
        <f t="shared" si="89"/>
        <v>185.7</v>
      </c>
      <c r="I312" s="596">
        <f t="shared" si="89"/>
        <v>0</v>
      </c>
      <c r="J312" s="596">
        <f t="shared" si="89"/>
        <v>0</v>
      </c>
      <c r="K312" s="596">
        <f t="shared" si="89"/>
        <v>812.7</v>
      </c>
      <c r="L312" s="596">
        <f t="shared" si="89"/>
        <v>812.7</v>
      </c>
      <c r="M312" s="596">
        <f t="shared" si="89"/>
        <v>0</v>
      </c>
      <c r="N312" s="596">
        <f t="shared" si="89"/>
        <v>0</v>
      </c>
      <c r="O312" s="1030" t="s">
        <v>130</v>
      </c>
      <c r="P312" s="294"/>
      <c r="Q312" s="294"/>
    </row>
    <row r="313" spans="1:17" s="91" customFormat="1" ht="14.25">
      <c r="A313" s="1036"/>
      <c r="B313" s="1045"/>
      <c r="C313" s="1031"/>
      <c r="D313" s="526" t="s">
        <v>9</v>
      </c>
      <c r="E313" s="311">
        <f aca="true" t="shared" si="90" ref="E313:E323">G313+I313+K313+M313</f>
        <v>0</v>
      </c>
      <c r="F313" s="311">
        <f aca="true" t="shared" si="91" ref="F313:F323">H313+J313+L313+N313</f>
        <v>0</v>
      </c>
      <c r="G313" s="610"/>
      <c r="H313" s="610"/>
      <c r="I313" s="608"/>
      <c r="J313" s="608"/>
      <c r="K313" s="608"/>
      <c r="L313" s="608"/>
      <c r="M313" s="608"/>
      <c r="N313" s="608"/>
      <c r="O313" s="1031"/>
      <c r="P313" s="294"/>
      <c r="Q313" s="294"/>
    </row>
    <row r="314" spans="1:17" s="91" customFormat="1" ht="14.25">
      <c r="A314" s="1036"/>
      <c r="B314" s="1045"/>
      <c r="C314" s="1031"/>
      <c r="D314" s="526" t="s">
        <v>10</v>
      </c>
      <c r="E314" s="311">
        <f t="shared" si="90"/>
        <v>0</v>
      </c>
      <c r="F314" s="311">
        <f t="shared" si="91"/>
        <v>0</v>
      </c>
      <c r="G314" s="610"/>
      <c r="H314" s="610"/>
      <c r="I314" s="608"/>
      <c r="J314" s="608"/>
      <c r="K314" s="608"/>
      <c r="L314" s="608"/>
      <c r="M314" s="608"/>
      <c r="N314" s="608"/>
      <c r="O314" s="1031"/>
      <c r="P314" s="294"/>
      <c r="Q314" s="294"/>
    </row>
    <row r="315" spans="1:17" s="91" customFormat="1" ht="14.25">
      <c r="A315" s="1036"/>
      <c r="B315" s="1045"/>
      <c r="C315" s="1031"/>
      <c r="D315" s="526" t="s">
        <v>11</v>
      </c>
      <c r="E315" s="311">
        <f t="shared" si="90"/>
        <v>0</v>
      </c>
      <c r="F315" s="311">
        <f t="shared" si="91"/>
        <v>0</v>
      </c>
      <c r="G315" s="610"/>
      <c r="H315" s="610"/>
      <c r="I315" s="608"/>
      <c r="J315" s="608"/>
      <c r="K315" s="608"/>
      <c r="L315" s="608"/>
      <c r="M315" s="608"/>
      <c r="N315" s="608"/>
      <c r="O315" s="1031"/>
      <c r="P315" s="294"/>
      <c r="Q315" s="294"/>
    </row>
    <row r="316" spans="1:17" s="91" customFormat="1" ht="14.25">
      <c r="A316" s="1036"/>
      <c r="B316" s="1045"/>
      <c r="C316" s="1031"/>
      <c r="D316" s="526" t="s">
        <v>19</v>
      </c>
      <c r="E316" s="311">
        <f t="shared" si="90"/>
        <v>0</v>
      </c>
      <c r="F316" s="311">
        <f t="shared" si="91"/>
        <v>0</v>
      </c>
      <c r="G316" s="610"/>
      <c r="H316" s="610"/>
      <c r="I316" s="608"/>
      <c r="J316" s="608"/>
      <c r="K316" s="608"/>
      <c r="L316" s="608"/>
      <c r="M316" s="608"/>
      <c r="N316" s="608"/>
      <c r="O316" s="1031"/>
      <c r="P316" s="294"/>
      <c r="Q316" s="294"/>
    </row>
    <row r="317" spans="1:17" s="91" customFormat="1" ht="14.25">
      <c r="A317" s="1036"/>
      <c r="B317" s="1045"/>
      <c r="C317" s="1031"/>
      <c r="D317" s="526" t="s">
        <v>27</v>
      </c>
      <c r="E317" s="311">
        <f t="shared" si="90"/>
        <v>998.4000000000001</v>
      </c>
      <c r="F317" s="311">
        <f t="shared" si="91"/>
        <v>998.4000000000001</v>
      </c>
      <c r="G317" s="610">
        <v>185.7</v>
      </c>
      <c r="H317" s="610">
        <v>185.7</v>
      </c>
      <c r="I317" s="608"/>
      <c r="J317" s="608"/>
      <c r="K317" s="611">
        <v>812.7</v>
      </c>
      <c r="L317" s="611">
        <v>812.7</v>
      </c>
      <c r="M317" s="608"/>
      <c r="N317" s="608"/>
      <c r="O317" s="1031"/>
      <c r="P317" s="294"/>
      <c r="Q317" s="294"/>
    </row>
    <row r="318" spans="1:17" s="91" customFormat="1" ht="14.25">
      <c r="A318" s="1036"/>
      <c r="B318" s="1045"/>
      <c r="C318" s="1031"/>
      <c r="D318" s="598" t="s">
        <v>28</v>
      </c>
      <c r="E318" s="301">
        <f t="shared" si="90"/>
        <v>0</v>
      </c>
      <c r="F318" s="301">
        <f t="shared" si="91"/>
        <v>0</v>
      </c>
      <c r="G318" s="604"/>
      <c r="H318" s="604"/>
      <c r="I318" s="609"/>
      <c r="J318" s="609"/>
      <c r="K318" s="609"/>
      <c r="L318" s="609"/>
      <c r="M318" s="609"/>
      <c r="N318" s="609"/>
      <c r="O318" s="1031"/>
      <c r="P318" s="294"/>
      <c r="Q318" s="294"/>
    </row>
    <row r="319" spans="1:17" s="91" customFormat="1" ht="14.25">
      <c r="A319" s="1036"/>
      <c r="B319" s="1045"/>
      <c r="C319" s="1031"/>
      <c r="D319" s="598" t="s">
        <v>530</v>
      </c>
      <c r="E319" s="301">
        <f t="shared" si="90"/>
        <v>0</v>
      </c>
      <c r="F319" s="301">
        <f t="shared" si="91"/>
        <v>0</v>
      </c>
      <c r="G319" s="604"/>
      <c r="H319" s="604"/>
      <c r="I319" s="609"/>
      <c r="J319" s="609"/>
      <c r="K319" s="609"/>
      <c r="L319" s="609"/>
      <c r="M319" s="609"/>
      <c r="N319" s="609"/>
      <c r="O319" s="1031"/>
      <c r="P319" s="294"/>
      <c r="Q319" s="294"/>
    </row>
    <row r="320" spans="1:17" s="91" customFormat="1" ht="14.25">
      <c r="A320" s="1036"/>
      <c r="B320" s="1045"/>
      <c r="C320" s="1031"/>
      <c r="D320" s="598" t="s">
        <v>531</v>
      </c>
      <c r="E320" s="301">
        <f t="shared" si="90"/>
        <v>0</v>
      </c>
      <c r="F320" s="301">
        <f t="shared" si="91"/>
        <v>0</v>
      </c>
      <c r="G320" s="604"/>
      <c r="H320" s="604"/>
      <c r="I320" s="609"/>
      <c r="J320" s="609"/>
      <c r="K320" s="609"/>
      <c r="L320" s="609"/>
      <c r="M320" s="609"/>
      <c r="N320" s="609"/>
      <c r="O320" s="1031"/>
      <c r="P320" s="294"/>
      <c r="Q320" s="294"/>
    </row>
    <row r="321" spans="1:17" s="91" customFormat="1" ht="14.25">
      <c r="A321" s="1036"/>
      <c r="B321" s="1045"/>
      <c r="C321" s="1031"/>
      <c r="D321" s="598" t="s">
        <v>532</v>
      </c>
      <c r="E321" s="301">
        <f t="shared" si="90"/>
        <v>0</v>
      </c>
      <c r="F321" s="301">
        <f t="shared" si="91"/>
        <v>0</v>
      </c>
      <c r="G321" s="604"/>
      <c r="H321" s="604"/>
      <c r="I321" s="609"/>
      <c r="J321" s="609"/>
      <c r="K321" s="609"/>
      <c r="L321" s="609"/>
      <c r="M321" s="609"/>
      <c r="N321" s="609"/>
      <c r="O321" s="1031"/>
      <c r="P321" s="294"/>
      <c r="Q321" s="294"/>
    </row>
    <row r="322" spans="1:17" s="91" customFormat="1" ht="14.25">
      <c r="A322" s="1036"/>
      <c r="B322" s="1045"/>
      <c r="C322" s="1031"/>
      <c r="D322" s="598" t="s">
        <v>533</v>
      </c>
      <c r="E322" s="301">
        <f t="shared" si="90"/>
        <v>0</v>
      </c>
      <c r="F322" s="301">
        <f t="shared" si="91"/>
        <v>0</v>
      </c>
      <c r="G322" s="604"/>
      <c r="H322" s="604"/>
      <c r="I322" s="609"/>
      <c r="J322" s="609"/>
      <c r="K322" s="609"/>
      <c r="L322" s="609"/>
      <c r="M322" s="609"/>
      <c r="N322" s="609"/>
      <c r="O322" s="1031"/>
      <c r="P322" s="294"/>
      <c r="Q322" s="294"/>
    </row>
    <row r="323" spans="1:17" s="91" customFormat="1" ht="14.25">
      <c r="A323" s="1036"/>
      <c r="B323" s="1045"/>
      <c r="C323" s="1032"/>
      <c r="D323" s="602" t="s">
        <v>545</v>
      </c>
      <c r="E323" s="604">
        <f t="shared" si="90"/>
        <v>0</v>
      </c>
      <c r="F323" s="604">
        <f t="shared" si="91"/>
        <v>0</v>
      </c>
      <c r="G323" s="604"/>
      <c r="H323" s="604"/>
      <c r="I323" s="609"/>
      <c r="J323" s="609"/>
      <c r="K323" s="609"/>
      <c r="L323" s="609"/>
      <c r="M323" s="609"/>
      <c r="N323" s="609"/>
      <c r="O323" s="1032"/>
      <c r="P323" s="294"/>
      <c r="Q323" s="294"/>
    </row>
    <row r="324" spans="1:17" ht="15" customHeight="1">
      <c r="A324" s="302" t="s">
        <v>1016</v>
      </c>
      <c r="B324" s="1027" t="s">
        <v>1010</v>
      </c>
      <c r="C324" s="1028"/>
      <c r="D324" s="1028"/>
      <c r="E324" s="1028"/>
      <c r="F324" s="1028"/>
      <c r="G324" s="1028"/>
      <c r="H324" s="1028"/>
      <c r="I324" s="1028"/>
      <c r="J324" s="1028"/>
      <c r="K324" s="1028"/>
      <c r="L324" s="1028"/>
      <c r="M324" s="1028"/>
      <c r="N324" s="1029"/>
      <c r="O324" s="612"/>
      <c r="P324" s="294"/>
      <c r="Q324" s="294"/>
    </row>
    <row r="325" spans="1:17" s="4" customFormat="1" ht="15" customHeight="1">
      <c r="A325" s="1022" t="s">
        <v>147</v>
      </c>
      <c r="B325" s="1046" t="s">
        <v>85</v>
      </c>
      <c r="C325" s="599"/>
      <c r="D325" s="595" t="s">
        <v>8</v>
      </c>
      <c r="E325" s="596">
        <f>SUM(E326:E336)</f>
        <v>7218948.699999999</v>
      </c>
      <c r="F325" s="596">
        <f aca="true" t="shared" si="92" ref="F325:N325">SUM(F326:F336)</f>
        <v>5419987.689999999</v>
      </c>
      <c r="G325" s="596">
        <f t="shared" si="92"/>
        <v>5332283.7</v>
      </c>
      <c r="H325" s="596">
        <f t="shared" si="92"/>
        <v>4692194</v>
      </c>
      <c r="I325" s="596">
        <f t="shared" si="92"/>
        <v>2660.6</v>
      </c>
      <c r="J325" s="596">
        <f t="shared" si="92"/>
        <v>2660.6</v>
      </c>
      <c r="K325" s="596">
        <f t="shared" si="92"/>
        <v>1358256.5000000002</v>
      </c>
      <c r="L325" s="596">
        <f t="shared" si="92"/>
        <v>385992.99999999994</v>
      </c>
      <c r="M325" s="596">
        <f t="shared" si="92"/>
        <v>525747.9</v>
      </c>
      <c r="N325" s="596">
        <f t="shared" si="92"/>
        <v>339140.09</v>
      </c>
      <c r="O325" s="1030" t="s">
        <v>24</v>
      </c>
      <c r="P325" s="305"/>
      <c r="Q325" s="305"/>
    </row>
    <row r="326" spans="1:17" ht="14.25">
      <c r="A326" s="1023"/>
      <c r="B326" s="1047"/>
      <c r="C326" s="525"/>
      <c r="D326" s="526" t="s">
        <v>9</v>
      </c>
      <c r="E326" s="311">
        <f>G326+I326+K326+M326</f>
        <v>453746.69999999995</v>
      </c>
      <c r="F326" s="311">
        <f>H326+J326+L326+N326</f>
        <v>329746.79999999993</v>
      </c>
      <c r="G326" s="311">
        <v>324731.1</v>
      </c>
      <c r="H326" s="311">
        <v>286070.6</v>
      </c>
      <c r="I326" s="311">
        <v>1772.6</v>
      </c>
      <c r="J326" s="311">
        <v>1772.6</v>
      </c>
      <c r="K326" s="311">
        <v>127243</v>
      </c>
      <c r="L326" s="311">
        <v>41903.6</v>
      </c>
      <c r="M326" s="600"/>
      <c r="N326" s="600"/>
      <c r="O326" s="1031"/>
      <c r="P326" s="294"/>
      <c r="Q326" s="294"/>
    </row>
    <row r="327" spans="1:17" ht="14.25">
      <c r="A327" s="1023"/>
      <c r="B327" s="1047"/>
      <c r="C327" s="1019" t="s">
        <v>784</v>
      </c>
      <c r="D327" s="526" t="s">
        <v>10</v>
      </c>
      <c r="E327" s="311">
        <f aca="true" t="shared" si="93" ref="E327:F336">G327+I327+K327+M327</f>
        <v>433929.5</v>
      </c>
      <c r="F327" s="311">
        <f t="shared" si="93"/>
        <v>350837.9</v>
      </c>
      <c r="G327" s="311">
        <v>341689.9</v>
      </c>
      <c r="H327" s="311">
        <v>306803.2</v>
      </c>
      <c r="I327" s="311">
        <v>888</v>
      </c>
      <c r="J327" s="311">
        <v>888</v>
      </c>
      <c r="K327" s="311">
        <v>91351.6</v>
      </c>
      <c r="L327" s="311">
        <v>43146.7</v>
      </c>
      <c r="M327" s="600"/>
      <c r="N327" s="600"/>
      <c r="O327" s="1031"/>
      <c r="P327" s="294"/>
      <c r="Q327" s="294"/>
    </row>
    <row r="328" spans="1:17" ht="14.25">
      <c r="A328" s="1023"/>
      <c r="B328" s="1047"/>
      <c r="C328" s="1020"/>
      <c r="D328" s="526" t="s">
        <v>11</v>
      </c>
      <c r="E328" s="311">
        <f t="shared" si="93"/>
        <v>472419</v>
      </c>
      <c r="F328" s="311">
        <f t="shared" si="93"/>
        <v>408278.69999999995</v>
      </c>
      <c r="G328" s="311">
        <v>345789.9</v>
      </c>
      <c r="H328" s="311">
        <v>345786.1</v>
      </c>
      <c r="I328" s="600"/>
      <c r="J328" s="600"/>
      <c r="K328" s="311">
        <v>126629.1</v>
      </c>
      <c r="L328" s="311">
        <v>62492.6</v>
      </c>
      <c r="M328" s="600"/>
      <c r="N328" s="600"/>
      <c r="O328" s="1031"/>
      <c r="P328" s="294"/>
      <c r="Q328" s="294"/>
    </row>
    <row r="329" spans="1:17" ht="14.25">
      <c r="A329" s="1023"/>
      <c r="B329" s="1047"/>
      <c r="C329" s="1020"/>
      <c r="D329" s="526" t="s">
        <v>19</v>
      </c>
      <c r="E329" s="311">
        <f t="shared" si="93"/>
        <v>643499.4</v>
      </c>
      <c r="F329" s="311">
        <f t="shared" si="93"/>
        <v>594490.6900000001</v>
      </c>
      <c r="G329" s="311">
        <v>449143.9</v>
      </c>
      <c r="H329" s="311">
        <v>449143.9</v>
      </c>
      <c r="I329" s="600"/>
      <c r="J329" s="600"/>
      <c r="K329" s="311">
        <v>126629.1</v>
      </c>
      <c r="L329" s="311">
        <v>87111.5</v>
      </c>
      <c r="M329" s="311">
        <v>67726.4</v>
      </c>
      <c r="N329" s="311">
        <v>58235.29</v>
      </c>
      <c r="O329" s="1031"/>
      <c r="P329" s="294"/>
      <c r="Q329" s="294"/>
    </row>
    <row r="330" spans="1:17" ht="14.25">
      <c r="A330" s="1023"/>
      <c r="B330" s="1047"/>
      <c r="C330" s="1020"/>
      <c r="D330" s="526" t="s">
        <v>27</v>
      </c>
      <c r="E330" s="311">
        <f t="shared" si="93"/>
        <v>735576.2</v>
      </c>
      <c r="F330" s="311">
        <f t="shared" si="93"/>
        <v>612865.3999999999</v>
      </c>
      <c r="G330" s="311">
        <v>538720.9</v>
      </c>
      <c r="H330" s="311">
        <v>454661.3</v>
      </c>
      <c r="I330" s="600"/>
      <c r="J330" s="600"/>
      <c r="K330" s="311">
        <v>126629.1</v>
      </c>
      <c r="L330" s="311">
        <v>87977.9</v>
      </c>
      <c r="M330" s="311">
        <v>70226.2</v>
      </c>
      <c r="N330" s="311">
        <v>70226.2</v>
      </c>
      <c r="O330" s="1031"/>
      <c r="P330" s="308"/>
      <c r="Q330" s="294"/>
    </row>
    <row r="331" spans="1:17" ht="14.25">
      <c r="A331" s="1023"/>
      <c r="B331" s="1047"/>
      <c r="C331" s="1020"/>
      <c r="D331" s="598" t="s">
        <v>28</v>
      </c>
      <c r="E331" s="301">
        <f t="shared" si="93"/>
        <v>752223.2999999999</v>
      </c>
      <c r="F331" s="301">
        <f t="shared" si="93"/>
        <v>631040.2999999999</v>
      </c>
      <c r="G331" s="301">
        <v>555368</v>
      </c>
      <c r="H331" s="301">
        <v>504510</v>
      </c>
      <c r="I331" s="601"/>
      <c r="J331" s="601"/>
      <c r="K331" s="301">
        <v>126629.1</v>
      </c>
      <c r="L331" s="301">
        <v>56304.1</v>
      </c>
      <c r="M331" s="301">
        <v>70226.2</v>
      </c>
      <c r="N331" s="301">
        <v>70226.2</v>
      </c>
      <c r="O331" s="1031"/>
      <c r="P331" s="308"/>
      <c r="Q331" s="294"/>
    </row>
    <row r="332" spans="1:17" ht="14.25">
      <c r="A332" s="1023"/>
      <c r="B332" s="1047"/>
      <c r="C332" s="1020"/>
      <c r="D332" s="598" t="s">
        <v>530</v>
      </c>
      <c r="E332" s="301">
        <f t="shared" si="93"/>
        <v>752223.2999999999</v>
      </c>
      <c r="F332" s="301">
        <f t="shared" si="93"/>
        <v>538798.5</v>
      </c>
      <c r="G332" s="301">
        <v>555368</v>
      </c>
      <c r="H332" s="301">
        <v>465044</v>
      </c>
      <c r="I332" s="601"/>
      <c r="J332" s="601"/>
      <c r="K332" s="301">
        <v>126629.1</v>
      </c>
      <c r="L332" s="301">
        <v>3528.3</v>
      </c>
      <c r="M332" s="301">
        <v>70226.2</v>
      </c>
      <c r="N332" s="301">
        <v>70226.2</v>
      </c>
      <c r="O332" s="1031"/>
      <c r="P332" s="308"/>
      <c r="Q332" s="294"/>
    </row>
    <row r="333" spans="1:17" ht="14.25">
      <c r="A333" s="1023"/>
      <c r="B333" s="1047"/>
      <c r="C333" s="1020"/>
      <c r="D333" s="598" t="s">
        <v>531</v>
      </c>
      <c r="E333" s="301">
        <f t="shared" si="93"/>
        <v>752223.2999999999</v>
      </c>
      <c r="F333" s="301">
        <f t="shared" si="93"/>
        <v>538796.1</v>
      </c>
      <c r="G333" s="301">
        <v>555368</v>
      </c>
      <c r="H333" s="301">
        <v>465041.6</v>
      </c>
      <c r="I333" s="601"/>
      <c r="J333" s="601"/>
      <c r="K333" s="301">
        <v>126629.1</v>
      </c>
      <c r="L333" s="301">
        <v>3528.3</v>
      </c>
      <c r="M333" s="301">
        <v>70226.2</v>
      </c>
      <c r="N333" s="301">
        <v>70226.2</v>
      </c>
      <c r="O333" s="1031"/>
      <c r="P333" s="308"/>
      <c r="Q333" s="294"/>
    </row>
    <row r="334" spans="1:17" ht="14.25">
      <c r="A334" s="1023"/>
      <c r="B334" s="1047"/>
      <c r="C334" s="1020"/>
      <c r="D334" s="598" t="s">
        <v>532</v>
      </c>
      <c r="E334" s="301">
        <f t="shared" si="93"/>
        <v>741036</v>
      </c>
      <c r="F334" s="301">
        <f t="shared" si="93"/>
        <v>452620.1</v>
      </c>
      <c r="G334" s="301">
        <v>555368</v>
      </c>
      <c r="H334" s="301">
        <v>452620.1</v>
      </c>
      <c r="I334" s="601"/>
      <c r="J334" s="601"/>
      <c r="K334" s="301">
        <v>126629.1</v>
      </c>
      <c r="L334" s="301"/>
      <c r="M334" s="301">
        <v>59038.9</v>
      </c>
      <c r="N334" s="301"/>
      <c r="O334" s="1031"/>
      <c r="P334" s="294"/>
      <c r="Q334" s="294"/>
    </row>
    <row r="335" spans="1:17" ht="14.25">
      <c r="A335" s="1023"/>
      <c r="B335" s="1047"/>
      <c r="C335" s="1020"/>
      <c r="D335" s="598" t="s">
        <v>533</v>
      </c>
      <c r="E335" s="301">
        <f t="shared" si="93"/>
        <v>741036</v>
      </c>
      <c r="F335" s="301">
        <f t="shared" si="93"/>
        <v>467906.6</v>
      </c>
      <c r="G335" s="301">
        <v>555368</v>
      </c>
      <c r="H335" s="301">
        <v>467906.6</v>
      </c>
      <c r="I335" s="601"/>
      <c r="J335" s="601"/>
      <c r="K335" s="301">
        <v>126629.1</v>
      </c>
      <c r="L335" s="301"/>
      <c r="M335" s="301">
        <v>59038.9</v>
      </c>
      <c r="N335" s="301"/>
      <c r="O335" s="1031"/>
      <c r="P335" s="294"/>
      <c r="Q335" s="294"/>
    </row>
    <row r="336" spans="1:17" ht="14.25">
      <c r="A336" s="1024"/>
      <c r="B336" s="1048"/>
      <c r="C336" s="1021"/>
      <c r="D336" s="598" t="s">
        <v>545</v>
      </c>
      <c r="E336" s="301">
        <f t="shared" si="93"/>
        <v>741036</v>
      </c>
      <c r="F336" s="301">
        <f t="shared" si="93"/>
        <v>494606.6</v>
      </c>
      <c r="G336" s="301">
        <v>555368</v>
      </c>
      <c r="H336" s="301">
        <v>494606.6</v>
      </c>
      <c r="I336" s="601"/>
      <c r="J336" s="601"/>
      <c r="K336" s="301">
        <v>126629.1</v>
      </c>
      <c r="L336" s="301"/>
      <c r="M336" s="301">
        <v>59038.9</v>
      </c>
      <c r="N336" s="301"/>
      <c r="O336" s="1031"/>
      <c r="P336" s="294"/>
      <c r="Q336" s="294"/>
    </row>
    <row r="337" spans="1:17" s="4" customFormat="1" ht="15" customHeight="1">
      <c r="A337" s="1022" t="s">
        <v>148</v>
      </c>
      <c r="B337" s="1019" t="s">
        <v>14</v>
      </c>
      <c r="C337" s="599"/>
      <c r="D337" s="595" t="s">
        <v>8</v>
      </c>
      <c r="E337" s="596">
        <f>SUM(E338:E348)</f>
        <v>1062733.2000000002</v>
      </c>
      <c r="F337" s="596">
        <f aca="true" t="shared" si="94" ref="F337:N337">SUM(F338:F348)</f>
        <v>179929.02000000002</v>
      </c>
      <c r="G337" s="596">
        <f t="shared" si="94"/>
        <v>693784.6</v>
      </c>
      <c r="H337" s="596">
        <f t="shared" si="94"/>
        <v>15515.099999999999</v>
      </c>
      <c r="I337" s="596">
        <f t="shared" si="94"/>
        <v>2506.2</v>
      </c>
      <c r="J337" s="596">
        <f t="shared" si="94"/>
        <v>2506.2</v>
      </c>
      <c r="K337" s="596">
        <f t="shared" si="94"/>
        <v>7920.799999999999</v>
      </c>
      <c r="L337" s="596">
        <f t="shared" si="94"/>
        <v>7920.799999999999</v>
      </c>
      <c r="M337" s="596">
        <f t="shared" si="94"/>
        <v>358521.6</v>
      </c>
      <c r="N337" s="596">
        <f t="shared" si="94"/>
        <v>153986.92</v>
      </c>
      <c r="O337" s="1031"/>
      <c r="P337" s="305"/>
      <c r="Q337" s="305"/>
    </row>
    <row r="338" spans="1:17" ht="14.25">
      <c r="A338" s="1023"/>
      <c r="B338" s="1020"/>
      <c r="C338" s="525"/>
      <c r="D338" s="526" t="s">
        <v>9</v>
      </c>
      <c r="E338" s="311">
        <f>G338+I338+K338+M338</f>
        <v>59399.3</v>
      </c>
      <c r="F338" s="311">
        <f>H338+J338+L338+N338</f>
        <v>6446.6</v>
      </c>
      <c r="G338" s="311">
        <v>57660.4</v>
      </c>
      <c r="H338" s="311">
        <v>4707.7</v>
      </c>
      <c r="I338" s="311">
        <v>1738.9</v>
      </c>
      <c r="J338" s="311">
        <v>1738.9</v>
      </c>
      <c r="K338" s="600"/>
      <c r="L338" s="600"/>
      <c r="M338" s="600"/>
      <c r="N338" s="600"/>
      <c r="O338" s="1031"/>
      <c r="P338" s="294"/>
      <c r="Q338" s="294"/>
    </row>
    <row r="339" spans="1:17" ht="39">
      <c r="A339" s="1023"/>
      <c r="B339" s="1020"/>
      <c r="C339" s="597" t="s">
        <v>787</v>
      </c>
      <c r="D339" s="526" t="s">
        <v>10</v>
      </c>
      <c r="E339" s="311">
        <f aca="true" t="shared" si="95" ref="E339:F343">G339+I339+K339+M339</f>
        <v>251775.59999999998</v>
      </c>
      <c r="F339" s="311">
        <f t="shared" si="95"/>
        <v>70225.5</v>
      </c>
      <c r="G339" s="311">
        <v>183574.4</v>
      </c>
      <c r="H339" s="311">
        <v>2024.3</v>
      </c>
      <c r="I339" s="311">
        <v>767.3</v>
      </c>
      <c r="J339" s="311">
        <v>767.3</v>
      </c>
      <c r="K339" s="600"/>
      <c r="L339" s="600"/>
      <c r="M339" s="311">
        <v>67433.9</v>
      </c>
      <c r="N339" s="311">
        <v>67433.9</v>
      </c>
      <c r="O339" s="1031"/>
      <c r="P339" s="294"/>
      <c r="Q339" s="294"/>
    </row>
    <row r="340" spans="1:17" ht="14.25">
      <c r="A340" s="1023"/>
      <c r="B340" s="1020"/>
      <c r="C340" s="1019" t="s">
        <v>786</v>
      </c>
      <c r="D340" s="526" t="s">
        <v>11</v>
      </c>
      <c r="E340" s="311">
        <f t="shared" si="95"/>
        <v>256318.1</v>
      </c>
      <c r="F340" s="311">
        <f t="shared" si="95"/>
        <v>75484.5</v>
      </c>
      <c r="G340" s="311">
        <v>183574.4</v>
      </c>
      <c r="H340" s="311">
        <v>2740.8</v>
      </c>
      <c r="I340" s="600"/>
      <c r="J340" s="600"/>
      <c r="K340" s="311">
        <v>2475.6</v>
      </c>
      <c r="L340" s="311">
        <v>2475.6</v>
      </c>
      <c r="M340" s="311">
        <v>70268.1</v>
      </c>
      <c r="N340" s="311">
        <v>70268.1</v>
      </c>
      <c r="O340" s="1031"/>
      <c r="P340" s="294"/>
      <c r="Q340" s="294"/>
    </row>
    <row r="341" spans="1:17" ht="14.25">
      <c r="A341" s="1023"/>
      <c r="B341" s="1020"/>
      <c r="C341" s="1021"/>
      <c r="D341" s="526" t="s">
        <v>19</v>
      </c>
      <c r="E341" s="311">
        <f t="shared" si="95"/>
        <v>254429.40000000002</v>
      </c>
      <c r="F341" s="311">
        <f t="shared" si="95"/>
        <v>11257.42</v>
      </c>
      <c r="G341" s="311">
        <v>183574.4</v>
      </c>
      <c r="H341" s="311">
        <v>1527.3</v>
      </c>
      <c r="I341" s="600"/>
      <c r="J341" s="600"/>
      <c r="K341" s="311">
        <v>5445.2</v>
      </c>
      <c r="L341" s="311">
        <v>5445.2</v>
      </c>
      <c r="M341" s="311">
        <v>65409.8</v>
      </c>
      <c r="N341" s="311">
        <v>4284.92</v>
      </c>
      <c r="O341" s="1031"/>
      <c r="P341" s="294"/>
      <c r="Q341" s="294"/>
    </row>
    <row r="342" spans="1:17" ht="14.25">
      <c r="A342" s="1023"/>
      <c r="B342" s="1020"/>
      <c r="C342" s="1019" t="s">
        <v>785</v>
      </c>
      <c r="D342" s="526" t="s">
        <v>27</v>
      </c>
      <c r="E342" s="311">
        <f t="shared" si="95"/>
        <v>147413.2</v>
      </c>
      <c r="F342" s="311">
        <f t="shared" si="95"/>
        <v>4668.4</v>
      </c>
      <c r="G342" s="311">
        <v>82003.4</v>
      </c>
      <c r="H342" s="311">
        <v>1668.4</v>
      </c>
      <c r="I342" s="600"/>
      <c r="J342" s="600"/>
      <c r="K342" s="311"/>
      <c r="L342" s="311"/>
      <c r="M342" s="311">
        <v>65409.8</v>
      </c>
      <c r="N342" s="311">
        <v>3000</v>
      </c>
      <c r="O342" s="1031"/>
      <c r="P342" s="294"/>
      <c r="Q342" s="294"/>
    </row>
    <row r="343" spans="1:17" ht="14.25">
      <c r="A343" s="1023"/>
      <c r="B343" s="1020"/>
      <c r="C343" s="1020"/>
      <c r="D343" s="598" t="s">
        <v>28</v>
      </c>
      <c r="E343" s="301">
        <f t="shared" si="95"/>
        <v>30642.6</v>
      </c>
      <c r="F343" s="301">
        <f t="shared" si="95"/>
        <v>3642.6</v>
      </c>
      <c r="G343" s="301">
        <v>642.6</v>
      </c>
      <c r="H343" s="301">
        <v>642.6</v>
      </c>
      <c r="I343" s="601"/>
      <c r="J343" s="601"/>
      <c r="K343" s="601"/>
      <c r="L343" s="601"/>
      <c r="M343" s="301">
        <v>30000</v>
      </c>
      <c r="N343" s="301">
        <v>3000</v>
      </c>
      <c r="O343" s="1031"/>
      <c r="P343" s="294"/>
      <c r="Q343" s="294"/>
    </row>
    <row r="344" spans="1:17" ht="14.25">
      <c r="A344" s="1023"/>
      <c r="B344" s="1020"/>
      <c r="C344" s="1020"/>
      <c r="D344" s="598" t="s">
        <v>530</v>
      </c>
      <c r="E344" s="301">
        <f aca="true" t="shared" si="96" ref="E344:F348">G344+I344+K344+M344</f>
        <v>30551</v>
      </c>
      <c r="F344" s="301">
        <f t="shared" si="96"/>
        <v>3551</v>
      </c>
      <c r="G344" s="301">
        <v>551</v>
      </c>
      <c r="H344" s="301">
        <v>551</v>
      </c>
      <c r="I344" s="601"/>
      <c r="J344" s="601"/>
      <c r="K344" s="601"/>
      <c r="L344" s="601"/>
      <c r="M344" s="301">
        <v>30000</v>
      </c>
      <c r="N344" s="301">
        <v>3000</v>
      </c>
      <c r="O344" s="1031"/>
      <c r="P344" s="294"/>
      <c r="Q344" s="294"/>
    </row>
    <row r="345" spans="1:17" ht="14.25">
      <c r="A345" s="1023"/>
      <c r="B345" s="1020"/>
      <c r="C345" s="1021"/>
      <c r="D345" s="598" t="s">
        <v>531</v>
      </c>
      <c r="E345" s="301">
        <f t="shared" si="96"/>
        <v>30551</v>
      </c>
      <c r="F345" s="301">
        <f t="shared" si="96"/>
        <v>3551</v>
      </c>
      <c r="G345" s="301">
        <v>551</v>
      </c>
      <c r="H345" s="301">
        <v>551</v>
      </c>
      <c r="I345" s="601"/>
      <c r="J345" s="601"/>
      <c r="K345" s="601"/>
      <c r="L345" s="601"/>
      <c r="M345" s="301">
        <v>30000</v>
      </c>
      <c r="N345" s="301">
        <v>3000</v>
      </c>
      <c r="O345" s="1031"/>
      <c r="P345" s="294"/>
      <c r="Q345" s="294"/>
    </row>
    <row r="346" spans="1:17" ht="14.25">
      <c r="A346" s="1023"/>
      <c r="B346" s="1020"/>
      <c r="C346" s="597"/>
      <c r="D346" s="598" t="s">
        <v>532</v>
      </c>
      <c r="E346" s="301">
        <f t="shared" si="96"/>
        <v>551</v>
      </c>
      <c r="F346" s="301">
        <f t="shared" si="96"/>
        <v>0</v>
      </c>
      <c r="G346" s="301">
        <v>551</v>
      </c>
      <c r="H346" s="301"/>
      <c r="I346" s="601"/>
      <c r="J346" s="601"/>
      <c r="K346" s="601"/>
      <c r="L346" s="601"/>
      <c r="M346" s="301"/>
      <c r="N346" s="301"/>
      <c r="O346" s="1031"/>
      <c r="P346" s="294"/>
      <c r="Q346" s="294"/>
    </row>
    <row r="347" spans="1:17" ht="14.25">
      <c r="A347" s="1023"/>
      <c r="B347" s="1020"/>
      <c r="C347" s="1019" t="s">
        <v>785</v>
      </c>
      <c r="D347" s="598" t="s">
        <v>533</v>
      </c>
      <c r="E347" s="301">
        <f t="shared" si="96"/>
        <v>551</v>
      </c>
      <c r="F347" s="301">
        <f t="shared" si="96"/>
        <v>551</v>
      </c>
      <c r="G347" s="301">
        <v>551</v>
      </c>
      <c r="H347" s="301">
        <v>551</v>
      </c>
      <c r="I347" s="601"/>
      <c r="J347" s="601"/>
      <c r="K347" s="601"/>
      <c r="L347" s="601"/>
      <c r="M347" s="301"/>
      <c r="N347" s="301"/>
      <c r="O347" s="1031"/>
      <c r="P347" s="294"/>
      <c r="Q347" s="294"/>
    </row>
    <row r="348" spans="1:17" ht="14.25">
      <c r="A348" s="1024"/>
      <c r="B348" s="1021"/>
      <c r="C348" s="1021"/>
      <c r="D348" s="598" t="s">
        <v>545</v>
      </c>
      <c r="E348" s="301">
        <f t="shared" si="96"/>
        <v>551</v>
      </c>
      <c r="F348" s="301">
        <f t="shared" si="96"/>
        <v>551</v>
      </c>
      <c r="G348" s="301">
        <v>551</v>
      </c>
      <c r="H348" s="301">
        <v>551</v>
      </c>
      <c r="I348" s="601"/>
      <c r="J348" s="601"/>
      <c r="K348" s="601"/>
      <c r="L348" s="601"/>
      <c r="M348" s="301"/>
      <c r="N348" s="301"/>
      <c r="O348" s="1031"/>
      <c r="P348" s="294"/>
      <c r="Q348" s="294"/>
    </row>
    <row r="349" spans="1:17" s="4" customFormat="1" ht="15" customHeight="1">
      <c r="A349" s="1022" t="s">
        <v>149</v>
      </c>
      <c r="B349" s="1019" t="s">
        <v>15</v>
      </c>
      <c r="C349" s="599"/>
      <c r="D349" s="595" t="s">
        <v>8</v>
      </c>
      <c r="E349" s="596">
        <f>SUM(E350:E360)</f>
        <v>38292</v>
      </c>
      <c r="F349" s="596">
        <f aca="true" t="shared" si="97" ref="F349:N349">SUM(F350:F360)</f>
        <v>13229.999999999998</v>
      </c>
      <c r="G349" s="596">
        <f t="shared" si="97"/>
        <v>38292</v>
      </c>
      <c r="H349" s="596">
        <f t="shared" si="97"/>
        <v>13229.999999999998</v>
      </c>
      <c r="I349" s="596">
        <f t="shared" si="97"/>
        <v>0</v>
      </c>
      <c r="J349" s="596">
        <f t="shared" si="97"/>
        <v>0</v>
      </c>
      <c r="K349" s="596">
        <f t="shared" si="97"/>
        <v>0</v>
      </c>
      <c r="L349" s="596">
        <f t="shared" si="97"/>
        <v>0</v>
      </c>
      <c r="M349" s="596">
        <f t="shared" si="97"/>
        <v>0</v>
      </c>
      <c r="N349" s="596">
        <f t="shared" si="97"/>
        <v>0</v>
      </c>
      <c r="O349" s="1031"/>
      <c r="P349" s="305"/>
      <c r="Q349" s="305"/>
    </row>
    <row r="350" spans="1:17" ht="14.25">
      <c r="A350" s="1023"/>
      <c r="B350" s="1020"/>
      <c r="C350" s="525"/>
      <c r="D350" s="526" t="s">
        <v>9</v>
      </c>
      <c r="E350" s="311">
        <f>G350+I350+K350+M350</f>
        <v>9622</v>
      </c>
      <c r="F350" s="311">
        <f>H350+J350+L350+N350</f>
        <v>795</v>
      </c>
      <c r="G350" s="311">
        <v>9622</v>
      </c>
      <c r="H350" s="311">
        <v>795</v>
      </c>
      <c r="I350" s="600"/>
      <c r="J350" s="600"/>
      <c r="K350" s="600"/>
      <c r="L350" s="600"/>
      <c r="M350" s="600"/>
      <c r="N350" s="600"/>
      <c r="O350" s="1031"/>
      <c r="P350" s="294"/>
      <c r="Q350" s="294"/>
    </row>
    <row r="351" spans="1:17" ht="14.25">
      <c r="A351" s="1023"/>
      <c r="B351" s="1020"/>
      <c r="C351" s="1019" t="s">
        <v>112</v>
      </c>
      <c r="D351" s="526" t="s">
        <v>10</v>
      </c>
      <c r="E351" s="311">
        <f aca="true" t="shared" si="98" ref="E351:F355">G351+I351+K351+M351</f>
        <v>4343</v>
      </c>
      <c r="F351" s="311">
        <f t="shared" si="98"/>
        <v>2794.1</v>
      </c>
      <c r="G351" s="311">
        <v>4343</v>
      </c>
      <c r="H351" s="311">
        <v>2794.1</v>
      </c>
      <c r="I351" s="600"/>
      <c r="J351" s="600"/>
      <c r="K351" s="600"/>
      <c r="L351" s="600"/>
      <c r="M351" s="600"/>
      <c r="N351" s="600"/>
      <c r="O351" s="1031"/>
      <c r="P351" s="294"/>
      <c r="Q351" s="294"/>
    </row>
    <row r="352" spans="1:17" ht="14.25">
      <c r="A352" s="1023"/>
      <c r="B352" s="1020"/>
      <c r="C352" s="1020"/>
      <c r="D352" s="526" t="s">
        <v>11</v>
      </c>
      <c r="E352" s="311">
        <f t="shared" si="98"/>
        <v>4343</v>
      </c>
      <c r="F352" s="311">
        <f t="shared" si="98"/>
        <v>689.1</v>
      </c>
      <c r="G352" s="311">
        <v>4343</v>
      </c>
      <c r="H352" s="311">
        <v>689.1</v>
      </c>
      <c r="I352" s="600"/>
      <c r="J352" s="600"/>
      <c r="K352" s="600"/>
      <c r="L352" s="600"/>
      <c r="M352" s="600"/>
      <c r="N352" s="600"/>
      <c r="O352" s="1031"/>
      <c r="P352" s="294"/>
      <c r="Q352" s="294"/>
    </row>
    <row r="353" spans="1:17" ht="14.25">
      <c r="A353" s="1023"/>
      <c r="B353" s="1020"/>
      <c r="C353" s="1020"/>
      <c r="D353" s="526" t="s">
        <v>19</v>
      </c>
      <c r="E353" s="311">
        <f t="shared" si="98"/>
        <v>4343</v>
      </c>
      <c r="F353" s="311">
        <f t="shared" si="98"/>
        <v>1133</v>
      </c>
      <c r="G353" s="311">
        <v>4343</v>
      </c>
      <c r="H353" s="311">
        <v>1133</v>
      </c>
      <c r="I353" s="600"/>
      <c r="J353" s="600"/>
      <c r="K353" s="600"/>
      <c r="L353" s="600"/>
      <c r="M353" s="600"/>
      <c r="N353" s="600"/>
      <c r="O353" s="1031"/>
      <c r="P353" s="294"/>
      <c r="Q353" s="294"/>
    </row>
    <row r="354" spans="1:17" ht="14.25">
      <c r="A354" s="1023"/>
      <c r="B354" s="1020"/>
      <c r="C354" s="1020"/>
      <c r="D354" s="526" t="s">
        <v>27</v>
      </c>
      <c r="E354" s="311">
        <f t="shared" si="98"/>
        <v>4343</v>
      </c>
      <c r="F354" s="311">
        <f t="shared" si="98"/>
        <v>962.3</v>
      </c>
      <c r="G354" s="311">
        <v>4343</v>
      </c>
      <c r="H354" s="311">
        <v>962.3</v>
      </c>
      <c r="I354" s="600"/>
      <c r="J354" s="600"/>
      <c r="K354" s="600"/>
      <c r="L354" s="600"/>
      <c r="M354" s="600"/>
      <c r="N354" s="600"/>
      <c r="O354" s="1031"/>
      <c r="P354" s="294"/>
      <c r="Q354" s="294"/>
    </row>
    <row r="355" spans="1:17" ht="14.25">
      <c r="A355" s="1023"/>
      <c r="B355" s="1020"/>
      <c r="C355" s="1020"/>
      <c r="D355" s="598" t="s">
        <v>28</v>
      </c>
      <c r="E355" s="301">
        <f t="shared" si="98"/>
        <v>1883</v>
      </c>
      <c r="F355" s="301">
        <f t="shared" si="98"/>
        <v>1371.3</v>
      </c>
      <c r="G355" s="301">
        <v>1883</v>
      </c>
      <c r="H355" s="301">
        <v>1371.3</v>
      </c>
      <c r="I355" s="601"/>
      <c r="J355" s="601"/>
      <c r="K355" s="601"/>
      <c r="L355" s="601"/>
      <c r="M355" s="601"/>
      <c r="N355" s="601"/>
      <c r="O355" s="1031"/>
      <c r="P355" s="294"/>
      <c r="Q355" s="294"/>
    </row>
    <row r="356" spans="1:17" ht="14.25">
      <c r="A356" s="1023"/>
      <c r="B356" s="1020"/>
      <c r="C356" s="1020"/>
      <c r="D356" s="598" t="s">
        <v>530</v>
      </c>
      <c r="E356" s="301">
        <f aca="true" t="shared" si="99" ref="E356:F360">G356+I356+K356+M356</f>
        <v>1883</v>
      </c>
      <c r="F356" s="301">
        <f t="shared" si="99"/>
        <v>1371.3</v>
      </c>
      <c r="G356" s="301">
        <v>1883</v>
      </c>
      <c r="H356" s="301">
        <v>1371.3</v>
      </c>
      <c r="I356" s="601"/>
      <c r="J356" s="601"/>
      <c r="K356" s="601"/>
      <c r="L356" s="601"/>
      <c r="M356" s="601"/>
      <c r="N356" s="601"/>
      <c r="O356" s="1031"/>
      <c r="P356" s="294"/>
      <c r="Q356" s="294"/>
    </row>
    <row r="357" spans="1:17" ht="14.25">
      <c r="A357" s="1023"/>
      <c r="B357" s="1020"/>
      <c r="C357" s="1021"/>
      <c r="D357" s="598" t="s">
        <v>531</v>
      </c>
      <c r="E357" s="301">
        <f t="shared" si="99"/>
        <v>1883</v>
      </c>
      <c r="F357" s="301">
        <f t="shared" si="99"/>
        <v>1371.3</v>
      </c>
      <c r="G357" s="301">
        <v>1883</v>
      </c>
      <c r="H357" s="301">
        <v>1371.3</v>
      </c>
      <c r="I357" s="601"/>
      <c r="J357" s="601"/>
      <c r="K357" s="601"/>
      <c r="L357" s="601"/>
      <c r="M357" s="601"/>
      <c r="N357" s="601"/>
      <c r="O357" s="1031"/>
      <c r="P357" s="294"/>
      <c r="Q357" s="294"/>
    </row>
    <row r="358" spans="1:17" ht="14.25">
      <c r="A358" s="1023"/>
      <c r="B358" s="1020"/>
      <c r="C358" s="597"/>
      <c r="D358" s="598" t="s">
        <v>532</v>
      </c>
      <c r="E358" s="301">
        <f t="shared" si="99"/>
        <v>1883</v>
      </c>
      <c r="F358" s="301">
        <f t="shared" si="99"/>
        <v>0</v>
      </c>
      <c r="G358" s="301">
        <v>1883</v>
      </c>
      <c r="H358" s="301"/>
      <c r="I358" s="601"/>
      <c r="J358" s="601"/>
      <c r="K358" s="601"/>
      <c r="L358" s="601"/>
      <c r="M358" s="601"/>
      <c r="N358" s="601"/>
      <c r="O358" s="1031"/>
      <c r="P358" s="294"/>
      <c r="Q358" s="294"/>
    </row>
    <row r="359" spans="1:17" ht="14.25">
      <c r="A359" s="1023"/>
      <c r="B359" s="1020"/>
      <c r="C359" s="1019" t="s">
        <v>112</v>
      </c>
      <c r="D359" s="598" t="s">
        <v>533</v>
      </c>
      <c r="E359" s="301">
        <f t="shared" si="99"/>
        <v>1883</v>
      </c>
      <c r="F359" s="301">
        <f t="shared" si="99"/>
        <v>1371.3</v>
      </c>
      <c r="G359" s="301">
        <v>1883</v>
      </c>
      <c r="H359" s="301">
        <v>1371.3</v>
      </c>
      <c r="I359" s="601"/>
      <c r="J359" s="601"/>
      <c r="K359" s="601"/>
      <c r="L359" s="601"/>
      <c r="M359" s="601"/>
      <c r="N359" s="601"/>
      <c r="O359" s="1031"/>
      <c r="P359" s="294"/>
      <c r="Q359" s="294"/>
    </row>
    <row r="360" spans="1:17" ht="14.25">
      <c r="A360" s="1024"/>
      <c r="B360" s="1021"/>
      <c r="C360" s="1021"/>
      <c r="D360" s="598" t="s">
        <v>545</v>
      </c>
      <c r="E360" s="301">
        <f t="shared" si="99"/>
        <v>1883</v>
      </c>
      <c r="F360" s="301">
        <f t="shared" si="99"/>
        <v>1371.3</v>
      </c>
      <c r="G360" s="301">
        <v>1883</v>
      </c>
      <c r="H360" s="301">
        <v>1371.3</v>
      </c>
      <c r="I360" s="601"/>
      <c r="J360" s="601"/>
      <c r="K360" s="601"/>
      <c r="L360" s="601"/>
      <c r="M360" s="601"/>
      <c r="N360" s="601"/>
      <c r="O360" s="1032"/>
      <c r="P360" s="294"/>
      <c r="Q360" s="294"/>
    </row>
    <row r="361" spans="1:17" ht="14.25">
      <c r="A361" s="1022" t="s">
        <v>150</v>
      </c>
      <c r="B361" s="1019" t="s">
        <v>832</v>
      </c>
      <c r="C361" s="599"/>
      <c r="D361" s="595" t="s">
        <v>8</v>
      </c>
      <c r="E361" s="596">
        <f aca="true" t="shared" si="100" ref="E361:N361">SUM(E362:E372)</f>
        <v>1590.2</v>
      </c>
      <c r="F361" s="596">
        <f t="shared" si="100"/>
        <v>1590.2</v>
      </c>
      <c r="G361" s="596">
        <f t="shared" si="100"/>
        <v>1590.2</v>
      </c>
      <c r="H361" s="596">
        <f t="shared" si="100"/>
        <v>1590.2</v>
      </c>
      <c r="I361" s="596">
        <f t="shared" si="100"/>
        <v>0</v>
      </c>
      <c r="J361" s="596">
        <f t="shared" si="100"/>
        <v>0</v>
      </c>
      <c r="K361" s="596">
        <f t="shared" si="100"/>
        <v>0</v>
      </c>
      <c r="L361" s="596">
        <f t="shared" si="100"/>
        <v>0</v>
      </c>
      <c r="M361" s="596">
        <f t="shared" si="100"/>
        <v>0</v>
      </c>
      <c r="N361" s="596">
        <f t="shared" si="100"/>
        <v>0</v>
      </c>
      <c r="O361" s="1030" t="s">
        <v>24</v>
      </c>
      <c r="P361" s="294"/>
      <c r="Q361" s="294"/>
    </row>
    <row r="362" spans="1:17" ht="15" customHeight="1">
      <c r="A362" s="1023"/>
      <c r="B362" s="1020"/>
      <c r="C362" s="1019"/>
      <c r="D362" s="526" t="s">
        <v>9</v>
      </c>
      <c r="E362" s="311">
        <f>G362+I362+K362+M362</f>
        <v>1590.2</v>
      </c>
      <c r="F362" s="311">
        <f>H362+J362+L362+N362</f>
        <v>1590.2</v>
      </c>
      <c r="G362" s="311">
        <v>1590.2</v>
      </c>
      <c r="H362" s="311">
        <v>1590.2</v>
      </c>
      <c r="I362" s="600"/>
      <c r="J362" s="600"/>
      <c r="K362" s="600"/>
      <c r="L362" s="600"/>
      <c r="M362" s="600"/>
      <c r="N362" s="600"/>
      <c r="O362" s="1031"/>
      <c r="P362" s="294"/>
      <c r="Q362" s="294"/>
    </row>
    <row r="363" spans="1:17" ht="14.25">
      <c r="A363" s="1023"/>
      <c r="B363" s="1020"/>
      <c r="C363" s="1020"/>
      <c r="D363" s="526" t="s">
        <v>10</v>
      </c>
      <c r="E363" s="311">
        <f aca="true" t="shared" si="101" ref="E363:F372">G363+I363+K363+M363</f>
        <v>0</v>
      </c>
      <c r="F363" s="311">
        <f t="shared" si="101"/>
        <v>0</v>
      </c>
      <c r="G363" s="311"/>
      <c r="H363" s="311"/>
      <c r="I363" s="600"/>
      <c r="J363" s="600"/>
      <c r="K363" s="600"/>
      <c r="L363" s="600"/>
      <c r="M363" s="600"/>
      <c r="N363" s="600"/>
      <c r="O363" s="1031"/>
      <c r="P363" s="294"/>
      <c r="Q363" s="294"/>
    </row>
    <row r="364" spans="1:17" ht="14.25">
      <c r="A364" s="1023"/>
      <c r="B364" s="1020"/>
      <c r="C364" s="1020"/>
      <c r="D364" s="526" t="s">
        <v>11</v>
      </c>
      <c r="E364" s="311">
        <f t="shared" si="101"/>
        <v>0</v>
      </c>
      <c r="F364" s="311">
        <f t="shared" si="101"/>
        <v>0</v>
      </c>
      <c r="G364" s="311"/>
      <c r="H364" s="311"/>
      <c r="I364" s="600"/>
      <c r="J364" s="600"/>
      <c r="K364" s="600"/>
      <c r="L364" s="600"/>
      <c r="M364" s="600"/>
      <c r="N364" s="600"/>
      <c r="O364" s="1031"/>
      <c r="P364" s="294"/>
      <c r="Q364" s="294"/>
    </row>
    <row r="365" spans="1:17" ht="14.25">
      <c r="A365" s="1023"/>
      <c r="B365" s="1020"/>
      <c r="C365" s="1020"/>
      <c r="D365" s="526" t="s">
        <v>19</v>
      </c>
      <c r="E365" s="311">
        <f t="shared" si="101"/>
        <v>0</v>
      </c>
      <c r="F365" s="311">
        <f t="shared" si="101"/>
        <v>0</v>
      </c>
      <c r="G365" s="311"/>
      <c r="H365" s="311"/>
      <c r="I365" s="600"/>
      <c r="J365" s="600"/>
      <c r="K365" s="600"/>
      <c r="L365" s="600"/>
      <c r="M365" s="600"/>
      <c r="N365" s="600"/>
      <c r="O365" s="1031"/>
      <c r="P365" s="294"/>
      <c r="Q365" s="294"/>
    </row>
    <row r="366" spans="1:17" ht="14.25">
      <c r="A366" s="1023"/>
      <c r="B366" s="1020"/>
      <c r="C366" s="1020"/>
      <c r="D366" s="526" t="s">
        <v>27</v>
      </c>
      <c r="E366" s="311">
        <f t="shared" si="101"/>
        <v>0</v>
      </c>
      <c r="F366" s="311">
        <f t="shared" si="101"/>
        <v>0</v>
      </c>
      <c r="G366" s="311"/>
      <c r="H366" s="311"/>
      <c r="I366" s="600"/>
      <c r="J366" s="600"/>
      <c r="K366" s="600"/>
      <c r="L366" s="600"/>
      <c r="M366" s="600"/>
      <c r="N366" s="600"/>
      <c r="O366" s="1031"/>
      <c r="P366" s="294"/>
      <c r="Q366" s="294"/>
    </row>
    <row r="367" spans="1:17" ht="14.25">
      <c r="A367" s="1023"/>
      <c r="B367" s="1020"/>
      <c r="C367" s="1020"/>
      <c r="D367" s="598" t="s">
        <v>28</v>
      </c>
      <c r="E367" s="301">
        <f t="shared" si="101"/>
        <v>0</v>
      </c>
      <c r="F367" s="301">
        <f t="shared" si="101"/>
        <v>0</v>
      </c>
      <c r="G367" s="301"/>
      <c r="H367" s="301"/>
      <c r="I367" s="601"/>
      <c r="J367" s="601"/>
      <c r="K367" s="601"/>
      <c r="L367" s="601"/>
      <c r="M367" s="601"/>
      <c r="N367" s="601"/>
      <c r="O367" s="1031"/>
      <c r="P367" s="294"/>
      <c r="Q367" s="294"/>
    </row>
    <row r="368" spans="1:17" ht="14.25">
      <c r="A368" s="1023"/>
      <c r="B368" s="1020"/>
      <c r="C368" s="1020"/>
      <c r="D368" s="598" t="s">
        <v>530</v>
      </c>
      <c r="E368" s="301">
        <f t="shared" si="101"/>
        <v>0</v>
      </c>
      <c r="F368" s="301">
        <f t="shared" si="101"/>
        <v>0</v>
      </c>
      <c r="G368" s="301"/>
      <c r="H368" s="301"/>
      <c r="I368" s="601"/>
      <c r="J368" s="601"/>
      <c r="K368" s="601"/>
      <c r="L368" s="601"/>
      <c r="M368" s="601"/>
      <c r="N368" s="601"/>
      <c r="O368" s="1031"/>
      <c r="P368" s="294"/>
      <c r="Q368" s="294"/>
    </row>
    <row r="369" spans="1:17" ht="14.25">
      <c r="A369" s="1023"/>
      <c r="B369" s="1020"/>
      <c r="C369" s="1020"/>
      <c r="D369" s="598" t="s">
        <v>531</v>
      </c>
      <c r="E369" s="301">
        <f t="shared" si="101"/>
        <v>0</v>
      </c>
      <c r="F369" s="301">
        <f t="shared" si="101"/>
        <v>0</v>
      </c>
      <c r="G369" s="301"/>
      <c r="H369" s="301"/>
      <c r="I369" s="601"/>
      <c r="J369" s="601"/>
      <c r="K369" s="601"/>
      <c r="L369" s="601"/>
      <c r="M369" s="601"/>
      <c r="N369" s="601"/>
      <c r="O369" s="1031"/>
      <c r="P369" s="294"/>
      <c r="Q369" s="294"/>
    </row>
    <row r="370" spans="1:17" ht="14.25">
      <c r="A370" s="1023"/>
      <c r="B370" s="1020"/>
      <c r="C370" s="1020"/>
      <c r="D370" s="598" t="s">
        <v>532</v>
      </c>
      <c r="E370" s="301">
        <f t="shared" si="101"/>
        <v>0</v>
      </c>
      <c r="F370" s="301">
        <f t="shared" si="101"/>
        <v>0</v>
      </c>
      <c r="G370" s="301"/>
      <c r="H370" s="301"/>
      <c r="I370" s="601"/>
      <c r="J370" s="601"/>
      <c r="K370" s="601"/>
      <c r="L370" s="601"/>
      <c r="M370" s="601"/>
      <c r="N370" s="601"/>
      <c r="O370" s="1031"/>
      <c r="P370" s="294"/>
      <c r="Q370" s="294"/>
    </row>
    <row r="371" spans="1:17" ht="14.25">
      <c r="A371" s="1023"/>
      <c r="B371" s="1020"/>
      <c r="C371" s="1020"/>
      <c r="D371" s="598" t="s">
        <v>533</v>
      </c>
      <c r="E371" s="301">
        <f t="shared" si="101"/>
        <v>0</v>
      </c>
      <c r="F371" s="301">
        <f t="shared" si="101"/>
        <v>0</v>
      </c>
      <c r="G371" s="301"/>
      <c r="H371" s="301"/>
      <c r="I371" s="601"/>
      <c r="J371" s="601"/>
      <c r="K371" s="601"/>
      <c r="L371" s="601"/>
      <c r="M371" s="601"/>
      <c r="N371" s="601"/>
      <c r="O371" s="1031"/>
      <c r="P371" s="294"/>
      <c r="Q371" s="294"/>
    </row>
    <row r="372" spans="1:17" ht="14.25">
      <c r="A372" s="1024"/>
      <c r="B372" s="1021"/>
      <c r="C372" s="1021"/>
      <c r="D372" s="598" t="s">
        <v>545</v>
      </c>
      <c r="E372" s="301">
        <f t="shared" si="101"/>
        <v>0</v>
      </c>
      <c r="F372" s="301">
        <f t="shared" si="101"/>
        <v>0</v>
      </c>
      <c r="G372" s="301"/>
      <c r="H372" s="301"/>
      <c r="I372" s="601"/>
      <c r="J372" s="601"/>
      <c r="K372" s="601"/>
      <c r="L372" s="601"/>
      <c r="M372" s="601"/>
      <c r="N372" s="601"/>
      <c r="O372" s="1032"/>
      <c r="P372" s="294"/>
      <c r="Q372" s="294"/>
    </row>
    <row r="373" spans="1:17" ht="14.25">
      <c r="A373" s="1022" t="s">
        <v>151</v>
      </c>
      <c r="B373" s="1019" t="s">
        <v>833</v>
      </c>
      <c r="C373" s="599"/>
      <c r="D373" s="595" t="s">
        <v>8</v>
      </c>
      <c r="E373" s="596">
        <f>SUM(E374:E384)</f>
        <v>1665.9</v>
      </c>
      <c r="F373" s="596">
        <f aca="true" t="shared" si="102" ref="F373:N373">SUM(F374:F384)</f>
        <v>1665.9</v>
      </c>
      <c r="G373" s="596">
        <f t="shared" si="102"/>
        <v>1665.9</v>
      </c>
      <c r="H373" s="596">
        <f t="shared" si="102"/>
        <v>1665.9</v>
      </c>
      <c r="I373" s="596">
        <f t="shared" si="102"/>
        <v>0</v>
      </c>
      <c r="J373" s="596">
        <f t="shared" si="102"/>
        <v>0</v>
      </c>
      <c r="K373" s="596">
        <f t="shared" si="102"/>
        <v>0</v>
      </c>
      <c r="L373" s="596">
        <f t="shared" si="102"/>
        <v>0</v>
      </c>
      <c r="M373" s="596">
        <f t="shared" si="102"/>
        <v>0</v>
      </c>
      <c r="N373" s="596">
        <f t="shared" si="102"/>
        <v>0</v>
      </c>
      <c r="O373" s="1030" t="s">
        <v>24</v>
      </c>
      <c r="P373" s="294"/>
      <c r="Q373" s="294"/>
    </row>
    <row r="374" spans="1:17" ht="14.25">
      <c r="A374" s="1023"/>
      <c r="B374" s="1020"/>
      <c r="C374" s="1019"/>
      <c r="D374" s="598" t="s">
        <v>9</v>
      </c>
      <c r="E374" s="311">
        <f>G374</f>
        <v>1665.9</v>
      </c>
      <c r="F374" s="311">
        <f>H374</f>
        <v>1665.9</v>
      </c>
      <c r="G374" s="311">
        <v>1665.9</v>
      </c>
      <c r="H374" s="311">
        <v>1665.9</v>
      </c>
      <c r="I374" s="600"/>
      <c r="J374" s="600"/>
      <c r="K374" s="600"/>
      <c r="L374" s="600"/>
      <c r="M374" s="600"/>
      <c r="N374" s="600"/>
      <c r="O374" s="1031"/>
      <c r="P374" s="294"/>
      <c r="Q374" s="294"/>
    </row>
    <row r="375" spans="1:17" ht="14.25">
      <c r="A375" s="1023"/>
      <c r="B375" s="1020"/>
      <c r="C375" s="1020"/>
      <c r="D375" s="598" t="s">
        <v>10</v>
      </c>
      <c r="E375" s="311">
        <f aca="true" t="shared" si="103" ref="E375:E384">G375+I375+K375+M375</f>
        <v>0</v>
      </c>
      <c r="F375" s="311">
        <f aca="true" t="shared" si="104" ref="F375:F384">H375+J375+L375+N375</f>
        <v>0</v>
      </c>
      <c r="G375" s="311"/>
      <c r="H375" s="311"/>
      <c r="I375" s="600"/>
      <c r="J375" s="600"/>
      <c r="K375" s="600"/>
      <c r="L375" s="600"/>
      <c r="M375" s="600"/>
      <c r="N375" s="600"/>
      <c r="O375" s="1031"/>
      <c r="P375" s="294"/>
      <c r="Q375" s="294"/>
    </row>
    <row r="376" spans="1:17" ht="14.25">
      <c r="A376" s="1023"/>
      <c r="B376" s="1020"/>
      <c r="C376" s="1020"/>
      <c r="D376" s="598" t="s">
        <v>11</v>
      </c>
      <c r="E376" s="311">
        <f t="shared" si="103"/>
        <v>0</v>
      </c>
      <c r="F376" s="311">
        <f t="shared" si="104"/>
        <v>0</v>
      </c>
      <c r="G376" s="311"/>
      <c r="H376" s="311"/>
      <c r="I376" s="600"/>
      <c r="J376" s="600"/>
      <c r="K376" s="600"/>
      <c r="L376" s="600"/>
      <c r="M376" s="600"/>
      <c r="N376" s="600"/>
      <c r="O376" s="1031"/>
      <c r="P376" s="294"/>
      <c r="Q376" s="294"/>
    </row>
    <row r="377" spans="1:17" ht="14.25">
      <c r="A377" s="1023"/>
      <c r="B377" s="1020"/>
      <c r="C377" s="1020"/>
      <c r="D377" s="598" t="s">
        <v>19</v>
      </c>
      <c r="E377" s="311">
        <f t="shared" si="103"/>
        <v>0</v>
      </c>
      <c r="F377" s="311">
        <f t="shared" si="104"/>
        <v>0</v>
      </c>
      <c r="G377" s="311"/>
      <c r="H377" s="311"/>
      <c r="I377" s="600"/>
      <c r="J377" s="600"/>
      <c r="K377" s="600"/>
      <c r="L377" s="600"/>
      <c r="M377" s="600"/>
      <c r="N377" s="600"/>
      <c r="O377" s="1031"/>
      <c r="P377" s="294"/>
      <c r="Q377" s="294"/>
    </row>
    <row r="378" spans="1:17" ht="14.25">
      <c r="A378" s="1023"/>
      <c r="B378" s="1020"/>
      <c r="C378" s="1020"/>
      <c r="D378" s="598" t="s">
        <v>27</v>
      </c>
      <c r="E378" s="311">
        <f t="shared" si="103"/>
        <v>0</v>
      </c>
      <c r="F378" s="311">
        <f t="shared" si="104"/>
        <v>0</v>
      </c>
      <c r="G378" s="311"/>
      <c r="H378" s="311"/>
      <c r="I378" s="600"/>
      <c r="J378" s="600"/>
      <c r="K378" s="600"/>
      <c r="L378" s="600"/>
      <c r="M378" s="600"/>
      <c r="N378" s="600"/>
      <c r="O378" s="1031"/>
      <c r="P378" s="294"/>
      <c r="Q378" s="294"/>
    </row>
    <row r="379" spans="1:17" ht="14.25">
      <c r="A379" s="1023"/>
      <c r="B379" s="1020"/>
      <c r="C379" s="1020"/>
      <c r="D379" s="598" t="s">
        <v>28</v>
      </c>
      <c r="E379" s="301">
        <f t="shared" si="103"/>
        <v>0</v>
      </c>
      <c r="F379" s="301">
        <f t="shared" si="104"/>
        <v>0</v>
      </c>
      <c r="G379" s="301"/>
      <c r="H379" s="301"/>
      <c r="I379" s="601"/>
      <c r="J379" s="601"/>
      <c r="K379" s="601"/>
      <c r="L379" s="601"/>
      <c r="M379" s="601"/>
      <c r="N379" s="601"/>
      <c r="O379" s="1031"/>
      <c r="P379" s="294"/>
      <c r="Q379" s="294"/>
    </row>
    <row r="380" spans="1:17" ht="14.25">
      <c r="A380" s="1023"/>
      <c r="B380" s="1020"/>
      <c r="C380" s="1020"/>
      <c r="D380" s="598" t="s">
        <v>530</v>
      </c>
      <c r="E380" s="301">
        <f t="shared" si="103"/>
        <v>0</v>
      </c>
      <c r="F380" s="301">
        <f t="shared" si="104"/>
        <v>0</v>
      </c>
      <c r="G380" s="301"/>
      <c r="H380" s="301"/>
      <c r="I380" s="601"/>
      <c r="J380" s="601"/>
      <c r="K380" s="601"/>
      <c r="L380" s="601"/>
      <c r="M380" s="601"/>
      <c r="N380" s="601"/>
      <c r="O380" s="1031"/>
      <c r="P380" s="294"/>
      <c r="Q380" s="294"/>
    </row>
    <row r="381" spans="1:17" ht="14.25">
      <c r="A381" s="1023"/>
      <c r="B381" s="1020"/>
      <c r="C381" s="1020"/>
      <c r="D381" s="598" t="s">
        <v>531</v>
      </c>
      <c r="E381" s="301">
        <f t="shared" si="103"/>
        <v>0</v>
      </c>
      <c r="F381" s="301">
        <f t="shared" si="104"/>
        <v>0</v>
      </c>
      <c r="G381" s="301"/>
      <c r="H381" s="301"/>
      <c r="I381" s="601"/>
      <c r="J381" s="601"/>
      <c r="K381" s="601"/>
      <c r="L381" s="601"/>
      <c r="M381" s="601"/>
      <c r="N381" s="601"/>
      <c r="O381" s="1031"/>
      <c r="P381" s="294"/>
      <c r="Q381" s="294"/>
    </row>
    <row r="382" spans="1:17" ht="14.25">
      <c r="A382" s="1023"/>
      <c r="B382" s="1020"/>
      <c r="C382" s="1020"/>
      <c r="D382" s="598" t="s">
        <v>532</v>
      </c>
      <c r="E382" s="301">
        <f t="shared" si="103"/>
        <v>0</v>
      </c>
      <c r="F382" s="301">
        <f t="shared" si="104"/>
        <v>0</v>
      </c>
      <c r="G382" s="301"/>
      <c r="H382" s="301"/>
      <c r="I382" s="601"/>
      <c r="J382" s="601"/>
      <c r="K382" s="601"/>
      <c r="L382" s="601"/>
      <c r="M382" s="601"/>
      <c r="N382" s="601"/>
      <c r="O382" s="1031"/>
      <c r="P382" s="294"/>
      <c r="Q382" s="294"/>
    </row>
    <row r="383" spans="1:17" ht="14.25">
      <c r="A383" s="1023"/>
      <c r="B383" s="1020"/>
      <c r="C383" s="1020"/>
      <c r="D383" s="598" t="s">
        <v>533</v>
      </c>
      <c r="E383" s="301">
        <f t="shared" si="103"/>
        <v>0</v>
      </c>
      <c r="F383" s="301">
        <f t="shared" si="104"/>
        <v>0</v>
      </c>
      <c r="G383" s="301"/>
      <c r="H383" s="301"/>
      <c r="I383" s="601"/>
      <c r="J383" s="601"/>
      <c r="K383" s="601"/>
      <c r="L383" s="601"/>
      <c r="M383" s="601"/>
      <c r="N383" s="601"/>
      <c r="O383" s="1031"/>
      <c r="P383" s="294"/>
      <c r="Q383" s="294"/>
    </row>
    <row r="384" spans="1:17" ht="14.25">
      <c r="A384" s="1024"/>
      <c r="B384" s="1021"/>
      <c r="C384" s="1021"/>
      <c r="D384" s="598" t="s">
        <v>545</v>
      </c>
      <c r="E384" s="301">
        <f t="shared" si="103"/>
        <v>0</v>
      </c>
      <c r="F384" s="301">
        <f t="shared" si="104"/>
        <v>0</v>
      </c>
      <c r="G384" s="301"/>
      <c r="H384" s="301"/>
      <c r="I384" s="601"/>
      <c r="J384" s="601"/>
      <c r="K384" s="601"/>
      <c r="L384" s="601"/>
      <c r="M384" s="601"/>
      <c r="N384" s="601"/>
      <c r="O384" s="1032"/>
      <c r="P384" s="294"/>
      <c r="Q384" s="294"/>
    </row>
    <row r="385" spans="1:17" ht="15" customHeight="1">
      <c r="A385" s="302" t="s">
        <v>1017</v>
      </c>
      <c r="B385" s="1027" t="s">
        <v>1011</v>
      </c>
      <c r="C385" s="1028"/>
      <c r="D385" s="1028"/>
      <c r="E385" s="1028"/>
      <c r="F385" s="1028"/>
      <c r="G385" s="1028"/>
      <c r="H385" s="1028"/>
      <c r="I385" s="1028"/>
      <c r="J385" s="1028"/>
      <c r="K385" s="1028"/>
      <c r="L385" s="1028"/>
      <c r="M385" s="1028"/>
      <c r="N385" s="1028"/>
      <c r="O385" s="1029"/>
      <c r="P385" s="294"/>
      <c r="Q385" s="294"/>
    </row>
    <row r="386" spans="1:17" ht="14.25">
      <c r="A386" s="1022" t="s">
        <v>1018</v>
      </c>
      <c r="B386" s="1019" t="s">
        <v>747</v>
      </c>
      <c r="C386" s="1019" t="s">
        <v>748</v>
      </c>
      <c r="D386" s="595" t="s">
        <v>8</v>
      </c>
      <c r="E386" s="596">
        <f>SUM(E387:E397)</f>
        <v>28772.9</v>
      </c>
      <c r="F386" s="596">
        <f aca="true" t="shared" si="105" ref="F386:N386">SUM(F387:F397)</f>
        <v>28772.9</v>
      </c>
      <c r="G386" s="596">
        <f t="shared" si="105"/>
        <v>89.8</v>
      </c>
      <c r="H386" s="596">
        <f t="shared" si="105"/>
        <v>89.8</v>
      </c>
      <c r="I386" s="596">
        <f t="shared" si="105"/>
        <v>27822.6</v>
      </c>
      <c r="J386" s="596">
        <f t="shared" si="105"/>
        <v>27822.6</v>
      </c>
      <c r="K386" s="596">
        <f t="shared" si="105"/>
        <v>860.5</v>
      </c>
      <c r="L386" s="596">
        <f t="shared" si="105"/>
        <v>860.5</v>
      </c>
      <c r="M386" s="596">
        <f t="shared" si="105"/>
        <v>0</v>
      </c>
      <c r="N386" s="596">
        <f t="shared" si="105"/>
        <v>0</v>
      </c>
      <c r="O386" s="1030" t="s">
        <v>1108</v>
      </c>
      <c r="P386" s="294"/>
      <c r="Q386" s="294"/>
    </row>
    <row r="387" spans="1:17" ht="14.25">
      <c r="A387" s="1023"/>
      <c r="B387" s="1020"/>
      <c r="C387" s="1020"/>
      <c r="D387" s="526" t="s">
        <v>9</v>
      </c>
      <c r="E387" s="311">
        <f>G387</f>
        <v>0</v>
      </c>
      <c r="F387" s="311">
        <f>H387</f>
        <v>0</v>
      </c>
      <c r="G387" s="311"/>
      <c r="H387" s="311"/>
      <c r="I387" s="311"/>
      <c r="J387" s="311"/>
      <c r="K387" s="311"/>
      <c r="L387" s="311"/>
      <c r="M387" s="311"/>
      <c r="N387" s="311"/>
      <c r="O387" s="1031"/>
      <c r="P387" s="294"/>
      <c r="Q387" s="294"/>
    </row>
    <row r="388" spans="1:17" ht="14.25">
      <c r="A388" s="1023"/>
      <c r="B388" s="1020"/>
      <c r="C388" s="1020"/>
      <c r="D388" s="526" t="s">
        <v>10</v>
      </c>
      <c r="E388" s="311">
        <f aca="true" t="shared" si="106" ref="E388:E397">G388+I388+K388+M388</f>
        <v>0</v>
      </c>
      <c r="F388" s="311">
        <f aca="true" t="shared" si="107" ref="F388:F397">H388+J388+L388+N388</f>
        <v>0</v>
      </c>
      <c r="G388" s="311"/>
      <c r="H388" s="311"/>
      <c r="I388" s="311"/>
      <c r="J388" s="311"/>
      <c r="K388" s="311"/>
      <c r="L388" s="311"/>
      <c r="M388" s="311"/>
      <c r="N388" s="311"/>
      <c r="O388" s="1031"/>
      <c r="P388" s="294"/>
      <c r="Q388" s="294"/>
    </row>
    <row r="389" spans="1:17" ht="14.25">
      <c r="A389" s="1023"/>
      <c r="B389" s="1020"/>
      <c r="C389" s="1020"/>
      <c r="D389" s="526" t="s">
        <v>11</v>
      </c>
      <c r="E389" s="311">
        <f t="shared" si="106"/>
        <v>0</v>
      </c>
      <c r="F389" s="311">
        <f t="shared" si="107"/>
        <v>0</v>
      </c>
      <c r="G389" s="311"/>
      <c r="H389" s="311"/>
      <c r="I389" s="311"/>
      <c r="J389" s="311"/>
      <c r="K389" s="311"/>
      <c r="L389" s="311"/>
      <c r="M389" s="311"/>
      <c r="N389" s="311"/>
      <c r="O389" s="1031"/>
      <c r="P389" s="294"/>
      <c r="Q389" s="294"/>
    </row>
    <row r="390" spans="1:17" ht="14.25">
      <c r="A390" s="1023"/>
      <c r="B390" s="1020"/>
      <c r="C390" s="1020"/>
      <c r="D390" s="526" t="s">
        <v>19</v>
      </c>
      <c r="E390" s="311">
        <f t="shared" si="106"/>
        <v>0</v>
      </c>
      <c r="F390" s="311">
        <f t="shared" si="107"/>
        <v>0</v>
      </c>
      <c r="G390" s="311"/>
      <c r="H390" s="311"/>
      <c r="I390" s="311"/>
      <c r="J390" s="311"/>
      <c r="K390" s="311"/>
      <c r="L390" s="311"/>
      <c r="M390" s="311"/>
      <c r="N390" s="311"/>
      <c r="O390" s="1031"/>
      <c r="P390" s="294"/>
      <c r="Q390" s="294"/>
    </row>
    <row r="391" spans="1:17" ht="14.25">
      <c r="A391" s="1023"/>
      <c r="B391" s="1020"/>
      <c r="C391" s="1020"/>
      <c r="D391" s="526" t="s">
        <v>27</v>
      </c>
      <c r="E391" s="311">
        <f t="shared" si="106"/>
        <v>2999.7000000000003</v>
      </c>
      <c r="F391" s="311">
        <f t="shared" si="107"/>
        <v>2999.7000000000003</v>
      </c>
      <c r="G391" s="311">
        <v>89.8</v>
      </c>
      <c r="H391" s="311">
        <v>89.8</v>
      </c>
      <c r="I391" s="311">
        <v>2822.6</v>
      </c>
      <c r="J391" s="311">
        <v>2822.6</v>
      </c>
      <c r="K391" s="311">
        <v>87.3</v>
      </c>
      <c r="L391" s="311">
        <v>87.3</v>
      </c>
      <c r="M391" s="311"/>
      <c r="N391" s="311"/>
      <c r="O391" s="1031"/>
      <c r="P391" s="294"/>
      <c r="Q391" s="294"/>
    </row>
    <row r="392" spans="1:17" ht="14.25">
      <c r="A392" s="1023"/>
      <c r="B392" s="1020"/>
      <c r="C392" s="1020"/>
      <c r="D392" s="598" t="s">
        <v>28</v>
      </c>
      <c r="E392" s="301">
        <f t="shared" si="106"/>
        <v>25773.2</v>
      </c>
      <c r="F392" s="301">
        <f t="shared" si="107"/>
        <v>25773.2</v>
      </c>
      <c r="G392" s="301"/>
      <c r="H392" s="301"/>
      <c r="I392" s="301">
        <v>25000</v>
      </c>
      <c r="J392" s="301">
        <v>25000</v>
      </c>
      <c r="K392" s="301">
        <v>773.2</v>
      </c>
      <c r="L392" s="301">
        <v>773.2</v>
      </c>
      <c r="M392" s="301"/>
      <c r="N392" s="301"/>
      <c r="O392" s="1031"/>
      <c r="P392" s="294"/>
      <c r="Q392" s="294"/>
    </row>
    <row r="393" spans="1:17" ht="14.25">
      <c r="A393" s="1023"/>
      <c r="B393" s="1020"/>
      <c r="C393" s="1020"/>
      <c r="D393" s="598" t="s">
        <v>530</v>
      </c>
      <c r="E393" s="301">
        <f t="shared" si="106"/>
        <v>0</v>
      </c>
      <c r="F393" s="301">
        <f t="shared" si="107"/>
        <v>0</v>
      </c>
      <c r="G393" s="301"/>
      <c r="H393" s="301"/>
      <c r="I393" s="301"/>
      <c r="J393" s="301"/>
      <c r="K393" s="301"/>
      <c r="L393" s="301"/>
      <c r="M393" s="301"/>
      <c r="N393" s="301"/>
      <c r="O393" s="1031"/>
      <c r="P393" s="294"/>
      <c r="Q393" s="294"/>
    </row>
    <row r="394" spans="1:17" ht="14.25">
      <c r="A394" s="1023"/>
      <c r="B394" s="1020"/>
      <c r="C394" s="1020"/>
      <c r="D394" s="598" t="s">
        <v>531</v>
      </c>
      <c r="E394" s="301">
        <f t="shared" si="106"/>
        <v>0</v>
      </c>
      <c r="F394" s="301">
        <f t="shared" si="107"/>
        <v>0</v>
      </c>
      <c r="G394" s="301"/>
      <c r="H394" s="301"/>
      <c r="I394" s="301"/>
      <c r="J394" s="301"/>
      <c r="K394" s="301"/>
      <c r="L394" s="301"/>
      <c r="M394" s="301"/>
      <c r="N394" s="301"/>
      <c r="O394" s="1031"/>
      <c r="P394" s="294"/>
      <c r="Q394" s="294"/>
    </row>
    <row r="395" spans="1:17" ht="14.25">
      <c r="A395" s="1023"/>
      <c r="B395" s="1020"/>
      <c r="C395" s="1020"/>
      <c r="D395" s="598" t="s">
        <v>532</v>
      </c>
      <c r="E395" s="301">
        <f t="shared" si="106"/>
        <v>0</v>
      </c>
      <c r="F395" s="301">
        <f t="shared" si="107"/>
        <v>0</v>
      </c>
      <c r="G395" s="301"/>
      <c r="H395" s="301"/>
      <c r="I395" s="301"/>
      <c r="J395" s="301"/>
      <c r="K395" s="301"/>
      <c r="L395" s="301"/>
      <c r="M395" s="301"/>
      <c r="N395" s="301"/>
      <c r="O395" s="1031"/>
      <c r="P395" s="294"/>
      <c r="Q395" s="294"/>
    </row>
    <row r="396" spans="1:17" ht="14.25">
      <c r="A396" s="1023"/>
      <c r="B396" s="1020"/>
      <c r="C396" s="1020"/>
      <c r="D396" s="598" t="s">
        <v>533</v>
      </c>
      <c r="E396" s="301">
        <f t="shared" si="106"/>
        <v>0</v>
      </c>
      <c r="F396" s="301">
        <f t="shared" si="107"/>
        <v>0</v>
      </c>
      <c r="G396" s="301"/>
      <c r="H396" s="301"/>
      <c r="I396" s="301"/>
      <c r="J396" s="301"/>
      <c r="K396" s="301"/>
      <c r="L396" s="301"/>
      <c r="M396" s="301"/>
      <c r="N396" s="301"/>
      <c r="O396" s="1031"/>
      <c r="P396" s="294"/>
      <c r="Q396" s="294"/>
    </row>
    <row r="397" spans="1:17" ht="14.25">
      <c r="A397" s="1024"/>
      <c r="B397" s="1021"/>
      <c r="C397" s="1021"/>
      <c r="D397" s="598" t="s">
        <v>545</v>
      </c>
      <c r="E397" s="301">
        <f t="shared" si="106"/>
        <v>0</v>
      </c>
      <c r="F397" s="301">
        <f t="shared" si="107"/>
        <v>0</v>
      </c>
      <c r="G397" s="301"/>
      <c r="H397" s="301"/>
      <c r="I397" s="301"/>
      <c r="J397" s="301"/>
      <c r="K397" s="301"/>
      <c r="L397" s="301"/>
      <c r="M397" s="301"/>
      <c r="N397" s="301"/>
      <c r="O397" s="1032"/>
      <c r="P397" s="294"/>
      <c r="Q397" s="294"/>
    </row>
    <row r="398" spans="1:17" ht="14.25">
      <c r="A398" s="1022" t="s">
        <v>1019</v>
      </c>
      <c r="B398" s="1022" t="s">
        <v>776</v>
      </c>
      <c r="C398" s="1022" t="s">
        <v>778</v>
      </c>
      <c r="D398" s="595" t="s">
        <v>8</v>
      </c>
      <c r="E398" s="596">
        <f>SUM(E399:E409)</f>
        <v>15234.7</v>
      </c>
      <c r="F398" s="596">
        <f aca="true" t="shared" si="108" ref="F398:N398">SUM(F399:F409)</f>
        <v>15234.7</v>
      </c>
      <c r="G398" s="596">
        <f t="shared" si="108"/>
        <v>725.5</v>
      </c>
      <c r="H398" s="596">
        <f t="shared" si="108"/>
        <v>725.5</v>
      </c>
      <c r="I398" s="596">
        <f t="shared" si="108"/>
        <v>0</v>
      </c>
      <c r="J398" s="596">
        <f t="shared" si="108"/>
        <v>0</v>
      </c>
      <c r="K398" s="596">
        <f t="shared" si="108"/>
        <v>14509.2</v>
      </c>
      <c r="L398" s="596">
        <f t="shared" si="108"/>
        <v>14509.2</v>
      </c>
      <c r="M398" s="596">
        <f t="shared" si="108"/>
        <v>0</v>
      </c>
      <c r="N398" s="596">
        <f t="shared" si="108"/>
        <v>0</v>
      </c>
      <c r="O398" s="1030" t="s">
        <v>24</v>
      </c>
      <c r="P398" s="294"/>
      <c r="Q398" s="294"/>
    </row>
    <row r="399" spans="1:17" ht="14.25">
      <c r="A399" s="1023"/>
      <c r="B399" s="1023"/>
      <c r="C399" s="1023"/>
      <c r="D399" s="526" t="s">
        <v>9</v>
      </c>
      <c r="E399" s="311">
        <f>G399</f>
        <v>0</v>
      </c>
      <c r="F399" s="311">
        <f>H399</f>
        <v>0</v>
      </c>
      <c r="G399" s="311"/>
      <c r="H399" s="311"/>
      <c r="I399" s="311"/>
      <c r="J399" s="311"/>
      <c r="K399" s="311"/>
      <c r="L399" s="311"/>
      <c r="M399" s="311"/>
      <c r="N399" s="311"/>
      <c r="O399" s="1031"/>
      <c r="P399" s="294"/>
      <c r="Q399" s="294"/>
    </row>
    <row r="400" spans="1:17" ht="14.25">
      <c r="A400" s="1023"/>
      <c r="B400" s="1023"/>
      <c r="C400" s="1023"/>
      <c r="D400" s="526" t="s">
        <v>10</v>
      </c>
      <c r="E400" s="311">
        <f aca="true" t="shared" si="109" ref="E400:E409">G400+I400+K400+M400</f>
        <v>0</v>
      </c>
      <c r="F400" s="311">
        <f aca="true" t="shared" si="110" ref="F400:F409">H400+J400+L400+N400</f>
        <v>0</v>
      </c>
      <c r="G400" s="311"/>
      <c r="H400" s="311"/>
      <c r="I400" s="311"/>
      <c r="J400" s="311"/>
      <c r="K400" s="311"/>
      <c r="L400" s="311"/>
      <c r="M400" s="311"/>
      <c r="N400" s="311"/>
      <c r="O400" s="1031"/>
      <c r="P400" s="294"/>
      <c r="Q400" s="294"/>
    </row>
    <row r="401" spans="1:17" ht="14.25">
      <c r="A401" s="1023"/>
      <c r="B401" s="1023"/>
      <c r="C401" s="1023"/>
      <c r="D401" s="526" t="s">
        <v>11</v>
      </c>
      <c r="E401" s="311">
        <f t="shared" si="109"/>
        <v>0</v>
      </c>
      <c r="F401" s="311">
        <f t="shared" si="110"/>
        <v>0</v>
      </c>
      <c r="G401" s="311"/>
      <c r="H401" s="311"/>
      <c r="I401" s="311"/>
      <c r="J401" s="311"/>
      <c r="K401" s="311"/>
      <c r="L401" s="311"/>
      <c r="M401" s="311"/>
      <c r="N401" s="311"/>
      <c r="O401" s="1031"/>
      <c r="P401" s="294"/>
      <c r="Q401" s="294"/>
    </row>
    <row r="402" spans="1:17" ht="14.25">
      <c r="A402" s="1023"/>
      <c r="B402" s="1023"/>
      <c r="C402" s="1023"/>
      <c r="D402" s="526" t="s">
        <v>19</v>
      </c>
      <c r="E402" s="311">
        <f t="shared" si="109"/>
        <v>0</v>
      </c>
      <c r="F402" s="311">
        <f t="shared" si="110"/>
        <v>0</v>
      </c>
      <c r="G402" s="311"/>
      <c r="H402" s="311"/>
      <c r="I402" s="311"/>
      <c r="J402" s="311"/>
      <c r="K402" s="311"/>
      <c r="L402" s="311"/>
      <c r="M402" s="311"/>
      <c r="N402" s="311"/>
      <c r="O402" s="1031"/>
      <c r="P402" s="294"/>
      <c r="Q402" s="294"/>
    </row>
    <row r="403" spans="1:17" ht="14.25">
      <c r="A403" s="1023"/>
      <c r="B403" s="1023"/>
      <c r="C403" s="1023"/>
      <c r="D403" s="526" t="s">
        <v>27</v>
      </c>
      <c r="E403" s="311">
        <f>G403+I403+K403+M403</f>
        <v>15234.7</v>
      </c>
      <c r="F403" s="311">
        <f>H403+J403+L403+N403</f>
        <v>15234.7</v>
      </c>
      <c r="G403" s="311">
        <v>725.5</v>
      </c>
      <c r="H403" s="311">
        <v>725.5</v>
      </c>
      <c r="I403" s="311"/>
      <c r="J403" s="311"/>
      <c r="K403" s="311">
        <v>14509.2</v>
      </c>
      <c r="L403" s="311">
        <v>14509.2</v>
      </c>
      <c r="M403" s="311"/>
      <c r="N403" s="311"/>
      <c r="O403" s="1031"/>
      <c r="P403" s="294"/>
      <c r="Q403" s="294"/>
    </row>
    <row r="404" spans="1:17" ht="14.25">
      <c r="A404" s="1023"/>
      <c r="B404" s="1023"/>
      <c r="C404" s="1023"/>
      <c r="D404" s="598" t="s">
        <v>28</v>
      </c>
      <c r="E404" s="301">
        <f t="shared" si="109"/>
        <v>0</v>
      </c>
      <c r="F404" s="301">
        <f t="shared" si="110"/>
        <v>0</v>
      </c>
      <c r="G404" s="301"/>
      <c r="H404" s="301"/>
      <c r="I404" s="301"/>
      <c r="J404" s="301"/>
      <c r="K404" s="301"/>
      <c r="L404" s="301"/>
      <c r="M404" s="301"/>
      <c r="N404" s="301"/>
      <c r="O404" s="1031"/>
      <c r="P404" s="294"/>
      <c r="Q404" s="294"/>
    </row>
    <row r="405" spans="1:17" ht="14.25">
      <c r="A405" s="1023"/>
      <c r="B405" s="1023"/>
      <c r="C405" s="1023"/>
      <c r="D405" s="598" t="s">
        <v>530</v>
      </c>
      <c r="E405" s="301">
        <f t="shared" si="109"/>
        <v>0</v>
      </c>
      <c r="F405" s="301">
        <f t="shared" si="110"/>
        <v>0</v>
      </c>
      <c r="G405" s="301"/>
      <c r="H405" s="301"/>
      <c r="I405" s="301"/>
      <c r="J405" s="301"/>
      <c r="K405" s="301"/>
      <c r="L405" s="301"/>
      <c r="M405" s="301"/>
      <c r="N405" s="301"/>
      <c r="O405" s="1031"/>
      <c r="P405" s="294"/>
      <c r="Q405" s="294"/>
    </row>
    <row r="406" spans="1:17" ht="14.25">
      <c r="A406" s="1023"/>
      <c r="B406" s="1023"/>
      <c r="C406" s="1023"/>
      <c r="D406" s="598" t="s">
        <v>531</v>
      </c>
      <c r="E406" s="301">
        <f t="shared" si="109"/>
        <v>0</v>
      </c>
      <c r="F406" s="301">
        <f t="shared" si="110"/>
        <v>0</v>
      </c>
      <c r="G406" s="301"/>
      <c r="H406" s="301"/>
      <c r="I406" s="301"/>
      <c r="J406" s="301"/>
      <c r="K406" s="301"/>
      <c r="L406" s="301"/>
      <c r="M406" s="301"/>
      <c r="N406" s="301"/>
      <c r="O406" s="1031"/>
      <c r="P406" s="294"/>
      <c r="Q406" s="294"/>
    </row>
    <row r="407" spans="1:17" ht="14.25">
      <c r="A407" s="1023"/>
      <c r="B407" s="1023"/>
      <c r="C407" s="1023"/>
      <c r="D407" s="598" t="s">
        <v>532</v>
      </c>
      <c r="E407" s="301">
        <f t="shared" si="109"/>
        <v>0</v>
      </c>
      <c r="F407" s="301">
        <f t="shared" si="110"/>
        <v>0</v>
      </c>
      <c r="G407" s="301"/>
      <c r="H407" s="301"/>
      <c r="I407" s="301"/>
      <c r="J407" s="301"/>
      <c r="K407" s="301"/>
      <c r="L407" s="301"/>
      <c r="M407" s="301"/>
      <c r="N407" s="301"/>
      <c r="O407" s="1031"/>
      <c r="P407" s="294"/>
      <c r="Q407" s="294"/>
    </row>
    <row r="408" spans="1:17" ht="14.25">
      <c r="A408" s="1023"/>
      <c r="B408" s="1023"/>
      <c r="C408" s="1023"/>
      <c r="D408" s="598" t="s">
        <v>533</v>
      </c>
      <c r="E408" s="301">
        <f t="shared" si="109"/>
        <v>0</v>
      </c>
      <c r="F408" s="301">
        <f t="shared" si="110"/>
        <v>0</v>
      </c>
      <c r="G408" s="301"/>
      <c r="H408" s="301"/>
      <c r="I408" s="301"/>
      <c r="J408" s="301"/>
      <c r="K408" s="301"/>
      <c r="L408" s="301"/>
      <c r="M408" s="301"/>
      <c r="N408" s="301"/>
      <c r="O408" s="1031"/>
      <c r="P408" s="294"/>
      <c r="Q408" s="294"/>
    </row>
    <row r="409" spans="1:17" ht="14.25">
      <c r="A409" s="1024"/>
      <c r="B409" s="1024"/>
      <c r="C409" s="1024"/>
      <c r="D409" s="598" t="s">
        <v>545</v>
      </c>
      <c r="E409" s="301">
        <f t="shared" si="109"/>
        <v>0</v>
      </c>
      <c r="F409" s="301">
        <f t="shared" si="110"/>
        <v>0</v>
      </c>
      <c r="G409" s="301"/>
      <c r="H409" s="301"/>
      <c r="I409" s="301"/>
      <c r="J409" s="301"/>
      <c r="K409" s="301"/>
      <c r="L409" s="301"/>
      <c r="M409" s="301"/>
      <c r="N409" s="301"/>
      <c r="O409" s="1032"/>
      <c r="P409" s="294"/>
      <c r="Q409" s="294"/>
    </row>
    <row r="410" spans="1:17" ht="14.25">
      <c r="A410" s="1022" t="s">
        <v>1020</v>
      </c>
      <c r="B410" s="1022" t="s">
        <v>777</v>
      </c>
      <c r="C410" s="1022" t="s">
        <v>1049</v>
      </c>
      <c r="D410" s="595" t="s">
        <v>8</v>
      </c>
      <c r="E410" s="596">
        <f>SUM(E411:E421)</f>
        <v>118383.40000000001</v>
      </c>
      <c r="F410" s="596">
        <f aca="true" t="shared" si="111" ref="F410:N410">SUM(F411:F421)</f>
        <v>72199.6</v>
      </c>
      <c r="G410" s="596">
        <f t="shared" si="111"/>
        <v>19878.6</v>
      </c>
      <c r="H410" s="596">
        <f t="shared" si="111"/>
        <v>17038.8</v>
      </c>
      <c r="I410" s="596">
        <f t="shared" si="111"/>
        <v>0</v>
      </c>
      <c r="J410" s="596">
        <f t="shared" si="111"/>
        <v>0</v>
      </c>
      <c r="K410" s="596">
        <f t="shared" si="111"/>
        <v>98504.8</v>
      </c>
      <c r="L410" s="596">
        <f t="shared" si="111"/>
        <v>55160.8</v>
      </c>
      <c r="M410" s="596">
        <f t="shared" si="111"/>
        <v>0</v>
      </c>
      <c r="N410" s="596">
        <f t="shared" si="111"/>
        <v>0</v>
      </c>
      <c r="O410" s="1030" t="s">
        <v>24</v>
      </c>
      <c r="P410" s="294"/>
      <c r="Q410" s="294"/>
    </row>
    <row r="411" spans="1:17" ht="14.25">
      <c r="A411" s="1023"/>
      <c r="B411" s="1023"/>
      <c r="C411" s="1025"/>
      <c r="D411" s="526" t="s">
        <v>9</v>
      </c>
      <c r="E411" s="311">
        <f>G411</f>
        <v>0</v>
      </c>
      <c r="F411" s="311">
        <f>H411</f>
        <v>0</v>
      </c>
      <c r="G411" s="311"/>
      <c r="H411" s="311"/>
      <c r="I411" s="311"/>
      <c r="J411" s="311"/>
      <c r="K411" s="311"/>
      <c r="L411" s="311"/>
      <c r="M411" s="311"/>
      <c r="N411" s="311"/>
      <c r="O411" s="1031"/>
      <c r="P411" s="294"/>
      <c r="Q411" s="294"/>
    </row>
    <row r="412" spans="1:17" ht="14.25">
      <c r="A412" s="1023"/>
      <c r="B412" s="1023"/>
      <c r="C412" s="1025"/>
      <c r="D412" s="526" t="s">
        <v>10</v>
      </c>
      <c r="E412" s="311">
        <f aca="true" t="shared" si="112" ref="E412:F415">G412+I412+K412+M412</f>
        <v>0</v>
      </c>
      <c r="F412" s="311">
        <f t="shared" si="112"/>
        <v>0</v>
      </c>
      <c r="G412" s="311"/>
      <c r="H412" s="311"/>
      <c r="I412" s="311"/>
      <c r="J412" s="311"/>
      <c r="K412" s="311"/>
      <c r="L412" s="311"/>
      <c r="M412" s="311"/>
      <c r="N412" s="311"/>
      <c r="O412" s="1031"/>
      <c r="P412" s="294"/>
      <c r="Q412" s="294"/>
    </row>
    <row r="413" spans="1:17" ht="14.25">
      <c r="A413" s="1023"/>
      <c r="B413" s="1023"/>
      <c r="C413" s="1025"/>
      <c r="D413" s="526" t="s">
        <v>11</v>
      </c>
      <c r="E413" s="311">
        <f t="shared" si="112"/>
        <v>0</v>
      </c>
      <c r="F413" s="311">
        <f t="shared" si="112"/>
        <v>0</v>
      </c>
      <c r="G413" s="311"/>
      <c r="H413" s="311"/>
      <c r="I413" s="311"/>
      <c r="J413" s="311"/>
      <c r="K413" s="311"/>
      <c r="L413" s="311"/>
      <c r="M413" s="311"/>
      <c r="N413" s="311"/>
      <c r="O413" s="1031"/>
      <c r="P413" s="294"/>
      <c r="Q413" s="294"/>
    </row>
    <row r="414" spans="1:17" ht="14.25">
      <c r="A414" s="1023"/>
      <c r="B414" s="1023"/>
      <c r="C414" s="1025"/>
      <c r="D414" s="526" t="s">
        <v>19</v>
      </c>
      <c r="E414" s="311">
        <f t="shared" si="112"/>
        <v>0</v>
      </c>
      <c r="F414" s="311">
        <f t="shared" si="112"/>
        <v>0</v>
      </c>
      <c r="G414" s="311"/>
      <c r="H414" s="311"/>
      <c r="I414" s="311"/>
      <c r="J414" s="311"/>
      <c r="K414" s="311"/>
      <c r="L414" s="311"/>
      <c r="M414" s="311"/>
      <c r="N414" s="311"/>
      <c r="O414" s="1031"/>
      <c r="P414" s="294"/>
      <c r="Q414" s="294"/>
    </row>
    <row r="415" spans="1:17" ht="14.25">
      <c r="A415" s="1023"/>
      <c r="B415" s="1023"/>
      <c r="C415" s="1025"/>
      <c r="D415" s="526" t="s">
        <v>27</v>
      </c>
      <c r="E415" s="311">
        <f t="shared" si="112"/>
        <v>14656.599999999999</v>
      </c>
      <c r="F415" s="311">
        <f t="shared" si="112"/>
        <v>14656.599999999999</v>
      </c>
      <c r="G415" s="311">
        <v>2839.8</v>
      </c>
      <c r="H415" s="311">
        <v>2839.8</v>
      </c>
      <c r="I415" s="311"/>
      <c r="J415" s="311"/>
      <c r="K415" s="311">
        <v>11816.8</v>
      </c>
      <c r="L415" s="311">
        <v>11816.8</v>
      </c>
      <c r="M415" s="311"/>
      <c r="N415" s="311"/>
      <c r="O415" s="1031"/>
      <c r="P415" s="294"/>
      <c r="Q415" s="294"/>
    </row>
    <row r="416" spans="1:17" ht="14.25">
      <c r="A416" s="1023"/>
      <c r="B416" s="1023"/>
      <c r="C416" s="1025"/>
      <c r="D416" s="598" t="s">
        <v>28</v>
      </c>
      <c r="E416" s="301">
        <f aca="true" t="shared" si="113" ref="E416:E421">G416+I416+K416+M416</f>
        <v>17287.8</v>
      </c>
      <c r="F416" s="301">
        <f aca="true" t="shared" si="114" ref="F416:F421">H416+J416+L416+N416</f>
        <v>17287.8</v>
      </c>
      <c r="G416" s="301">
        <v>2839.8</v>
      </c>
      <c r="H416" s="301">
        <v>2839.8</v>
      </c>
      <c r="I416" s="301"/>
      <c r="J416" s="301"/>
      <c r="K416" s="301">
        <v>14448</v>
      </c>
      <c r="L416" s="301">
        <v>14448</v>
      </c>
      <c r="M416" s="301"/>
      <c r="N416" s="301"/>
      <c r="O416" s="1031"/>
      <c r="P416" s="294"/>
      <c r="Q416" s="294"/>
    </row>
    <row r="417" spans="1:17" ht="14.25">
      <c r="A417" s="1023"/>
      <c r="B417" s="1023"/>
      <c r="C417" s="1025"/>
      <c r="D417" s="598" t="s">
        <v>530</v>
      </c>
      <c r="E417" s="301">
        <f t="shared" si="113"/>
        <v>17287.8</v>
      </c>
      <c r="F417" s="301">
        <f t="shared" si="114"/>
        <v>17287.8</v>
      </c>
      <c r="G417" s="301">
        <v>2839.8</v>
      </c>
      <c r="H417" s="301">
        <v>2839.8</v>
      </c>
      <c r="I417" s="301"/>
      <c r="J417" s="301"/>
      <c r="K417" s="301">
        <v>14448</v>
      </c>
      <c r="L417" s="301">
        <v>14448</v>
      </c>
      <c r="M417" s="301"/>
      <c r="N417" s="301"/>
      <c r="O417" s="1031"/>
      <c r="P417" s="294"/>
      <c r="Q417" s="294"/>
    </row>
    <row r="418" spans="1:17" ht="14.25">
      <c r="A418" s="1023"/>
      <c r="B418" s="1023"/>
      <c r="C418" s="1025"/>
      <c r="D418" s="598" t="s">
        <v>531</v>
      </c>
      <c r="E418" s="301">
        <f t="shared" si="113"/>
        <v>17287.8</v>
      </c>
      <c r="F418" s="301">
        <f t="shared" si="114"/>
        <v>17287.8</v>
      </c>
      <c r="G418" s="301">
        <v>2839.8</v>
      </c>
      <c r="H418" s="301">
        <v>2839.8</v>
      </c>
      <c r="I418" s="301"/>
      <c r="J418" s="301"/>
      <c r="K418" s="301">
        <v>14448</v>
      </c>
      <c r="L418" s="301">
        <v>14448</v>
      </c>
      <c r="M418" s="301"/>
      <c r="N418" s="301"/>
      <c r="O418" s="1031"/>
      <c r="P418" s="294"/>
      <c r="Q418" s="294"/>
    </row>
    <row r="419" spans="1:17" ht="14.25">
      <c r="A419" s="1023"/>
      <c r="B419" s="1023"/>
      <c r="C419" s="1025"/>
      <c r="D419" s="598" t="s">
        <v>532</v>
      </c>
      <c r="E419" s="301">
        <f t="shared" si="113"/>
        <v>17287.8</v>
      </c>
      <c r="F419" s="301">
        <f t="shared" si="114"/>
        <v>0</v>
      </c>
      <c r="G419" s="301">
        <v>2839.8</v>
      </c>
      <c r="H419" s="301"/>
      <c r="I419" s="301"/>
      <c r="J419" s="301"/>
      <c r="K419" s="301">
        <v>14448</v>
      </c>
      <c r="L419" s="301"/>
      <c r="M419" s="301"/>
      <c r="N419" s="301"/>
      <c r="O419" s="1031"/>
      <c r="P419" s="294"/>
      <c r="Q419" s="294"/>
    </row>
    <row r="420" spans="1:17" ht="14.25">
      <c r="A420" s="1023"/>
      <c r="B420" s="1023"/>
      <c r="C420" s="1025"/>
      <c r="D420" s="598" t="s">
        <v>533</v>
      </c>
      <c r="E420" s="301">
        <f t="shared" si="113"/>
        <v>17287.8</v>
      </c>
      <c r="F420" s="301">
        <f t="shared" si="114"/>
        <v>2839.8</v>
      </c>
      <c r="G420" s="301">
        <v>2839.8</v>
      </c>
      <c r="H420" s="301">
        <v>2839.8</v>
      </c>
      <c r="I420" s="301"/>
      <c r="J420" s="301"/>
      <c r="K420" s="301">
        <v>14448</v>
      </c>
      <c r="L420" s="301"/>
      <c r="M420" s="301"/>
      <c r="N420" s="301"/>
      <c r="O420" s="1031"/>
      <c r="P420" s="294"/>
      <c r="Q420" s="294"/>
    </row>
    <row r="421" spans="1:17" ht="14.25">
      <c r="A421" s="1024"/>
      <c r="B421" s="1024"/>
      <c r="C421" s="1026"/>
      <c r="D421" s="598" t="s">
        <v>545</v>
      </c>
      <c r="E421" s="301">
        <f t="shared" si="113"/>
        <v>17287.8</v>
      </c>
      <c r="F421" s="301">
        <f t="shared" si="114"/>
        <v>2839.8</v>
      </c>
      <c r="G421" s="301">
        <v>2839.8</v>
      </c>
      <c r="H421" s="301">
        <v>2839.8</v>
      </c>
      <c r="I421" s="301"/>
      <c r="J421" s="301"/>
      <c r="K421" s="301">
        <v>14448</v>
      </c>
      <c r="L421" s="301"/>
      <c r="M421" s="301"/>
      <c r="N421" s="301"/>
      <c r="O421" s="1032"/>
      <c r="P421" s="294"/>
      <c r="Q421" s="294"/>
    </row>
    <row r="422" spans="1:17" ht="14.25">
      <c r="A422" s="1022" t="s">
        <v>1021</v>
      </c>
      <c r="B422" s="1040" t="s">
        <v>980</v>
      </c>
      <c r="C422" s="1022" t="s">
        <v>1046</v>
      </c>
      <c r="D422" s="595" t="s">
        <v>8</v>
      </c>
      <c r="E422" s="596">
        <f>SUM(E423:E433)</f>
        <v>19608.500000000004</v>
      </c>
      <c r="F422" s="596">
        <f aca="true" t="shared" si="115" ref="F422:N422">SUM(F423:F433)</f>
        <v>9839.900000000001</v>
      </c>
      <c r="G422" s="596">
        <f t="shared" si="115"/>
        <v>595.2</v>
      </c>
      <c r="H422" s="596">
        <f t="shared" si="115"/>
        <v>295.2</v>
      </c>
      <c r="I422" s="596">
        <f t="shared" si="115"/>
        <v>10008.5</v>
      </c>
      <c r="J422" s="596">
        <f t="shared" si="115"/>
        <v>5042.3</v>
      </c>
      <c r="K422" s="596">
        <f t="shared" si="115"/>
        <v>9004.8</v>
      </c>
      <c r="L422" s="596">
        <f t="shared" si="115"/>
        <v>4502.4</v>
      </c>
      <c r="M422" s="596">
        <f t="shared" si="115"/>
        <v>0</v>
      </c>
      <c r="N422" s="596">
        <f t="shared" si="115"/>
        <v>0</v>
      </c>
      <c r="O422" s="1030" t="s">
        <v>24</v>
      </c>
      <c r="P422" s="294"/>
      <c r="Q422" s="294"/>
    </row>
    <row r="423" spans="1:17" ht="14.25">
      <c r="A423" s="1023"/>
      <c r="B423" s="1041"/>
      <c r="C423" s="1023"/>
      <c r="D423" s="526" t="s">
        <v>9</v>
      </c>
      <c r="E423" s="311">
        <f>G423</f>
        <v>0</v>
      </c>
      <c r="F423" s="311">
        <f>H423</f>
        <v>0</v>
      </c>
      <c r="G423" s="311"/>
      <c r="H423" s="311"/>
      <c r="I423" s="311"/>
      <c r="J423" s="311"/>
      <c r="K423" s="311"/>
      <c r="L423" s="311"/>
      <c r="M423" s="311"/>
      <c r="N423" s="311"/>
      <c r="O423" s="1031"/>
      <c r="P423" s="294"/>
      <c r="Q423" s="294"/>
    </row>
    <row r="424" spans="1:17" ht="14.25">
      <c r="A424" s="1023"/>
      <c r="B424" s="1041"/>
      <c r="C424" s="1023"/>
      <c r="D424" s="526" t="s">
        <v>10</v>
      </c>
      <c r="E424" s="311">
        <f aca="true" t="shared" si="116" ref="E424:E433">G424+I424+K424+M424</f>
        <v>0</v>
      </c>
      <c r="F424" s="311">
        <f aca="true" t="shared" si="117" ref="F424:F433">H424+J424+L424+N424</f>
        <v>0</v>
      </c>
      <c r="G424" s="311"/>
      <c r="H424" s="311"/>
      <c r="I424" s="311"/>
      <c r="J424" s="311"/>
      <c r="K424" s="311"/>
      <c r="L424" s="311"/>
      <c r="M424" s="311"/>
      <c r="N424" s="311"/>
      <c r="O424" s="1031"/>
      <c r="P424" s="294"/>
      <c r="Q424" s="294"/>
    </row>
    <row r="425" spans="1:17" ht="14.25">
      <c r="A425" s="1023"/>
      <c r="B425" s="1041"/>
      <c r="C425" s="1023"/>
      <c r="D425" s="526" t="s">
        <v>11</v>
      </c>
      <c r="E425" s="311">
        <f t="shared" si="116"/>
        <v>0</v>
      </c>
      <c r="F425" s="311">
        <f t="shared" si="117"/>
        <v>0</v>
      </c>
      <c r="G425" s="311"/>
      <c r="H425" s="311"/>
      <c r="I425" s="311"/>
      <c r="J425" s="311"/>
      <c r="K425" s="311"/>
      <c r="L425" s="311"/>
      <c r="M425" s="311"/>
      <c r="N425" s="311"/>
      <c r="O425" s="1031"/>
      <c r="P425" s="294"/>
      <c r="Q425" s="294"/>
    </row>
    <row r="426" spans="1:17" ht="14.25">
      <c r="A426" s="1023"/>
      <c r="B426" s="1041"/>
      <c r="C426" s="1023"/>
      <c r="D426" s="526" t="s">
        <v>19</v>
      </c>
      <c r="E426" s="311">
        <f t="shared" si="116"/>
        <v>0</v>
      </c>
      <c r="F426" s="311">
        <f t="shared" si="117"/>
        <v>0</v>
      </c>
      <c r="G426" s="311"/>
      <c r="H426" s="311"/>
      <c r="I426" s="311"/>
      <c r="J426" s="311"/>
      <c r="K426" s="311"/>
      <c r="L426" s="311"/>
      <c r="M426" s="311"/>
      <c r="N426" s="311"/>
      <c r="O426" s="1031"/>
      <c r="P426" s="294"/>
      <c r="Q426" s="294"/>
    </row>
    <row r="427" spans="1:17" ht="14.25">
      <c r="A427" s="1023"/>
      <c r="B427" s="1041"/>
      <c r="C427" s="1023"/>
      <c r="D427" s="526" t="s">
        <v>27</v>
      </c>
      <c r="E427" s="311">
        <f t="shared" si="116"/>
        <v>0</v>
      </c>
      <c r="F427" s="311">
        <f t="shared" si="117"/>
        <v>0</v>
      </c>
      <c r="G427" s="311"/>
      <c r="H427" s="311"/>
      <c r="I427" s="311"/>
      <c r="J427" s="311"/>
      <c r="K427" s="311"/>
      <c r="L427" s="311"/>
      <c r="M427" s="311"/>
      <c r="N427" s="311"/>
      <c r="O427" s="1031"/>
      <c r="P427" s="294"/>
      <c r="Q427" s="294"/>
    </row>
    <row r="428" spans="1:17" ht="14.25">
      <c r="A428" s="1023"/>
      <c r="B428" s="1041"/>
      <c r="C428" s="1023"/>
      <c r="D428" s="598" t="s">
        <v>28</v>
      </c>
      <c r="E428" s="301">
        <f t="shared" si="116"/>
        <v>3253.8</v>
      </c>
      <c r="F428" s="301">
        <f t="shared" si="117"/>
        <v>3253.8</v>
      </c>
      <c r="G428" s="301">
        <v>97.6</v>
      </c>
      <c r="H428" s="301">
        <v>97.6</v>
      </c>
      <c r="I428" s="301">
        <v>1655.4</v>
      </c>
      <c r="J428" s="301">
        <v>1655.4</v>
      </c>
      <c r="K428" s="301">
        <v>1500.8</v>
      </c>
      <c r="L428" s="301">
        <v>1500.8</v>
      </c>
      <c r="M428" s="301"/>
      <c r="N428" s="301"/>
      <c r="O428" s="1031"/>
      <c r="P428" s="294"/>
      <c r="Q428" s="294"/>
    </row>
    <row r="429" spans="1:17" ht="14.25">
      <c r="A429" s="1023"/>
      <c r="B429" s="1041"/>
      <c r="C429" s="1023"/>
      <c r="D429" s="598" t="s">
        <v>530</v>
      </c>
      <c r="E429" s="301">
        <f t="shared" si="116"/>
        <v>3253.8</v>
      </c>
      <c r="F429" s="301">
        <f t="shared" si="117"/>
        <v>3253.8</v>
      </c>
      <c r="G429" s="301">
        <v>97.6</v>
      </c>
      <c r="H429" s="301">
        <v>97.6</v>
      </c>
      <c r="I429" s="301">
        <v>1655.4</v>
      </c>
      <c r="J429" s="301">
        <v>1655.4</v>
      </c>
      <c r="K429" s="301">
        <v>1500.8</v>
      </c>
      <c r="L429" s="301">
        <v>1500.8</v>
      </c>
      <c r="M429" s="301"/>
      <c r="N429" s="301"/>
      <c r="O429" s="1031"/>
      <c r="P429" s="294"/>
      <c r="Q429" s="294"/>
    </row>
    <row r="430" spans="1:17" ht="14.25">
      <c r="A430" s="1023"/>
      <c r="B430" s="1041"/>
      <c r="C430" s="1023"/>
      <c r="D430" s="598" t="s">
        <v>531</v>
      </c>
      <c r="E430" s="301">
        <f t="shared" si="116"/>
        <v>3332.3</v>
      </c>
      <c r="F430" s="301">
        <f t="shared" si="117"/>
        <v>3332.3</v>
      </c>
      <c r="G430" s="301">
        <v>100</v>
      </c>
      <c r="H430" s="301">
        <v>100</v>
      </c>
      <c r="I430" s="301">
        <v>1731.5</v>
      </c>
      <c r="J430" s="301">
        <v>1731.5</v>
      </c>
      <c r="K430" s="301">
        <v>1500.8</v>
      </c>
      <c r="L430" s="301">
        <v>1500.8</v>
      </c>
      <c r="M430" s="301"/>
      <c r="N430" s="301"/>
      <c r="O430" s="1031"/>
      <c r="P430" s="294"/>
      <c r="Q430" s="294"/>
    </row>
    <row r="431" spans="1:17" ht="14.25">
      <c r="A431" s="1023"/>
      <c r="B431" s="1041"/>
      <c r="C431" s="1023"/>
      <c r="D431" s="598" t="s">
        <v>532</v>
      </c>
      <c r="E431" s="301">
        <f t="shared" si="116"/>
        <v>3256.2</v>
      </c>
      <c r="F431" s="301">
        <f t="shared" si="117"/>
        <v>0</v>
      </c>
      <c r="G431" s="301">
        <v>100</v>
      </c>
      <c r="H431" s="301"/>
      <c r="I431" s="301">
        <v>1655.4</v>
      </c>
      <c r="J431" s="301"/>
      <c r="K431" s="301">
        <v>1500.8</v>
      </c>
      <c r="L431" s="301"/>
      <c r="M431" s="301"/>
      <c r="N431" s="301"/>
      <c r="O431" s="1031"/>
      <c r="P431" s="294"/>
      <c r="Q431" s="294"/>
    </row>
    <row r="432" spans="1:17" ht="14.25">
      <c r="A432" s="1023"/>
      <c r="B432" s="1041"/>
      <c r="C432" s="1023"/>
      <c r="D432" s="598" t="s">
        <v>533</v>
      </c>
      <c r="E432" s="301">
        <f t="shared" si="116"/>
        <v>3256.2</v>
      </c>
      <c r="F432" s="301">
        <f t="shared" si="117"/>
        <v>0</v>
      </c>
      <c r="G432" s="301">
        <v>100</v>
      </c>
      <c r="H432" s="301"/>
      <c r="I432" s="301">
        <v>1655.4</v>
      </c>
      <c r="J432" s="301"/>
      <c r="K432" s="301">
        <v>1500.8</v>
      </c>
      <c r="L432" s="301"/>
      <c r="M432" s="301"/>
      <c r="N432" s="301"/>
      <c r="O432" s="1031"/>
      <c r="P432" s="294"/>
      <c r="Q432" s="294"/>
    </row>
    <row r="433" spans="1:17" ht="14.25">
      <c r="A433" s="1024"/>
      <c r="B433" s="1037"/>
      <c r="C433" s="1024"/>
      <c r="D433" s="598" t="s">
        <v>545</v>
      </c>
      <c r="E433" s="301">
        <f t="shared" si="116"/>
        <v>3256.2</v>
      </c>
      <c r="F433" s="301">
        <f t="shared" si="117"/>
        <v>0</v>
      </c>
      <c r="G433" s="301">
        <v>100</v>
      </c>
      <c r="H433" s="301"/>
      <c r="I433" s="301">
        <v>1655.4</v>
      </c>
      <c r="J433" s="301"/>
      <c r="K433" s="301">
        <v>1500.8</v>
      </c>
      <c r="L433" s="301"/>
      <c r="M433" s="301"/>
      <c r="N433" s="301"/>
      <c r="O433" s="1032"/>
      <c r="P433" s="294"/>
      <c r="Q433" s="294"/>
    </row>
    <row r="434" spans="1:17" ht="14.25">
      <c r="A434" s="1022" t="s">
        <v>1022</v>
      </c>
      <c r="B434" s="1040" t="s">
        <v>981</v>
      </c>
      <c r="C434" s="1022" t="s">
        <v>1047</v>
      </c>
      <c r="D434" s="595" t="s">
        <v>8</v>
      </c>
      <c r="E434" s="596">
        <f aca="true" t="shared" si="118" ref="E434:N434">SUM(E435:E445)</f>
        <v>50084.2</v>
      </c>
      <c r="F434" s="596">
        <f t="shared" si="118"/>
        <v>31302.699999999997</v>
      </c>
      <c r="G434" s="596">
        <f t="shared" si="118"/>
        <v>2504.1</v>
      </c>
      <c r="H434" s="596">
        <f t="shared" si="118"/>
        <v>1565.1</v>
      </c>
      <c r="I434" s="596">
        <f t="shared" si="118"/>
        <v>0</v>
      </c>
      <c r="J434" s="596">
        <f t="shared" si="118"/>
        <v>0</v>
      </c>
      <c r="K434" s="596">
        <f t="shared" si="118"/>
        <v>47580.1</v>
      </c>
      <c r="L434" s="596">
        <f t="shared" si="118"/>
        <v>29737.6</v>
      </c>
      <c r="M434" s="596">
        <f t="shared" si="118"/>
        <v>0</v>
      </c>
      <c r="N434" s="596">
        <f t="shared" si="118"/>
        <v>0</v>
      </c>
      <c r="O434" s="1030" t="s">
        <v>24</v>
      </c>
      <c r="P434" s="294"/>
      <c r="Q434" s="294"/>
    </row>
    <row r="435" spans="1:17" ht="14.25">
      <c r="A435" s="1023"/>
      <c r="B435" s="1041"/>
      <c r="C435" s="1023"/>
      <c r="D435" s="526" t="s">
        <v>9</v>
      </c>
      <c r="E435" s="311">
        <f>G435</f>
        <v>0</v>
      </c>
      <c r="F435" s="311">
        <f>H435</f>
        <v>0</v>
      </c>
      <c r="G435" s="311"/>
      <c r="H435" s="311"/>
      <c r="I435" s="311"/>
      <c r="J435" s="311"/>
      <c r="K435" s="311"/>
      <c r="L435" s="311"/>
      <c r="M435" s="311"/>
      <c r="N435" s="311"/>
      <c r="O435" s="1031"/>
      <c r="P435" s="294"/>
      <c r="Q435" s="294"/>
    </row>
    <row r="436" spans="1:17" ht="14.25">
      <c r="A436" s="1023"/>
      <c r="B436" s="1041"/>
      <c r="C436" s="1023"/>
      <c r="D436" s="526" t="s">
        <v>10</v>
      </c>
      <c r="E436" s="311">
        <f aca="true" t="shared" si="119" ref="E436:E445">G436+I436+K436+M436</f>
        <v>0</v>
      </c>
      <c r="F436" s="311">
        <f aca="true" t="shared" si="120" ref="F436:F445">H436+J436+L436+N436</f>
        <v>0</v>
      </c>
      <c r="G436" s="311"/>
      <c r="H436" s="311"/>
      <c r="I436" s="311"/>
      <c r="J436" s="311"/>
      <c r="K436" s="311"/>
      <c r="L436" s="311"/>
      <c r="M436" s="311"/>
      <c r="N436" s="311"/>
      <c r="O436" s="1031"/>
      <c r="P436" s="294"/>
      <c r="Q436" s="294"/>
    </row>
    <row r="437" spans="1:17" ht="14.25">
      <c r="A437" s="1023"/>
      <c r="B437" s="1041"/>
      <c r="C437" s="1023"/>
      <c r="D437" s="526" t="s">
        <v>11</v>
      </c>
      <c r="E437" s="311">
        <f t="shared" si="119"/>
        <v>0</v>
      </c>
      <c r="F437" s="311">
        <f t="shared" si="120"/>
        <v>0</v>
      </c>
      <c r="G437" s="311"/>
      <c r="H437" s="311"/>
      <c r="I437" s="311"/>
      <c r="J437" s="311"/>
      <c r="K437" s="311"/>
      <c r="L437" s="311"/>
      <c r="M437" s="311"/>
      <c r="N437" s="311"/>
      <c r="O437" s="1031"/>
      <c r="P437" s="294"/>
      <c r="Q437" s="294"/>
    </row>
    <row r="438" spans="1:17" ht="14.25">
      <c r="A438" s="1023"/>
      <c r="B438" s="1041"/>
      <c r="C438" s="1023"/>
      <c r="D438" s="526" t="s">
        <v>19</v>
      </c>
      <c r="E438" s="311">
        <f t="shared" si="119"/>
        <v>0</v>
      </c>
      <c r="F438" s="311">
        <f t="shared" si="120"/>
        <v>0</v>
      </c>
      <c r="G438" s="311"/>
      <c r="H438" s="311"/>
      <c r="I438" s="311"/>
      <c r="J438" s="311"/>
      <c r="K438" s="311"/>
      <c r="L438" s="311"/>
      <c r="M438" s="311"/>
      <c r="N438" s="311"/>
      <c r="O438" s="1031"/>
      <c r="P438" s="294"/>
      <c r="Q438" s="294"/>
    </row>
    <row r="439" spans="1:17" ht="14.25">
      <c r="A439" s="1023"/>
      <c r="B439" s="1041"/>
      <c r="C439" s="1023"/>
      <c r="D439" s="526" t="s">
        <v>27</v>
      </c>
      <c r="E439" s="311">
        <f t="shared" si="119"/>
        <v>0</v>
      </c>
      <c r="F439" s="311">
        <f t="shared" si="120"/>
        <v>0</v>
      </c>
      <c r="G439" s="311"/>
      <c r="H439" s="311"/>
      <c r="I439" s="311"/>
      <c r="J439" s="311"/>
      <c r="K439" s="311"/>
      <c r="L439" s="311"/>
      <c r="M439" s="311"/>
      <c r="N439" s="311"/>
      <c r="O439" s="1031"/>
      <c r="P439" s="294"/>
      <c r="Q439" s="294"/>
    </row>
    <row r="440" spans="1:17" ht="14.25">
      <c r="A440" s="1023"/>
      <c r="B440" s="1041"/>
      <c r="C440" s="1023"/>
      <c r="D440" s="598" t="s">
        <v>28</v>
      </c>
      <c r="E440" s="301">
        <f t="shared" si="119"/>
        <v>18781.699999999997</v>
      </c>
      <c r="F440" s="301">
        <f t="shared" si="120"/>
        <v>18781.699999999997</v>
      </c>
      <c r="G440" s="301">
        <v>939.1</v>
      </c>
      <c r="H440" s="301">
        <v>939.1</v>
      </c>
      <c r="I440" s="301"/>
      <c r="J440" s="301"/>
      <c r="K440" s="301">
        <v>17842.6</v>
      </c>
      <c r="L440" s="301">
        <v>17842.6</v>
      </c>
      <c r="M440" s="301"/>
      <c r="N440" s="301"/>
      <c r="O440" s="1031"/>
      <c r="P440" s="294"/>
      <c r="Q440" s="294"/>
    </row>
    <row r="441" spans="1:17" ht="14.25">
      <c r="A441" s="1023"/>
      <c r="B441" s="1041"/>
      <c r="C441" s="1023"/>
      <c r="D441" s="598" t="s">
        <v>530</v>
      </c>
      <c r="E441" s="301">
        <f t="shared" si="119"/>
        <v>6260.5</v>
      </c>
      <c r="F441" s="301">
        <f t="shared" si="120"/>
        <v>6260.5</v>
      </c>
      <c r="G441" s="301">
        <v>313</v>
      </c>
      <c r="H441" s="301">
        <v>313</v>
      </c>
      <c r="I441" s="301"/>
      <c r="J441" s="301"/>
      <c r="K441" s="301">
        <v>5947.5</v>
      </c>
      <c r="L441" s="301">
        <v>5947.5</v>
      </c>
      <c r="M441" s="301"/>
      <c r="N441" s="301"/>
      <c r="O441" s="1031"/>
      <c r="P441" s="294"/>
      <c r="Q441" s="294"/>
    </row>
    <row r="442" spans="1:17" ht="14.25">
      <c r="A442" s="1023"/>
      <c r="B442" s="1041"/>
      <c r="C442" s="1023"/>
      <c r="D442" s="598" t="s">
        <v>531</v>
      </c>
      <c r="E442" s="301">
        <f t="shared" si="119"/>
        <v>6260.5</v>
      </c>
      <c r="F442" s="301">
        <f t="shared" si="120"/>
        <v>6260.5</v>
      </c>
      <c r="G442" s="301">
        <v>313</v>
      </c>
      <c r="H442" s="301">
        <v>313</v>
      </c>
      <c r="I442" s="301"/>
      <c r="J442" s="301"/>
      <c r="K442" s="301">
        <v>5947.5</v>
      </c>
      <c r="L442" s="301">
        <v>5947.5</v>
      </c>
      <c r="M442" s="301"/>
      <c r="N442" s="301"/>
      <c r="O442" s="1031"/>
      <c r="P442" s="294"/>
      <c r="Q442" s="294"/>
    </row>
    <row r="443" spans="1:17" ht="14.25">
      <c r="A443" s="1023"/>
      <c r="B443" s="1041"/>
      <c r="C443" s="1023"/>
      <c r="D443" s="598" t="s">
        <v>532</v>
      </c>
      <c r="E443" s="301">
        <f t="shared" si="119"/>
        <v>6260.5</v>
      </c>
      <c r="F443" s="301">
        <f t="shared" si="120"/>
        <v>0</v>
      </c>
      <c r="G443" s="301">
        <v>313</v>
      </c>
      <c r="H443" s="301"/>
      <c r="I443" s="301"/>
      <c r="J443" s="301"/>
      <c r="K443" s="301">
        <v>5947.5</v>
      </c>
      <c r="L443" s="301"/>
      <c r="M443" s="301"/>
      <c r="N443" s="301"/>
      <c r="O443" s="1031"/>
      <c r="P443" s="294"/>
      <c r="Q443" s="294"/>
    </row>
    <row r="444" spans="1:17" ht="14.25">
      <c r="A444" s="1023"/>
      <c r="B444" s="1041"/>
      <c r="C444" s="1023"/>
      <c r="D444" s="598" t="s">
        <v>533</v>
      </c>
      <c r="E444" s="301">
        <f t="shared" si="119"/>
        <v>6260.5</v>
      </c>
      <c r="F444" s="301">
        <f t="shared" si="120"/>
        <v>0</v>
      </c>
      <c r="G444" s="301">
        <v>313</v>
      </c>
      <c r="H444" s="301"/>
      <c r="I444" s="301"/>
      <c r="J444" s="301"/>
      <c r="K444" s="301">
        <v>5947.5</v>
      </c>
      <c r="L444" s="301"/>
      <c r="M444" s="301"/>
      <c r="N444" s="301"/>
      <c r="O444" s="1031"/>
      <c r="P444" s="294"/>
      <c r="Q444" s="294"/>
    </row>
    <row r="445" spans="1:17" ht="14.25">
      <c r="A445" s="1024"/>
      <c r="B445" s="1037"/>
      <c r="C445" s="1024"/>
      <c r="D445" s="598" t="s">
        <v>545</v>
      </c>
      <c r="E445" s="301">
        <f t="shared" si="119"/>
        <v>6260.5</v>
      </c>
      <c r="F445" s="301">
        <f t="shared" si="120"/>
        <v>0</v>
      </c>
      <c r="G445" s="301">
        <v>313</v>
      </c>
      <c r="H445" s="301"/>
      <c r="I445" s="301"/>
      <c r="J445" s="301"/>
      <c r="K445" s="301">
        <v>5947.5</v>
      </c>
      <c r="L445" s="301"/>
      <c r="M445" s="301"/>
      <c r="N445" s="301"/>
      <c r="O445" s="1032"/>
      <c r="P445" s="294"/>
      <c r="Q445" s="294"/>
    </row>
    <row r="446" spans="1:17" s="5" customFormat="1" ht="14.25">
      <c r="A446" s="1036"/>
      <c r="B446" s="1070" t="s">
        <v>16</v>
      </c>
      <c r="C446" s="1070"/>
      <c r="D446" s="595" t="s">
        <v>8</v>
      </c>
      <c r="E446" s="596">
        <f>SUM(E447:E457)</f>
        <v>9450315</v>
      </c>
      <c r="F446" s="596">
        <f aca="true" t="shared" si="121" ref="F446:N446">SUM(F447:F457)</f>
        <v>6389265.3100000005</v>
      </c>
      <c r="G446" s="596">
        <f t="shared" si="121"/>
        <v>6878572.800000002</v>
      </c>
      <c r="H446" s="596">
        <f t="shared" si="121"/>
        <v>5305594.000000001</v>
      </c>
      <c r="I446" s="596">
        <f t="shared" si="121"/>
        <v>42997.90000000001</v>
      </c>
      <c r="J446" s="596">
        <f t="shared" si="121"/>
        <v>38031.700000000004</v>
      </c>
      <c r="K446" s="596">
        <f t="shared" si="121"/>
        <v>1604205.9999999998</v>
      </c>
      <c r="L446" s="596">
        <f t="shared" si="121"/>
        <v>529033.5</v>
      </c>
      <c r="M446" s="596">
        <f t="shared" si="121"/>
        <v>924538.2999999999</v>
      </c>
      <c r="N446" s="596">
        <f t="shared" si="121"/>
        <v>516606.11000000004</v>
      </c>
      <c r="O446" s="1069"/>
      <c r="P446" s="305"/>
      <c r="Q446" s="305"/>
    </row>
    <row r="447" spans="1:17" ht="14.25">
      <c r="A447" s="1036"/>
      <c r="B447" s="1070"/>
      <c r="C447" s="1070"/>
      <c r="D447" s="526" t="s">
        <v>9</v>
      </c>
      <c r="E447" s="311">
        <f>G447+I447+K447+M447</f>
        <v>580403.6000000001</v>
      </c>
      <c r="F447" s="311">
        <f>H447+J447+L447+N447</f>
        <v>378972.4</v>
      </c>
      <c r="G447" s="311">
        <f>G8+G20+G32</f>
        <v>437513.80000000005</v>
      </c>
      <c r="H447" s="311">
        <f aca="true" t="shared" si="122" ref="H447:N447">H8+H20+H32</f>
        <v>327349.9</v>
      </c>
      <c r="I447" s="311">
        <f t="shared" si="122"/>
        <v>3511.5</v>
      </c>
      <c r="J447" s="311">
        <f t="shared" si="122"/>
        <v>3511.5</v>
      </c>
      <c r="K447" s="311">
        <f t="shared" si="122"/>
        <v>139378.3</v>
      </c>
      <c r="L447" s="311">
        <f t="shared" si="122"/>
        <v>48111</v>
      </c>
      <c r="M447" s="311">
        <f t="shared" si="122"/>
        <v>0</v>
      </c>
      <c r="N447" s="311">
        <f t="shared" si="122"/>
        <v>0</v>
      </c>
      <c r="O447" s="1069"/>
      <c r="P447" s="294"/>
      <c r="Q447" s="294"/>
    </row>
    <row r="448" spans="1:17" ht="14.25">
      <c r="A448" s="1036"/>
      <c r="B448" s="1070"/>
      <c r="C448" s="1070"/>
      <c r="D448" s="526" t="s">
        <v>10</v>
      </c>
      <c r="E448" s="311">
        <f aca="true" t="shared" si="123" ref="E448:E457">G448+I448+K448+M448</f>
        <v>742704.7000000001</v>
      </c>
      <c r="F448" s="311">
        <f aca="true" t="shared" si="124" ref="F448:F457">H448+J448+L448+N448</f>
        <v>460884.5999999999</v>
      </c>
      <c r="G448" s="311">
        <f aca="true" t="shared" si="125" ref="G448:N457">G9+G21+G33</f>
        <v>570280.5</v>
      </c>
      <c r="H448" s="311">
        <f t="shared" si="125"/>
        <v>341623.19999999995</v>
      </c>
      <c r="I448" s="311">
        <f t="shared" si="125"/>
        <v>1655.3</v>
      </c>
      <c r="J448" s="311">
        <f t="shared" si="125"/>
        <v>1655.3</v>
      </c>
      <c r="K448" s="311">
        <f t="shared" si="125"/>
        <v>102346.90000000001</v>
      </c>
      <c r="L448" s="311">
        <f t="shared" si="125"/>
        <v>49184.1</v>
      </c>
      <c r="M448" s="311">
        <f t="shared" si="125"/>
        <v>68422</v>
      </c>
      <c r="N448" s="311">
        <f t="shared" si="125"/>
        <v>68422</v>
      </c>
      <c r="O448" s="1069"/>
      <c r="P448" s="294"/>
      <c r="Q448" s="294"/>
    </row>
    <row r="449" spans="1:17" ht="14.25">
      <c r="A449" s="1036"/>
      <c r="B449" s="1070"/>
      <c r="C449" s="1070"/>
      <c r="D449" s="526" t="s">
        <v>11</v>
      </c>
      <c r="E449" s="311">
        <f t="shared" si="123"/>
        <v>788926.2000000001</v>
      </c>
      <c r="F449" s="311">
        <f t="shared" si="124"/>
        <v>525999.1</v>
      </c>
      <c r="G449" s="311">
        <f t="shared" si="125"/>
        <v>574477.4</v>
      </c>
      <c r="H449" s="311">
        <f t="shared" si="125"/>
        <v>379220.49999999994</v>
      </c>
      <c r="I449" s="311">
        <f t="shared" si="125"/>
        <v>0</v>
      </c>
      <c r="J449" s="311">
        <f t="shared" si="125"/>
        <v>0</v>
      </c>
      <c r="K449" s="311">
        <f t="shared" si="125"/>
        <v>140100</v>
      </c>
      <c r="L449" s="311">
        <f t="shared" si="125"/>
        <v>72429.8</v>
      </c>
      <c r="M449" s="311">
        <f t="shared" si="125"/>
        <v>74348.8</v>
      </c>
      <c r="N449" s="311">
        <f t="shared" si="125"/>
        <v>74348.8</v>
      </c>
      <c r="O449" s="1069"/>
      <c r="P449" s="294"/>
      <c r="Q449" s="294"/>
    </row>
    <row r="450" spans="1:17" ht="14.25">
      <c r="A450" s="1036"/>
      <c r="B450" s="1070"/>
      <c r="C450" s="1070"/>
      <c r="D450" s="526" t="s">
        <v>19</v>
      </c>
      <c r="E450" s="311">
        <f t="shared" si="123"/>
        <v>981209.6000000001</v>
      </c>
      <c r="F450" s="311">
        <f t="shared" si="124"/>
        <v>673022.01</v>
      </c>
      <c r="G450" s="311">
        <f t="shared" si="125"/>
        <v>698918.4</v>
      </c>
      <c r="H450" s="311">
        <f t="shared" si="125"/>
        <v>503715</v>
      </c>
      <c r="I450" s="311">
        <f t="shared" si="125"/>
        <v>0</v>
      </c>
      <c r="J450" s="311">
        <f t="shared" si="125"/>
        <v>0</v>
      </c>
      <c r="K450" s="311">
        <f t="shared" si="125"/>
        <v>144755.00000000003</v>
      </c>
      <c r="L450" s="311">
        <f t="shared" si="125"/>
        <v>102386.8</v>
      </c>
      <c r="M450" s="311">
        <f t="shared" si="125"/>
        <v>137536.2</v>
      </c>
      <c r="N450" s="311">
        <f t="shared" si="125"/>
        <v>66920.20999999999</v>
      </c>
      <c r="O450" s="1069"/>
      <c r="P450" s="294"/>
      <c r="Q450" s="294"/>
    </row>
    <row r="451" spans="1:17" ht="14.25">
      <c r="A451" s="1036"/>
      <c r="B451" s="1070"/>
      <c r="C451" s="1070"/>
      <c r="D451" s="526" t="s">
        <v>27</v>
      </c>
      <c r="E451" s="311">
        <f t="shared" si="123"/>
        <v>984674.2</v>
      </c>
      <c r="F451" s="311">
        <f t="shared" si="124"/>
        <v>706398.2</v>
      </c>
      <c r="G451" s="311">
        <f t="shared" si="125"/>
        <v>685110.5</v>
      </c>
      <c r="H451" s="311">
        <f t="shared" si="125"/>
        <v>514335.19999999995</v>
      </c>
      <c r="I451" s="311">
        <f t="shared" si="125"/>
        <v>2822.6</v>
      </c>
      <c r="J451" s="311">
        <f t="shared" si="125"/>
        <v>2822.6</v>
      </c>
      <c r="K451" s="311">
        <f t="shared" si="125"/>
        <v>156705.1</v>
      </c>
      <c r="L451" s="311">
        <f t="shared" si="125"/>
        <v>115203.9</v>
      </c>
      <c r="M451" s="311">
        <f t="shared" si="125"/>
        <v>140036</v>
      </c>
      <c r="N451" s="311">
        <f t="shared" si="125"/>
        <v>74036.5</v>
      </c>
      <c r="O451" s="1069"/>
      <c r="P451" s="294"/>
      <c r="Q451" s="294"/>
    </row>
    <row r="452" spans="1:17" ht="14.25">
      <c r="A452" s="1036"/>
      <c r="B452" s="1070"/>
      <c r="C452" s="1070"/>
      <c r="D452" s="598" t="s">
        <v>28</v>
      </c>
      <c r="E452" s="301">
        <f t="shared" si="123"/>
        <v>948123.8</v>
      </c>
      <c r="F452" s="301">
        <f t="shared" si="124"/>
        <v>757098.6999999998</v>
      </c>
      <c r="G452" s="301">
        <f t="shared" si="125"/>
        <v>652798.5</v>
      </c>
      <c r="H452" s="301">
        <f t="shared" si="125"/>
        <v>561948.3999999999</v>
      </c>
      <c r="I452" s="301">
        <f t="shared" si="125"/>
        <v>26655.4</v>
      </c>
      <c r="J452" s="301">
        <f t="shared" si="125"/>
        <v>26655.4</v>
      </c>
      <c r="K452" s="301">
        <f t="shared" si="125"/>
        <v>164043.7</v>
      </c>
      <c r="L452" s="301">
        <f t="shared" si="125"/>
        <v>90868.7</v>
      </c>
      <c r="M452" s="301">
        <f t="shared" si="125"/>
        <v>104626.2</v>
      </c>
      <c r="N452" s="301">
        <f t="shared" si="125"/>
        <v>77626.2</v>
      </c>
      <c r="O452" s="1069"/>
      <c r="P452" s="304"/>
      <c r="Q452" s="304"/>
    </row>
    <row r="453" spans="1:17" ht="14.25">
      <c r="A453" s="1036"/>
      <c r="B453" s="1070"/>
      <c r="C453" s="1070"/>
      <c r="D453" s="598" t="s">
        <v>530</v>
      </c>
      <c r="E453" s="301">
        <f t="shared" si="123"/>
        <v>909737.8</v>
      </c>
      <c r="F453" s="301">
        <f t="shared" si="124"/>
        <v>636718.5</v>
      </c>
      <c r="G453" s="301">
        <f t="shared" si="125"/>
        <v>652080.8</v>
      </c>
      <c r="H453" s="301">
        <f t="shared" si="125"/>
        <v>532012.3</v>
      </c>
      <c r="I453" s="301">
        <f t="shared" si="125"/>
        <v>1655.4</v>
      </c>
      <c r="J453" s="301">
        <f t="shared" si="125"/>
        <v>1655.4</v>
      </c>
      <c r="K453" s="301">
        <f t="shared" si="125"/>
        <v>151375.4</v>
      </c>
      <c r="L453" s="301">
        <f t="shared" si="125"/>
        <v>25424.6</v>
      </c>
      <c r="M453" s="301">
        <f t="shared" si="125"/>
        <v>104626.2</v>
      </c>
      <c r="N453" s="301">
        <f t="shared" si="125"/>
        <v>77626.2</v>
      </c>
      <c r="O453" s="1069"/>
      <c r="P453" s="304"/>
      <c r="Q453" s="304"/>
    </row>
    <row r="454" spans="1:17" ht="14.25">
      <c r="A454" s="1036"/>
      <c r="B454" s="1070"/>
      <c r="C454" s="1070"/>
      <c r="D454" s="598" t="s">
        <v>531</v>
      </c>
      <c r="E454" s="301">
        <f t="shared" si="123"/>
        <v>909816.3</v>
      </c>
      <c r="F454" s="301">
        <f t="shared" si="124"/>
        <v>636794.6</v>
      </c>
      <c r="G454" s="301">
        <f t="shared" si="125"/>
        <v>652083.2000000001</v>
      </c>
      <c r="H454" s="301">
        <f t="shared" si="125"/>
        <v>532012.3</v>
      </c>
      <c r="I454" s="301">
        <f t="shared" si="125"/>
        <v>1731.5</v>
      </c>
      <c r="J454" s="301">
        <f t="shared" si="125"/>
        <v>1731.5</v>
      </c>
      <c r="K454" s="301">
        <f t="shared" si="125"/>
        <v>151375.4</v>
      </c>
      <c r="L454" s="301">
        <f t="shared" si="125"/>
        <v>25424.6</v>
      </c>
      <c r="M454" s="301">
        <f t="shared" si="125"/>
        <v>104626.2</v>
      </c>
      <c r="N454" s="301">
        <f t="shared" si="125"/>
        <v>77626.2</v>
      </c>
      <c r="O454" s="1069"/>
      <c r="P454" s="304"/>
      <c r="Q454" s="304"/>
    </row>
    <row r="455" spans="1:17" ht="14.25">
      <c r="A455" s="1036"/>
      <c r="B455" s="1070"/>
      <c r="C455" s="1070"/>
      <c r="D455" s="598" t="s">
        <v>532</v>
      </c>
      <c r="E455" s="301">
        <f t="shared" si="123"/>
        <v>868239.6000000001</v>
      </c>
      <c r="F455" s="301">
        <f t="shared" si="124"/>
        <v>510292.39999999997</v>
      </c>
      <c r="G455" s="301">
        <f t="shared" si="125"/>
        <v>651769.9</v>
      </c>
      <c r="H455" s="301">
        <f t="shared" si="125"/>
        <v>510292.39999999997</v>
      </c>
      <c r="I455" s="301">
        <f t="shared" si="125"/>
        <v>1655.4</v>
      </c>
      <c r="J455" s="301">
        <f t="shared" si="125"/>
        <v>0</v>
      </c>
      <c r="K455" s="301">
        <f t="shared" si="125"/>
        <v>151375.4</v>
      </c>
      <c r="L455" s="301">
        <f t="shared" si="125"/>
        <v>0</v>
      </c>
      <c r="M455" s="301">
        <f t="shared" si="125"/>
        <v>63438.9</v>
      </c>
      <c r="N455" s="301">
        <f t="shared" si="125"/>
        <v>0</v>
      </c>
      <c r="O455" s="1069"/>
      <c r="P455" s="294"/>
      <c r="Q455" s="294"/>
    </row>
    <row r="456" spans="1:17" ht="14.25">
      <c r="A456" s="1036"/>
      <c r="B456" s="1070"/>
      <c r="C456" s="1070"/>
      <c r="D456" s="598" t="s">
        <v>533</v>
      </c>
      <c r="E456" s="301">
        <f t="shared" si="123"/>
        <v>868239.6000000001</v>
      </c>
      <c r="F456" s="301">
        <f t="shared" si="124"/>
        <v>537192.4</v>
      </c>
      <c r="G456" s="301">
        <f t="shared" si="125"/>
        <v>651769.9</v>
      </c>
      <c r="H456" s="301">
        <f t="shared" si="125"/>
        <v>537192.4</v>
      </c>
      <c r="I456" s="301">
        <f t="shared" si="125"/>
        <v>1655.4</v>
      </c>
      <c r="J456" s="301">
        <f t="shared" si="125"/>
        <v>0</v>
      </c>
      <c r="K456" s="301">
        <f t="shared" si="125"/>
        <v>151375.4</v>
      </c>
      <c r="L456" s="301">
        <f t="shared" si="125"/>
        <v>0</v>
      </c>
      <c r="M456" s="301">
        <f t="shared" si="125"/>
        <v>63438.9</v>
      </c>
      <c r="N456" s="301">
        <f t="shared" si="125"/>
        <v>0</v>
      </c>
      <c r="O456" s="1069"/>
      <c r="P456" s="294"/>
      <c r="Q456" s="294"/>
    </row>
    <row r="457" spans="1:17" ht="14.25">
      <c r="A457" s="1036"/>
      <c r="B457" s="1070"/>
      <c r="C457" s="1070"/>
      <c r="D457" s="598" t="s">
        <v>545</v>
      </c>
      <c r="E457" s="301">
        <f t="shared" si="123"/>
        <v>868239.6000000001</v>
      </c>
      <c r="F457" s="301">
        <f t="shared" si="124"/>
        <v>565892.4</v>
      </c>
      <c r="G457" s="301">
        <f t="shared" si="125"/>
        <v>651769.9</v>
      </c>
      <c r="H457" s="301">
        <f t="shared" si="125"/>
        <v>565892.4</v>
      </c>
      <c r="I457" s="301">
        <f t="shared" si="125"/>
        <v>1655.4</v>
      </c>
      <c r="J457" s="301">
        <f t="shared" si="125"/>
        <v>0</v>
      </c>
      <c r="K457" s="301">
        <f t="shared" si="125"/>
        <v>151375.4</v>
      </c>
      <c r="L457" s="301">
        <f t="shared" si="125"/>
        <v>0</v>
      </c>
      <c r="M457" s="301">
        <f t="shared" si="125"/>
        <v>63438.9</v>
      </c>
      <c r="N457" s="301">
        <f t="shared" si="125"/>
        <v>0</v>
      </c>
      <c r="O457" s="1069"/>
      <c r="P457" s="294"/>
      <c r="Q457" s="294"/>
    </row>
    <row r="458" spans="1:15" ht="14.25">
      <c r="A458" s="190"/>
      <c r="B458" s="45"/>
      <c r="C458" s="46"/>
      <c r="D458" s="47"/>
      <c r="E458" s="47"/>
      <c r="F458" s="47"/>
      <c r="G458" s="47"/>
      <c r="H458" s="47"/>
      <c r="I458" s="47"/>
      <c r="J458" s="47"/>
      <c r="K458" s="47"/>
      <c r="L458" s="47"/>
      <c r="M458" s="47"/>
      <c r="N458" s="47"/>
      <c r="O458" s="48"/>
    </row>
    <row r="459" spans="1:15" ht="14.25">
      <c r="A459" s="198" t="s">
        <v>179</v>
      </c>
      <c r="B459" s="17"/>
      <c r="C459" s="17"/>
      <c r="F459" s="49"/>
      <c r="G459" s="49"/>
      <c r="H459" s="50"/>
      <c r="I459" s="47"/>
      <c r="J459" s="47"/>
      <c r="K459" s="47"/>
      <c r="L459" s="47"/>
      <c r="M459" s="47"/>
      <c r="N459" s="47"/>
      <c r="O459" s="48"/>
    </row>
    <row r="460" spans="1:15" ht="14.25">
      <c r="A460" s="189" t="s">
        <v>24</v>
      </c>
      <c r="B460" s="822" t="s">
        <v>365</v>
      </c>
      <c r="C460" s="822"/>
      <c r="D460" s="822"/>
      <c r="E460" s="822"/>
      <c r="F460" s="822"/>
      <c r="G460" s="822"/>
      <c r="H460" s="822"/>
      <c r="I460" s="47"/>
      <c r="J460" s="47"/>
      <c r="K460" s="47"/>
      <c r="L460" s="47"/>
      <c r="M460" s="47"/>
      <c r="N460" s="47"/>
      <c r="O460" s="48"/>
    </row>
    <row r="461" spans="1:15" ht="14.25">
      <c r="A461" s="511" t="s">
        <v>1067</v>
      </c>
      <c r="B461" s="1016" t="s">
        <v>118</v>
      </c>
      <c r="C461" s="1017"/>
      <c r="D461" s="1017"/>
      <c r="E461" s="1017"/>
      <c r="F461" s="1017"/>
      <c r="G461" s="1017"/>
      <c r="H461" s="1018"/>
      <c r="I461" s="90"/>
      <c r="J461" s="90"/>
      <c r="K461" s="90"/>
      <c r="L461" s="90"/>
      <c r="M461" s="90"/>
      <c r="N461" s="90"/>
      <c r="O461" s="48"/>
    </row>
    <row r="462" spans="1:15" ht="14.25">
      <c r="A462" s="189" t="s">
        <v>130</v>
      </c>
      <c r="B462" s="822" t="s">
        <v>367</v>
      </c>
      <c r="C462" s="822"/>
      <c r="D462" s="822"/>
      <c r="E462" s="822"/>
      <c r="F462" s="822"/>
      <c r="G462" s="822"/>
      <c r="H462" s="822"/>
      <c r="I462" s="47"/>
      <c r="J462" s="47"/>
      <c r="K462" s="47"/>
      <c r="L462" s="47"/>
      <c r="M462" s="47"/>
      <c r="N462" s="47"/>
      <c r="O462" s="48"/>
    </row>
    <row r="463" spans="1:15" ht="14.25">
      <c r="A463" s="189" t="s">
        <v>131</v>
      </c>
      <c r="B463" s="822" t="s">
        <v>368</v>
      </c>
      <c r="C463" s="822"/>
      <c r="D463" s="822"/>
      <c r="E463" s="822"/>
      <c r="F463" s="822"/>
      <c r="G463" s="822"/>
      <c r="H463" s="822"/>
      <c r="I463" s="47"/>
      <c r="J463" s="47"/>
      <c r="K463" s="47"/>
      <c r="L463" s="47"/>
      <c r="M463" s="47"/>
      <c r="N463" s="47"/>
      <c r="O463" s="48"/>
    </row>
    <row r="464" spans="1:15" ht="14.25">
      <c r="A464" s="189" t="s">
        <v>132</v>
      </c>
      <c r="B464" s="822" t="s">
        <v>369</v>
      </c>
      <c r="C464" s="822"/>
      <c r="D464" s="822"/>
      <c r="E464" s="822"/>
      <c r="F464" s="822"/>
      <c r="G464" s="822"/>
      <c r="H464" s="822"/>
      <c r="I464" s="47"/>
      <c r="J464" s="47"/>
      <c r="K464" s="47"/>
      <c r="L464" s="47"/>
      <c r="M464" s="47"/>
      <c r="N464" s="47"/>
      <c r="O464" s="48"/>
    </row>
    <row r="465" spans="1:15" ht="14.25">
      <c r="A465" s="189" t="s">
        <v>133</v>
      </c>
      <c r="B465" s="822" t="s">
        <v>370</v>
      </c>
      <c r="C465" s="822"/>
      <c r="D465" s="822"/>
      <c r="E465" s="822"/>
      <c r="F465" s="822"/>
      <c r="G465" s="822"/>
      <c r="H465" s="822"/>
      <c r="I465" s="47"/>
      <c r="J465" s="47"/>
      <c r="K465" s="47"/>
      <c r="L465" s="47"/>
      <c r="M465" s="47"/>
      <c r="N465" s="47"/>
      <c r="O465" s="48"/>
    </row>
    <row r="466" spans="1:15" ht="44.25" customHeight="1">
      <c r="A466" s="1050" t="s">
        <v>309</v>
      </c>
      <c r="B466" s="1050"/>
      <c r="C466" s="1050"/>
      <c r="D466" s="1050"/>
      <c r="E466" s="1050"/>
      <c r="F466" s="1050"/>
      <c r="G466" s="1050"/>
      <c r="H466" s="1050"/>
      <c r="I466" s="1050"/>
      <c r="J466" s="1050"/>
      <c r="K466" s="1050"/>
      <c r="L466" s="1050"/>
      <c r="M466" s="1050"/>
      <c r="N466" s="1050"/>
      <c r="O466" s="1050"/>
    </row>
    <row r="467" spans="1:15" ht="78" customHeight="1">
      <c r="A467" s="1050" t="s">
        <v>310</v>
      </c>
      <c r="B467" s="1050"/>
      <c r="C467" s="1050"/>
      <c r="D467" s="1050"/>
      <c r="E467" s="1050"/>
      <c r="F467" s="1050"/>
      <c r="G467" s="1050"/>
      <c r="H467" s="1050"/>
      <c r="I467" s="1050"/>
      <c r="J467" s="1050"/>
      <c r="K467" s="1050"/>
      <c r="L467" s="1050"/>
      <c r="M467" s="1050"/>
      <c r="N467" s="1050"/>
      <c r="O467" s="1050"/>
    </row>
    <row r="468" spans="1:15" ht="14.25">
      <c r="A468" s="1044" t="s">
        <v>311</v>
      </c>
      <c r="B468" s="1044"/>
      <c r="C468" s="1044"/>
      <c r="D468" s="1044"/>
      <c r="E468" s="1044"/>
      <c r="F468" s="1044"/>
      <c r="G468" s="1044"/>
      <c r="H468" s="1044"/>
      <c r="I468" s="1044"/>
      <c r="J468" s="1044"/>
      <c r="K468" s="1044"/>
      <c r="L468" s="1044"/>
      <c r="M468" s="1044"/>
      <c r="N468" s="1044"/>
      <c r="O468" s="1044"/>
    </row>
    <row r="469" spans="1:14" ht="27" customHeight="1">
      <c r="A469" s="1012" t="s">
        <v>362</v>
      </c>
      <c r="B469" s="1012"/>
      <c r="C469" s="1012"/>
      <c r="D469" s="1012"/>
      <c r="E469" s="1012"/>
      <c r="F469" s="1012"/>
      <c r="G469" s="1012"/>
      <c r="H469" s="1012"/>
      <c r="I469" s="1012"/>
      <c r="J469" s="1012"/>
      <c r="K469" s="1012"/>
      <c r="L469" s="1012"/>
      <c r="M469" s="1012"/>
      <c r="N469" s="1012"/>
    </row>
    <row r="470" ht="14.25">
      <c r="A470" s="112"/>
    </row>
    <row r="471" spans="1:15" ht="15" customHeight="1">
      <c r="A471" s="889" t="s">
        <v>363</v>
      </c>
      <c r="B471" s="889"/>
      <c r="C471" s="889"/>
      <c r="D471" s="889"/>
      <c r="E471" s="889"/>
      <c r="F471" s="889"/>
      <c r="G471" s="889"/>
      <c r="H471" s="889"/>
      <c r="I471" s="889"/>
      <c r="J471" s="889"/>
      <c r="K471" s="889"/>
      <c r="L471" s="889"/>
      <c r="M471" s="889"/>
      <c r="N471" s="889"/>
      <c r="O471" s="889"/>
    </row>
    <row r="472" spans="1:15" ht="16.5" customHeight="1">
      <c r="A472" s="889" t="s">
        <v>909</v>
      </c>
      <c r="B472" s="889"/>
      <c r="C472" s="889"/>
      <c r="D472" s="889"/>
      <c r="E472" s="889"/>
      <c r="F472" s="889"/>
      <c r="G472" s="889"/>
      <c r="H472" s="889"/>
      <c r="I472" s="889"/>
      <c r="J472" s="889"/>
      <c r="K472" s="889"/>
      <c r="L472" s="889"/>
      <c r="M472" s="889"/>
      <c r="N472" s="889"/>
      <c r="O472" s="889"/>
    </row>
    <row r="473" spans="1:15" ht="74.25" customHeight="1">
      <c r="A473" s="889" t="s">
        <v>977</v>
      </c>
      <c r="B473" s="889"/>
      <c r="C473" s="889"/>
      <c r="D473" s="889"/>
      <c r="E473" s="889"/>
      <c r="F473" s="889"/>
      <c r="G473" s="889"/>
      <c r="H473" s="889"/>
      <c r="I473" s="889"/>
      <c r="J473" s="889"/>
      <c r="K473" s="889"/>
      <c r="L473" s="889"/>
      <c r="M473" s="889"/>
      <c r="N473" s="889"/>
      <c r="O473" s="889"/>
    </row>
    <row r="474" spans="1:15" ht="19.5" customHeight="1">
      <c r="A474" s="902" t="s">
        <v>795</v>
      </c>
      <c r="B474" s="902"/>
      <c r="C474" s="902"/>
      <c r="D474" s="902"/>
      <c r="E474" s="902"/>
      <c r="F474" s="902"/>
      <c r="G474" s="902"/>
      <c r="H474" s="902"/>
      <c r="I474" s="902"/>
      <c r="J474" s="902"/>
      <c r="K474" s="902"/>
      <c r="L474" s="902"/>
      <c r="M474" s="902"/>
      <c r="N474" s="902"/>
      <c r="O474" s="902"/>
    </row>
    <row r="475" spans="1:15" ht="47.25" customHeight="1">
      <c r="A475" s="889" t="s">
        <v>846</v>
      </c>
      <c r="B475" s="889"/>
      <c r="C475" s="889"/>
      <c r="D475" s="889"/>
      <c r="E475" s="889"/>
      <c r="F475" s="889"/>
      <c r="G475" s="889"/>
      <c r="H475" s="889"/>
      <c r="I475" s="889"/>
      <c r="J475" s="889"/>
      <c r="K475" s="889"/>
      <c r="L475" s="889"/>
      <c r="M475" s="889"/>
      <c r="N475" s="889"/>
      <c r="O475" s="889"/>
    </row>
    <row r="476" spans="1:15" ht="15" customHeight="1">
      <c r="A476" s="884" t="s">
        <v>364</v>
      </c>
      <c r="B476" s="884"/>
      <c r="C476" s="884"/>
      <c r="D476" s="884"/>
      <c r="E476" s="884"/>
      <c r="F476" s="884"/>
      <c r="G476" s="884"/>
      <c r="H476" s="884"/>
      <c r="I476" s="884"/>
      <c r="J476" s="884"/>
      <c r="K476" s="884"/>
      <c r="L476" s="884"/>
      <c r="M476" s="884"/>
      <c r="N476" s="884"/>
      <c r="O476" s="884"/>
    </row>
    <row r="477" spans="1:15" ht="28.5" customHeight="1">
      <c r="A477" s="884" t="s">
        <v>993</v>
      </c>
      <c r="B477" s="884"/>
      <c r="C477" s="884"/>
      <c r="D477" s="884"/>
      <c r="E477" s="884"/>
      <c r="F477" s="884"/>
      <c r="G477" s="884"/>
      <c r="H477" s="884"/>
      <c r="I477" s="884"/>
      <c r="J477" s="884"/>
      <c r="K477" s="884"/>
      <c r="L477" s="884"/>
      <c r="M477" s="884"/>
      <c r="N477" s="884"/>
      <c r="O477" s="884"/>
    </row>
    <row r="478" spans="1:15" ht="15" customHeight="1">
      <c r="A478" s="884" t="s">
        <v>710</v>
      </c>
      <c r="B478" s="884"/>
      <c r="C478" s="884"/>
      <c r="D478" s="884"/>
      <c r="E478" s="884"/>
      <c r="F478" s="884"/>
      <c r="G478" s="884"/>
      <c r="H478" s="884"/>
      <c r="I478" s="884"/>
      <c r="J478" s="884"/>
      <c r="K478" s="884"/>
      <c r="L478" s="884"/>
      <c r="M478" s="884"/>
      <c r="N478" s="884"/>
      <c r="O478" s="884"/>
    </row>
    <row r="479" spans="1:15" ht="30" customHeight="1">
      <c r="A479" s="884" t="s">
        <v>851</v>
      </c>
      <c r="B479" s="884"/>
      <c r="C479" s="884"/>
      <c r="D479" s="884"/>
      <c r="E479" s="884"/>
      <c r="F479" s="884"/>
      <c r="G479" s="884"/>
      <c r="H479" s="884"/>
      <c r="I479" s="884"/>
      <c r="J479" s="884"/>
      <c r="K479" s="884"/>
      <c r="L479" s="884"/>
      <c r="M479" s="884"/>
      <c r="N479" s="884"/>
      <c r="O479" s="884"/>
    </row>
    <row r="480" spans="1:15" ht="50.25" customHeight="1">
      <c r="A480" s="889" t="s">
        <v>908</v>
      </c>
      <c r="B480" s="889"/>
      <c r="C480" s="889"/>
      <c r="D480" s="889"/>
      <c r="E480" s="889"/>
      <c r="F480" s="889"/>
      <c r="G480" s="889"/>
      <c r="H480" s="889"/>
      <c r="I480" s="889"/>
      <c r="J480" s="889"/>
      <c r="K480" s="889"/>
      <c r="L480" s="889"/>
      <c r="M480" s="889"/>
      <c r="N480" s="889"/>
      <c r="O480" s="889"/>
    </row>
    <row r="481" spans="1:15" ht="60" customHeight="1">
      <c r="A481" s="890" t="s">
        <v>997</v>
      </c>
      <c r="B481" s="890"/>
      <c r="C481" s="890"/>
      <c r="D481" s="890"/>
      <c r="E481" s="890"/>
      <c r="F481" s="890"/>
      <c r="G481" s="890"/>
      <c r="H481" s="890"/>
      <c r="I481" s="890"/>
      <c r="J481" s="890"/>
      <c r="K481" s="890"/>
      <c r="L481" s="890"/>
      <c r="M481" s="890"/>
      <c r="N481" s="890"/>
      <c r="O481" s="890"/>
    </row>
    <row r="482" spans="1:15" ht="30" customHeight="1">
      <c r="A482" s="890" t="s">
        <v>546</v>
      </c>
      <c r="B482" s="890"/>
      <c r="C482" s="890"/>
      <c r="D482" s="890"/>
      <c r="E482" s="890"/>
      <c r="F482" s="890"/>
      <c r="G482" s="890"/>
      <c r="H482" s="890"/>
      <c r="I482" s="890"/>
      <c r="J482" s="890"/>
      <c r="K482" s="890"/>
      <c r="L482" s="890"/>
      <c r="M482" s="890"/>
      <c r="N482" s="890"/>
      <c r="O482" s="890"/>
    </row>
    <row r="483" spans="1:15" ht="33" customHeight="1">
      <c r="A483" s="889" t="s">
        <v>707</v>
      </c>
      <c r="B483" s="889"/>
      <c r="C483" s="889"/>
      <c r="D483" s="889"/>
      <c r="E483" s="889"/>
      <c r="F483" s="889"/>
      <c r="G483" s="889"/>
      <c r="H483" s="889"/>
      <c r="I483" s="889"/>
      <c r="J483" s="889"/>
      <c r="K483" s="889"/>
      <c r="L483" s="889"/>
      <c r="M483" s="889"/>
      <c r="N483" s="889"/>
      <c r="O483" s="889"/>
    </row>
    <row r="484" spans="1:15" ht="60" customHeight="1">
      <c r="A484" s="870" t="s">
        <v>556</v>
      </c>
      <c r="B484" s="870"/>
      <c r="C484" s="870"/>
      <c r="D484" s="870"/>
      <c r="E484" s="870"/>
      <c r="F484" s="870"/>
      <c r="G484" s="870"/>
      <c r="H484" s="870"/>
      <c r="I484" s="870"/>
      <c r="J484" s="870"/>
      <c r="K484" s="870"/>
      <c r="L484" s="870"/>
      <c r="M484" s="870"/>
      <c r="N484" s="870"/>
      <c r="O484" s="870"/>
    </row>
    <row r="485" spans="1:15" ht="14.25">
      <c r="A485" s="1049" t="s">
        <v>667</v>
      </c>
      <c r="B485" s="1049"/>
      <c r="C485" s="1049"/>
      <c r="D485" s="1049"/>
      <c r="E485" s="1049"/>
      <c r="F485" s="1049"/>
      <c r="G485" s="1049"/>
      <c r="H485" s="1049"/>
      <c r="I485" s="1049"/>
      <c r="J485" s="1049"/>
      <c r="K485" s="1049"/>
      <c r="L485" s="1049"/>
      <c r="M485" s="1049"/>
      <c r="N485" s="1049"/>
      <c r="O485" s="1049"/>
    </row>
  </sheetData>
  <sheetProtection/>
  <mergeCells count="181">
    <mergeCell ref="A446:A457"/>
    <mergeCell ref="B446:B457"/>
    <mergeCell ref="C446:C457"/>
    <mergeCell ref="A398:A409"/>
    <mergeCell ref="B398:B409"/>
    <mergeCell ref="O398:O409"/>
    <mergeCell ref="A410:A421"/>
    <mergeCell ref="B410:B421"/>
    <mergeCell ref="A469:N469"/>
    <mergeCell ref="C422:C433"/>
    <mergeCell ref="C434:C445"/>
    <mergeCell ref="O410:O421"/>
    <mergeCell ref="A434:A445"/>
    <mergeCell ref="A2:A4"/>
    <mergeCell ref="C2:C4"/>
    <mergeCell ref="D2:D4"/>
    <mergeCell ref="E2:F3"/>
    <mergeCell ref="O446:O457"/>
    <mergeCell ref="A386:A397"/>
    <mergeCell ref="O386:O397"/>
    <mergeCell ref="A422:A433"/>
    <mergeCell ref="B6:O6"/>
    <mergeCell ref="I3:J3"/>
    <mergeCell ref="A373:A384"/>
    <mergeCell ref="B44:B55"/>
    <mergeCell ref="B43:N43"/>
    <mergeCell ref="O325:O360"/>
    <mergeCell ref="B422:B433"/>
    <mergeCell ref="A484:O484"/>
    <mergeCell ref="K3:L3"/>
    <mergeCell ref="A481:O481"/>
    <mergeCell ref="A482:O482"/>
    <mergeCell ref="B460:H460"/>
    <mergeCell ref="B2:B4"/>
    <mergeCell ref="A312:A323"/>
    <mergeCell ref="B312:B323"/>
    <mergeCell ref="O3:O4"/>
    <mergeCell ref="A80:A91"/>
    <mergeCell ref="G2:N2"/>
    <mergeCell ref="M3:N3"/>
    <mergeCell ref="B80:B91"/>
    <mergeCell ref="B128:B139"/>
    <mergeCell ref="B176:B187"/>
    <mergeCell ref="B188:B199"/>
    <mergeCell ref="G3:H3"/>
    <mergeCell ref="C82:C88"/>
    <mergeCell ref="C58:C67"/>
    <mergeCell ref="C69:C79"/>
    <mergeCell ref="B349:B360"/>
    <mergeCell ref="B337:B348"/>
    <mergeCell ref="A284:A299"/>
    <mergeCell ref="D293:D294"/>
    <mergeCell ref="D289:D290"/>
    <mergeCell ref="D291:D292"/>
    <mergeCell ref="C347:C348"/>
    <mergeCell ref="C351:C357"/>
    <mergeCell ref="C359:C360"/>
    <mergeCell ref="O248:O259"/>
    <mergeCell ref="A349:A360"/>
    <mergeCell ref="O373:O384"/>
    <mergeCell ref="A325:A336"/>
    <mergeCell ref="C312:C323"/>
    <mergeCell ref="O312:O323"/>
    <mergeCell ref="A337:A348"/>
    <mergeCell ref="A272:A283"/>
    <mergeCell ref="B272:B283"/>
    <mergeCell ref="O361:O372"/>
    <mergeCell ref="O200:O211"/>
    <mergeCell ref="O80:O91"/>
    <mergeCell ref="B92:B103"/>
    <mergeCell ref="A471:O471"/>
    <mergeCell ref="A472:O472"/>
    <mergeCell ref="A473:O473"/>
    <mergeCell ref="O236:O247"/>
    <mergeCell ref="O272:O283"/>
    <mergeCell ref="O300:O311"/>
    <mergeCell ref="B284:B299"/>
    <mergeCell ref="O188:O199"/>
    <mergeCell ref="B56:B67"/>
    <mergeCell ref="A56:A67"/>
    <mergeCell ref="B68:B79"/>
    <mergeCell ref="A68:A79"/>
    <mergeCell ref="O56:O67"/>
    <mergeCell ref="O68:O79"/>
    <mergeCell ref="A92:A103"/>
    <mergeCell ref="B104:B115"/>
    <mergeCell ref="A104:A115"/>
    <mergeCell ref="B116:B127"/>
    <mergeCell ref="A116:A127"/>
    <mergeCell ref="O92:O103"/>
    <mergeCell ref="O104:O115"/>
    <mergeCell ref="O116:O127"/>
    <mergeCell ref="C117:C127"/>
    <mergeCell ref="C94:C103"/>
    <mergeCell ref="C106:C109"/>
    <mergeCell ref="O140:O151"/>
    <mergeCell ref="B152:B163"/>
    <mergeCell ref="B164:B175"/>
    <mergeCell ref="A140:A199"/>
    <mergeCell ref="O152:O163"/>
    <mergeCell ref="O164:O175"/>
    <mergeCell ref="O176:O187"/>
    <mergeCell ref="C168:C175"/>
    <mergeCell ref="C180:C187"/>
    <mergeCell ref="C192:C199"/>
    <mergeCell ref="A480:O480"/>
    <mergeCell ref="B463:H463"/>
    <mergeCell ref="A483:O483"/>
    <mergeCell ref="A466:O466"/>
    <mergeCell ref="C212:C259"/>
    <mergeCell ref="A467:O467"/>
    <mergeCell ref="A260:A271"/>
    <mergeCell ref="O260:O271"/>
    <mergeCell ref="B260:B271"/>
    <mergeCell ref="B224:B235"/>
    <mergeCell ref="A476:O476"/>
    <mergeCell ref="A477:O477"/>
    <mergeCell ref="A474:O474"/>
    <mergeCell ref="B464:H464"/>
    <mergeCell ref="C300:C311"/>
    <mergeCell ref="O212:O223"/>
    <mergeCell ref="B236:B247"/>
    <mergeCell ref="B248:B259"/>
    <mergeCell ref="A200:A259"/>
    <mergeCell ref="B212:B223"/>
    <mergeCell ref="A485:O485"/>
    <mergeCell ref="B465:H465"/>
    <mergeCell ref="B462:H462"/>
    <mergeCell ref="B361:B372"/>
    <mergeCell ref="A361:A372"/>
    <mergeCell ref="B434:B445"/>
    <mergeCell ref="O434:O445"/>
    <mergeCell ref="A475:O475"/>
    <mergeCell ref="A478:O478"/>
    <mergeCell ref="A479:O479"/>
    <mergeCell ref="A1:O1"/>
    <mergeCell ref="A468:O468"/>
    <mergeCell ref="C200:C211"/>
    <mergeCell ref="B300:B311"/>
    <mergeCell ref="A300:A311"/>
    <mergeCell ref="C284:C299"/>
    <mergeCell ref="O224:O235"/>
    <mergeCell ref="B325:B336"/>
    <mergeCell ref="B200:B211"/>
    <mergeCell ref="A128:A139"/>
    <mergeCell ref="A31:A42"/>
    <mergeCell ref="B31:B42"/>
    <mergeCell ref="C31:C42"/>
    <mergeCell ref="O31:O42"/>
    <mergeCell ref="O7:O18"/>
    <mergeCell ref="O19:O30"/>
    <mergeCell ref="B7:B18"/>
    <mergeCell ref="A7:A18"/>
    <mergeCell ref="C7:C18"/>
    <mergeCell ref="A44:A55"/>
    <mergeCell ref="C44:C55"/>
    <mergeCell ref="O44:O55"/>
    <mergeCell ref="B19:B30"/>
    <mergeCell ref="C19:C30"/>
    <mergeCell ref="B324:N324"/>
    <mergeCell ref="A19:A30"/>
    <mergeCell ref="D295:D296"/>
    <mergeCell ref="O128:O139"/>
    <mergeCell ref="B140:B151"/>
    <mergeCell ref="C144:C151"/>
    <mergeCell ref="C156:C163"/>
    <mergeCell ref="C262:C271"/>
    <mergeCell ref="C327:C336"/>
    <mergeCell ref="C340:C341"/>
    <mergeCell ref="C342:C345"/>
    <mergeCell ref="B461:H461"/>
    <mergeCell ref="C362:C372"/>
    <mergeCell ref="C374:C384"/>
    <mergeCell ref="C386:C397"/>
    <mergeCell ref="C398:C409"/>
    <mergeCell ref="C410:C421"/>
    <mergeCell ref="B373:B384"/>
    <mergeCell ref="B386:B397"/>
    <mergeCell ref="B385:O385"/>
    <mergeCell ref="O422:O433"/>
  </mergeCells>
  <printOptions/>
  <pageMargins left="0.4330708661417323" right="0.35433070866141736" top="0.4330708661417323" bottom="0.35433070866141736" header="0.31496062992125984" footer="0.31496062992125984"/>
  <pageSetup horizontalDpi="600" verticalDpi="600" orientation="landscape" paperSize="9" scale="58" r:id="rId1"/>
  <rowBreaks count="8" manualBreakCount="8">
    <brk id="55" max="14" man="1"/>
    <brk id="115" max="14" man="1"/>
    <brk id="175" max="14" man="1"/>
    <brk id="235" max="14" man="1"/>
    <brk id="299" max="14" man="1"/>
    <brk id="360" max="14" man="1"/>
    <brk id="421" max="14" man="1"/>
    <brk id="468" max="14" man="1"/>
  </rowBreaks>
</worksheet>
</file>

<file path=xl/worksheets/sheet11.xml><?xml version="1.0" encoding="utf-8"?>
<worksheet xmlns="http://schemas.openxmlformats.org/spreadsheetml/2006/main" xmlns:r="http://schemas.openxmlformats.org/officeDocument/2006/relationships">
  <sheetPr>
    <tabColor rgb="FFFF0000"/>
  </sheetPr>
  <dimension ref="A1:X74"/>
  <sheetViews>
    <sheetView view="pageBreakPreview" zoomScaleSheetLayoutView="100" zoomScalePageLayoutView="0" workbookViewId="0" topLeftCell="C1">
      <selection activeCell="H74" sqref="H74:R74"/>
    </sheetView>
  </sheetViews>
  <sheetFormatPr defaultColWidth="9.140625" defaultRowHeight="15"/>
  <cols>
    <col min="1" max="1" width="18.00390625" style="51" customWidth="1"/>
    <col min="2" max="2" width="12.7109375" style="51" customWidth="1"/>
    <col min="3" max="14" width="9.57421875" style="51" customWidth="1"/>
    <col min="15" max="24" width="9.57421875" style="0" customWidth="1"/>
  </cols>
  <sheetData>
    <row r="1" spans="1:24" ht="14.25">
      <c r="A1" s="839" t="s">
        <v>894</v>
      </c>
      <c r="B1" s="839"/>
      <c r="C1" s="839"/>
      <c r="D1" s="839"/>
      <c r="E1" s="839"/>
      <c r="F1" s="839"/>
      <c r="G1" s="839"/>
      <c r="H1" s="839"/>
      <c r="I1" s="839"/>
      <c r="J1" s="839"/>
      <c r="K1" s="839"/>
      <c r="L1" s="839"/>
      <c r="M1" s="839"/>
      <c r="N1" s="839"/>
      <c r="O1" s="839"/>
      <c r="P1" s="839"/>
      <c r="Q1" s="839"/>
      <c r="R1" s="839"/>
      <c r="S1" s="839"/>
      <c r="T1" s="839"/>
      <c r="U1" s="839"/>
      <c r="V1" s="839"/>
      <c r="W1" s="839"/>
      <c r="X1" s="839"/>
    </row>
    <row r="2" spans="1:24" ht="14.25">
      <c r="A2" s="1103" t="s">
        <v>852</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row>
    <row r="3" spans="1:24" ht="27">
      <c r="A3" s="38" t="s">
        <v>53</v>
      </c>
      <c r="B3" s="1082" t="s">
        <v>612</v>
      </c>
      <c r="C3" s="1082"/>
      <c r="D3" s="1082"/>
      <c r="E3" s="1082"/>
      <c r="F3" s="1082"/>
      <c r="G3" s="1082"/>
      <c r="H3" s="1082"/>
      <c r="I3" s="1082"/>
      <c r="J3" s="1082"/>
      <c r="K3" s="1082"/>
      <c r="L3" s="1082"/>
      <c r="M3" s="1082"/>
      <c r="N3" s="1082"/>
      <c r="O3" s="1082"/>
      <c r="P3" s="1082"/>
      <c r="Q3" s="1082"/>
      <c r="R3" s="1082"/>
      <c r="S3" s="1082"/>
      <c r="T3" s="1082"/>
      <c r="U3" s="1082"/>
      <c r="V3" s="1082"/>
      <c r="W3" s="1082"/>
      <c r="X3" s="1082"/>
    </row>
    <row r="4" spans="1:24" ht="41.25">
      <c r="A4" s="38" t="s">
        <v>55</v>
      </c>
      <c r="B4" s="1082" t="s">
        <v>365</v>
      </c>
      <c r="C4" s="1082"/>
      <c r="D4" s="1082"/>
      <c r="E4" s="1082"/>
      <c r="F4" s="1082"/>
      <c r="G4" s="1082"/>
      <c r="H4" s="1082"/>
      <c r="I4" s="1082"/>
      <c r="J4" s="1082"/>
      <c r="K4" s="1082"/>
      <c r="L4" s="1082"/>
      <c r="M4" s="1082"/>
      <c r="N4" s="1082"/>
      <c r="O4" s="1082"/>
      <c r="P4" s="1082"/>
      <c r="Q4" s="1082"/>
      <c r="R4" s="1082"/>
      <c r="S4" s="1082"/>
      <c r="T4" s="1082"/>
      <c r="U4" s="1082"/>
      <c r="V4" s="1082"/>
      <c r="W4" s="1082"/>
      <c r="X4" s="1082"/>
    </row>
    <row r="5" spans="1:24" ht="14.25" customHeight="1">
      <c r="A5" s="1104" t="s">
        <v>57</v>
      </c>
      <c r="B5" s="1082" t="s">
        <v>366</v>
      </c>
      <c r="C5" s="1082"/>
      <c r="D5" s="1082"/>
      <c r="E5" s="1082"/>
      <c r="F5" s="1082"/>
      <c r="G5" s="1082"/>
      <c r="H5" s="1082"/>
      <c r="I5" s="1082"/>
      <c r="J5" s="1082"/>
      <c r="K5" s="1082"/>
      <c r="L5" s="1082"/>
      <c r="M5" s="1082"/>
      <c r="N5" s="1082"/>
      <c r="O5" s="1082"/>
      <c r="P5" s="1082"/>
      <c r="Q5" s="1082"/>
      <c r="R5" s="1082"/>
      <c r="S5" s="1082"/>
      <c r="T5" s="1082"/>
      <c r="U5" s="1082"/>
      <c r="V5" s="1082"/>
      <c r="W5" s="1082"/>
      <c r="X5" s="1082"/>
    </row>
    <row r="6" spans="1:24" ht="14.25" customHeight="1">
      <c r="A6" s="1104"/>
      <c r="B6" s="1082" t="s">
        <v>371</v>
      </c>
      <c r="C6" s="1082"/>
      <c r="D6" s="1082"/>
      <c r="E6" s="1082"/>
      <c r="F6" s="1082"/>
      <c r="G6" s="1082"/>
      <c r="H6" s="1082"/>
      <c r="I6" s="1082"/>
      <c r="J6" s="1082"/>
      <c r="K6" s="1082"/>
      <c r="L6" s="1082"/>
      <c r="M6" s="1082"/>
      <c r="N6" s="1082"/>
      <c r="O6" s="1082"/>
      <c r="P6" s="1082"/>
      <c r="Q6" s="1082"/>
      <c r="R6" s="1082"/>
      <c r="S6" s="1082"/>
      <c r="T6" s="1082"/>
      <c r="U6" s="1082"/>
      <c r="V6" s="1082"/>
      <c r="W6" s="1082"/>
      <c r="X6" s="1082"/>
    </row>
    <row r="7" spans="1:24" ht="14.25" customHeight="1">
      <c r="A7" s="1104"/>
      <c r="B7" s="1082" t="s">
        <v>367</v>
      </c>
      <c r="C7" s="1082"/>
      <c r="D7" s="1082"/>
      <c r="E7" s="1082"/>
      <c r="F7" s="1082"/>
      <c r="G7" s="1082"/>
      <c r="H7" s="1082"/>
      <c r="I7" s="1082"/>
      <c r="J7" s="1082"/>
      <c r="K7" s="1082"/>
      <c r="L7" s="1082"/>
      <c r="M7" s="1082"/>
      <c r="N7" s="1082"/>
      <c r="O7" s="1082"/>
      <c r="P7" s="1082"/>
      <c r="Q7" s="1082"/>
      <c r="R7" s="1082"/>
      <c r="S7" s="1082"/>
      <c r="T7" s="1082"/>
      <c r="U7" s="1082"/>
      <c r="V7" s="1082"/>
      <c r="W7" s="1082"/>
      <c r="X7" s="1082"/>
    </row>
    <row r="8" spans="1:24" ht="14.25" customHeight="1">
      <c r="A8" s="1104"/>
      <c r="B8" s="1082" t="s">
        <v>368</v>
      </c>
      <c r="C8" s="1082"/>
      <c r="D8" s="1082"/>
      <c r="E8" s="1082"/>
      <c r="F8" s="1082"/>
      <c r="G8" s="1082"/>
      <c r="H8" s="1082"/>
      <c r="I8" s="1082"/>
      <c r="J8" s="1082"/>
      <c r="K8" s="1082"/>
      <c r="L8" s="1082"/>
      <c r="M8" s="1082"/>
      <c r="N8" s="1082"/>
      <c r="O8" s="1082"/>
      <c r="P8" s="1082"/>
      <c r="Q8" s="1082"/>
      <c r="R8" s="1082"/>
      <c r="S8" s="1082"/>
      <c r="T8" s="1082"/>
      <c r="U8" s="1082"/>
      <c r="V8" s="1082"/>
      <c r="W8" s="1082"/>
      <c r="X8" s="1082"/>
    </row>
    <row r="9" spans="1:24" ht="14.25" customHeight="1">
      <c r="A9" s="1104"/>
      <c r="B9" s="1082" t="s">
        <v>370</v>
      </c>
      <c r="C9" s="1082"/>
      <c r="D9" s="1082"/>
      <c r="E9" s="1082"/>
      <c r="F9" s="1082"/>
      <c r="G9" s="1082"/>
      <c r="H9" s="1082"/>
      <c r="I9" s="1082"/>
      <c r="J9" s="1082"/>
      <c r="K9" s="1082"/>
      <c r="L9" s="1082"/>
      <c r="M9" s="1082"/>
      <c r="N9" s="1082"/>
      <c r="O9" s="1082"/>
      <c r="P9" s="1082"/>
      <c r="Q9" s="1082"/>
      <c r="R9" s="1082"/>
      <c r="S9" s="1082"/>
      <c r="T9" s="1082"/>
      <c r="U9" s="1082"/>
      <c r="V9" s="1082"/>
      <c r="W9" s="1082"/>
      <c r="X9" s="1082"/>
    </row>
    <row r="10" spans="1:24" ht="14.25" customHeight="1">
      <c r="A10" s="1104"/>
      <c r="B10" s="1082" t="s">
        <v>369</v>
      </c>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row>
    <row r="11" spans="1:24" ht="14.25" customHeight="1">
      <c r="A11" s="1104"/>
      <c r="B11" s="1082" t="s">
        <v>118</v>
      </c>
      <c r="C11" s="1082"/>
      <c r="D11" s="1082"/>
      <c r="E11" s="1082"/>
      <c r="F11" s="1082"/>
      <c r="G11" s="1082"/>
      <c r="H11" s="1082"/>
      <c r="I11" s="1082"/>
      <c r="J11" s="1082"/>
      <c r="K11" s="1082"/>
      <c r="L11" s="1082"/>
      <c r="M11" s="1082"/>
      <c r="N11" s="1082"/>
      <c r="O11" s="1082"/>
      <c r="P11" s="1082"/>
      <c r="Q11" s="1082"/>
      <c r="R11" s="1082"/>
      <c r="S11" s="1082"/>
      <c r="T11" s="1082"/>
      <c r="U11" s="1082"/>
      <c r="V11" s="1082"/>
      <c r="W11" s="1082"/>
      <c r="X11" s="1082"/>
    </row>
    <row r="12" spans="1:24" ht="30" customHeight="1">
      <c r="A12" s="52" t="s">
        <v>58</v>
      </c>
      <c r="B12" s="822" t="s">
        <v>722</v>
      </c>
      <c r="C12" s="822"/>
      <c r="D12" s="822"/>
      <c r="E12" s="822"/>
      <c r="F12" s="822"/>
      <c r="G12" s="822"/>
      <c r="H12" s="822"/>
      <c r="I12" s="822"/>
      <c r="J12" s="822"/>
      <c r="K12" s="822"/>
      <c r="L12" s="822"/>
      <c r="M12" s="822"/>
      <c r="N12" s="822"/>
      <c r="O12" s="822"/>
      <c r="P12" s="822"/>
      <c r="Q12" s="822"/>
      <c r="R12" s="822"/>
      <c r="S12" s="822"/>
      <c r="T12" s="822"/>
      <c r="U12" s="822"/>
      <c r="V12" s="822"/>
      <c r="W12" s="822"/>
      <c r="X12" s="822"/>
    </row>
    <row r="13" spans="1:24" ht="14.25">
      <c r="A13" s="1104" t="s">
        <v>59</v>
      </c>
      <c r="B13" s="1082" t="s">
        <v>460</v>
      </c>
      <c r="C13" s="1082"/>
      <c r="D13" s="1082"/>
      <c r="E13" s="1082"/>
      <c r="F13" s="1082"/>
      <c r="G13" s="1082"/>
      <c r="H13" s="1082"/>
      <c r="I13" s="1082"/>
      <c r="J13" s="1082"/>
      <c r="K13" s="1082"/>
      <c r="L13" s="1082"/>
      <c r="M13" s="1082"/>
      <c r="N13" s="1082"/>
      <c r="O13" s="1082"/>
      <c r="P13" s="1082"/>
      <c r="Q13" s="1082"/>
      <c r="R13" s="1082"/>
      <c r="S13" s="1082"/>
      <c r="T13" s="1082"/>
      <c r="U13" s="1082"/>
      <c r="V13" s="1082"/>
      <c r="W13" s="1082"/>
      <c r="X13" s="1082"/>
    </row>
    <row r="14" spans="1:24" ht="14.25">
      <c r="A14" s="1104"/>
      <c r="B14" s="1082" t="s">
        <v>1061</v>
      </c>
      <c r="C14" s="1082"/>
      <c r="D14" s="1082"/>
      <c r="E14" s="1082"/>
      <c r="F14" s="1082"/>
      <c r="G14" s="1082"/>
      <c r="H14" s="1082"/>
      <c r="I14" s="1082"/>
      <c r="J14" s="1082"/>
      <c r="K14" s="1082"/>
      <c r="L14" s="1082"/>
      <c r="M14" s="1082"/>
      <c r="N14" s="1082"/>
      <c r="O14" s="1082"/>
      <c r="P14" s="1082"/>
      <c r="Q14" s="1082"/>
      <c r="R14" s="1082"/>
      <c r="S14" s="1082"/>
      <c r="T14" s="1082"/>
      <c r="U14" s="1082"/>
      <c r="V14" s="1082"/>
      <c r="W14" s="1082"/>
      <c r="X14" s="1082"/>
    </row>
    <row r="15" spans="1:24" ht="14.25">
      <c r="A15" s="1104"/>
      <c r="B15" s="1082" t="s">
        <v>1062</v>
      </c>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82"/>
    </row>
    <row r="17" spans="1:24" ht="14.25">
      <c r="A17" s="1108" t="s">
        <v>514</v>
      </c>
      <c r="B17" s="837" t="s">
        <v>61</v>
      </c>
      <c r="C17" s="1078" t="s">
        <v>9</v>
      </c>
      <c r="D17" s="1078"/>
      <c r="E17" s="1078" t="s">
        <v>10</v>
      </c>
      <c r="F17" s="1078"/>
      <c r="G17" s="1078" t="s">
        <v>11</v>
      </c>
      <c r="H17" s="1078"/>
      <c r="I17" s="1078" t="s">
        <v>19</v>
      </c>
      <c r="J17" s="1078"/>
      <c r="K17" s="1078" t="s">
        <v>27</v>
      </c>
      <c r="L17" s="1078"/>
      <c r="M17" s="1078" t="s">
        <v>28</v>
      </c>
      <c r="N17" s="1078"/>
      <c r="O17" s="1078" t="s">
        <v>530</v>
      </c>
      <c r="P17" s="1078"/>
      <c r="Q17" s="1078" t="s">
        <v>531</v>
      </c>
      <c r="R17" s="1078"/>
      <c r="S17" s="1078" t="s">
        <v>532</v>
      </c>
      <c r="T17" s="1078"/>
      <c r="U17" s="1078" t="s">
        <v>533</v>
      </c>
      <c r="V17" s="1078"/>
      <c r="W17" s="1078" t="s">
        <v>545</v>
      </c>
      <c r="X17" s="1078"/>
    </row>
    <row r="18" spans="1:24" ht="71.25">
      <c r="A18" s="1108"/>
      <c r="B18" s="838"/>
      <c r="C18" s="199" t="s">
        <v>33</v>
      </c>
      <c r="D18" s="199" t="s">
        <v>34</v>
      </c>
      <c r="E18" s="199" t="s">
        <v>33</v>
      </c>
      <c r="F18" s="199" t="s">
        <v>34</v>
      </c>
      <c r="G18" s="199" t="s">
        <v>33</v>
      </c>
      <c r="H18" s="199" t="s">
        <v>34</v>
      </c>
      <c r="I18" s="199" t="s">
        <v>33</v>
      </c>
      <c r="J18" s="199" t="s">
        <v>34</v>
      </c>
      <c r="K18" s="199" t="s">
        <v>33</v>
      </c>
      <c r="L18" s="199" t="s">
        <v>34</v>
      </c>
      <c r="M18" s="199" t="s">
        <v>33</v>
      </c>
      <c r="N18" s="199" t="s">
        <v>34</v>
      </c>
      <c r="O18" s="199" t="s">
        <v>33</v>
      </c>
      <c r="P18" s="199" t="s">
        <v>34</v>
      </c>
      <c r="Q18" s="199" t="s">
        <v>33</v>
      </c>
      <c r="R18" s="199" t="s">
        <v>34</v>
      </c>
      <c r="S18" s="199" t="s">
        <v>33</v>
      </c>
      <c r="T18" s="199" t="s">
        <v>34</v>
      </c>
      <c r="U18" s="199" t="s">
        <v>33</v>
      </c>
      <c r="V18" s="199" t="s">
        <v>34</v>
      </c>
      <c r="W18" s="199" t="s">
        <v>33</v>
      </c>
      <c r="X18" s="199" t="s">
        <v>34</v>
      </c>
    </row>
    <row r="19" spans="1:24" ht="15" customHeight="1">
      <c r="A19" s="1083" t="s">
        <v>460</v>
      </c>
      <c r="B19" s="1084"/>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row>
    <row r="20" spans="1:24" ht="15" customHeight="1">
      <c r="A20" s="1085" t="s">
        <v>513</v>
      </c>
      <c r="B20" s="1086"/>
      <c r="C20" s="1086"/>
      <c r="D20" s="1086"/>
      <c r="E20" s="1086"/>
      <c r="F20" s="1086"/>
      <c r="G20" s="1086"/>
      <c r="H20" s="1086"/>
      <c r="I20" s="1086"/>
      <c r="J20" s="1086"/>
      <c r="K20" s="1086"/>
      <c r="L20" s="1086"/>
      <c r="M20" s="1086"/>
      <c r="N20" s="1086"/>
      <c r="O20" s="1086"/>
      <c r="P20" s="1086"/>
      <c r="Q20" s="1086"/>
      <c r="R20" s="1086"/>
      <c r="S20" s="1086"/>
      <c r="T20" s="1086"/>
      <c r="U20" s="1086"/>
      <c r="V20" s="1086"/>
      <c r="W20" s="1086"/>
      <c r="X20" s="1086"/>
    </row>
    <row r="21" spans="1:24" ht="51">
      <c r="A21" s="433" t="s">
        <v>119</v>
      </c>
      <c r="B21" s="583">
        <f>ЗОЖ_п!F7</f>
        <v>0</v>
      </c>
      <c r="C21" s="583">
        <f>ЗОЖ_п!G7</f>
        <v>4240</v>
      </c>
      <c r="D21" s="583">
        <f>ЗОЖ_п!H7</f>
        <v>3214</v>
      </c>
      <c r="E21" s="583">
        <f>ЗОЖ_п!I7</f>
        <v>5000</v>
      </c>
      <c r="F21" s="583">
        <f>ЗОЖ_п!J7</f>
        <v>3743</v>
      </c>
      <c r="G21" s="583">
        <f>ЗОЖ_п!K7</f>
        <v>6000</v>
      </c>
      <c r="H21" s="583">
        <f>ЗОЖ_п!L7</f>
        <v>4500</v>
      </c>
      <c r="I21" s="583">
        <f>ЗОЖ_п!M7</f>
        <v>6100</v>
      </c>
      <c r="J21" s="583">
        <f>ЗОЖ_п!N7</f>
        <v>4635</v>
      </c>
      <c r="K21" s="583">
        <f>ЗОЖ_п!O7</f>
        <v>6300</v>
      </c>
      <c r="L21" s="583">
        <f>ЗОЖ_п!P7</f>
        <v>4750</v>
      </c>
      <c r="M21" s="434">
        <f>ЗОЖ_п!Q7</f>
        <v>6600</v>
      </c>
      <c r="N21" s="434">
        <f>ЗОЖ_п!R7</f>
        <v>5540</v>
      </c>
      <c r="O21" s="434">
        <f>ЗОЖ_п!S7</f>
        <v>6800</v>
      </c>
      <c r="P21" s="434">
        <f>ЗОЖ_п!T7</f>
        <v>5560</v>
      </c>
      <c r="Q21" s="434">
        <f>ЗОЖ_п!U7</f>
        <v>7100</v>
      </c>
      <c r="R21" s="434">
        <f>ЗОЖ_п!V7</f>
        <v>5580</v>
      </c>
      <c r="S21" s="434">
        <f>ЗОЖ_п!W7</f>
        <v>7500</v>
      </c>
      <c r="T21" s="434">
        <f>ЗОЖ_п!X7</f>
        <v>0</v>
      </c>
      <c r="U21" s="434">
        <f>ЗОЖ_п!Y7</f>
        <v>7900</v>
      </c>
      <c r="V21" s="434">
        <f>ЗОЖ_п!Z7</f>
        <v>0</v>
      </c>
      <c r="W21" s="434">
        <f>ЗОЖ_п!AA7</f>
        <v>8200</v>
      </c>
      <c r="X21" s="434">
        <f>ЗОЖ_п!AB7</f>
        <v>0</v>
      </c>
    </row>
    <row r="22" spans="1:24" ht="14.25">
      <c r="A22" s="799" t="s">
        <v>63</v>
      </c>
      <c r="B22" s="1071"/>
      <c r="C22" s="1071"/>
      <c r="D22" s="1071"/>
      <c r="E22" s="1071"/>
      <c r="F22" s="1071"/>
      <c r="G22" s="1071"/>
      <c r="H22" s="1071"/>
      <c r="I22" s="1071"/>
      <c r="J22" s="1071"/>
      <c r="K22" s="1071"/>
      <c r="L22" s="1071"/>
      <c r="M22" s="1071"/>
      <c r="N22" s="1071"/>
      <c r="O22" s="1071"/>
      <c r="P22" s="1071"/>
      <c r="Q22" s="1071"/>
      <c r="R22" s="1071"/>
      <c r="S22" s="1071"/>
      <c r="T22" s="1071"/>
      <c r="U22" s="1071"/>
      <c r="V22" s="1071"/>
      <c r="W22" s="1071"/>
      <c r="X22" s="800"/>
    </row>
    <row r="23" spans="1:24" ht="14.25">
      <c r="A23" s="1105" t="s">
        <v>65</v>
      </c>
      <c r="B23" s="1098"/>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row>
    <row r="24" spans="1:24" ht="15" customHeight="1">
      <c r="A24" s="1072" t="s">
        <v>25</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row>
    <row r="25" spans="1:24" ht="14.25">
      <c r="A25" s="1072" t="s">
        <v>170</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row>
    <row r="26" spans="1:24" ht="81">
      <c r="A26" s="433" t="s">
        <v>120</v>
      </c>
      <c r="B26" s="583">
        <f>ЗОЖ_п!F8</f>
        <v>0</v>
      </c>
      <c r="C26" s="583">
        <f>ЗОЖ_п!G8</f>
        <v>2240</v>
      </c>
      <c r="D26" s="583">
        <f>ЗОЖ_п!H8</f>
        <v>1630</v>
      </c>
      <c r="E26" s="583">
        <f>ЗОЖ_п!I8</f>
        <v>2800</v>
      </c>
      <c r="F26" s="583">
        <f>ЗОЖ_п!J8</f>
        <v>2036</v>
      </c>
      <c r="G26" s="583">
        <f>ЗОЖ_п!K8</f>
        <v>3000</v>
      </c>
      <c r="H26" s="583">
        <f>ЗОЖ_п!L8</f>
        <v>2700</v>
      </c>
      <c r="I26" s="583">
        <f>ЗОЖ_п!M8</f>
        <v>3600</v>
      </c>
      <c r="J26" s="583">
        <f>ЗОЖ_п!N8</f>
        <v>3100</v>
      </c>
      <c r="K26" s="583">
        <f>ЗОЖ_п!O8</f>
        <v>3600</v>
      </c>
      <c r="L26" s="583">
        <f>ЗОЖ_п!P8</f>
        <v>3200</v>
      </c>
      <c r="M26" s="434">
        <f>ЗОЖ_п!Q8</f>
        <v>3700</v>
      </c>
      <c r="N26" s="434">
        <f>ЗОЖ_п!R8</f>
        <v>3200</v>
      </c>
      <c r="O26" s="434">
        <f>ЗОЖ_п!S8</f>
        <v>3800</v>
      </c>
      <c r="P26" s="434">
        <f>ЗОЖ_п!T8</f>
        <v>3210</v>
      </c>
      <c r="Q26" s="434">
        <f>ЗОЖ_п!U8</f>
        <v>3900</v>
      </c>
      <c r="R26" s="434">
        <f>ЗОЖ_п!V8</f>
        <v>3220</v>
      </c>
      <c r="S26" s="434">
        <f>ЗОЖ_п!W8</f>
        <v>4000</v>
      </c>
      <c r="T26" s="434">
        <f>ЗОЖ_п!X8</f>
        <v>0</v>
      </c>
      <c r="U26" s="434">
        <f>ЗОЖ_п!Y8</f>
        <v>4100</v>
      </c>
      <c r="V26" s="434">
        <f>ЗОЖ_п!Z8</f>
        <v>0</v>
      </c>
      <c r="W26" s="434">
        <f>ЗОЖ_п!AA8</f>
        <v>4200</v>
      </c>
      <c r="X26" s="434">
        <f>ЗОЖ_п!AB8</f>
        <v>0</v>
      </c>
    </row>
    <row r="27" spans="1:24" ht="14.25">
      <c r="A27" s="1097" t="s">
        <v>66</v>
      </c>
      <c r="B27" s="1098"/>
      <c r="C27" s="1098"/>
      <c r="D27" s="1098"/>
      <c r="E27" s="1098"/>
      <c r="F27" s="1098"/>
      <c r="G27" s="1098"/>
      <c r="H27" s="1098"/>
      <c r="I27" s="1098"/>
      <c r="J27" s="1098"/>
      <c r="K27" s="1098"/>
      <c r="L27" s="1098"/>
      <c r="M27" s="1098"/>
      <c r="N27" s="1098"/>
      <c r="O27" s="1098"/>
      <c r="P27" s="1098"/>
      <c r="Q27" s="1098"/>
      <c r="R27" s="1098"/>
      <c r="S27" s="1098"/>
      <c r="T27" s="1098"/>
      <c r="U27" s="1098"/>
      <c r="V27" s="1098"/>
      <c r="W27" s="1098"/>
      <c r="X27" s="1098"/>
    </row>
    <row r="28" spans="1:24" ht="15" customHeight="1">
      <c r="A28" s="1072" t="s">
        <v>26</v>
      </c>
      <c r="B28" s="1073"/>
      <c r="C28" s="1073"/>
      <c r="D28" s="1073"/>
      <c r="E28" s="1073"/>
      <c r="F28" s="1073"/>
      <c r="G28" s="1073"/>
      <c r="H28" s="1073"/>
      <c r="I28" s="1073"/>
      <c r="J28" s="1073"/>
      <c r="K28" s="1073"/>
      <c r="L28" s="1073"/>
      <c r="M28" s="1073"/>
      <c r="N28" s="1073"/>
      <c r="O28" s="1073"/>
      <c r="P28" s="1073"/>
      <c r="Q28" s="1073"/>
      <c r="R28" s="1073"/>
      <c r="S28" s="1073"/>
      <c r="T28" s="1073"/>
      <c r="U28" s="1073"/>
      <c r="V28" s="1073"/>
      <c r="W28" s="1073"/>
      <c r="X28" s="1073"/>
    </row>
    <row r="29" spans="1:24" ht="14.25">
      <c r="A29" s="1099" t="s">
        <v>172</v>
      </c>
      <c r="B29" s="1100"/>
      <c r="C29" s="1100"/>
      <c r="D29" s="1100"/>
      <c r="E29" s="1100"/>
      <c r="F29" s="1100"/>
      <c r="G29" s="1100"/>
      <c r="H29" s="1100"/>
      <c r="I29" s="1100"/>
      <c r="J29" s="1100"/>
      <c r="K29" s="1100"/>
      <c r="L29" s="1100"/>
      <c r="M29" s="1100"/>
      <c r="N29" s="1100"/>
      <c r="O29" s="1100"/>
      <c r="P29" s="1100"/>
      <c r="Q29" s="1100"/>
      <c r="R29" s="1100"/>
      <c r="S29" s="1100"/>
      <c r="T29" s="1100"/>
      <c r="U29" s="1100"/>
      <c r="V29" s="1100"/>
      <c r="W29" s="1100"/>
      <c r="X29" s="1100"/>
    </row>
    <row r="30" spans="1:24" ht="98.25" customHeight="1">
      <c r="A30" s="433" t="s">
        <v>121</v>
      </c>
      <c r="B30" s="583">
        <f>ЗОЖ_п!F17</f>
        <v>0</v>
      </c>
      <c r="C30" s="583">
        <f>ЗОЖ_п!G17</f>
        <v>11</v>
      </c>
      <c r="D30" s="583">
        <f>ЗОЖ_п!H17</f>
        <v>8</v>
      </c>
      <c r="E30" s="583">
        <f>ЗОЖ_п!I17</f>
        <v>11</v>
      </c>
      <c r="F30" s="583">
        <f>ЗОЖ_п!J17</f>
        <v>6</v>
      </c>
      <c r="G30" s="583">
        <f>ЗОЖ_п!K17</f>
        <v>11</v>
      </c>
      <c r="H30" s="583">
        <f>ЗОЖ_п!L17</f>
        <v>6</v>
      </c>
      <c r="I30" s="583">
        <f>ЗОЖ_п!M17</f>
        <v>11</v>
      </c>
      <c r="J30" s="583">
        <f>ЗОЖ_п!N17</f>
        <v>6</v>
      </c>
      <c r="K30" s="583">
        <f>ЗОЖ_п!O17</f>
        <v>11</v>
      </c>
      <c r="L30" s="583">
        <f>ЗОЖ_п!P17</f>
        <v>6</v>
      </c>
      <c r="M30" s="434">
        <f>ЗОЖ_п!Q17</f>
        <v>11</v>
      </c>
      <c r="N30" s="434">
        <f>ЗОЖ_п!R17</f>
        <v>6</v>
      </c>
      <c r="O30" s="434">
        <f>ЗОЖ_п!S17</f>
        <v>12</v>
      </c>
      <c r="P30" s="434">
        <f>ЗОЖ_п!T17</f>
        <v>6</v>
      </c>
      <c r="Q30" s="434">
        <f>ЗОЖ_п!U17</f>
        <v>12</v>
      </c>
      <c r="R30" s="434">
        <f>ЗОЖ_п!V17</f>
        <v>6</v>
      </c>
      <c r="S30" s="434">
        <f>ЗОЖ_п!W17</f>
        <v>12</v>
      </c>
      <c r="T30" s="434">
        <f>ЗОЖ_п!X17</f>
        <v>0</v>
      </c>
      <c r="U30" s="434">
        <f>ЗОЖ_п!Y17</f>
        <v>12</v>
      </c>
      <c r="V30" s="434">
        <f>ЗОЖ_п!Z17</f>
        <v>0</v>
      </c>
      <c r="W30" s="434">
        <f>ЗОЖ_п!AA17</f>
        <v>13</v>
      </c>
      <c r="X30" s="434">
        <f>ЗОЖ_п!AB17</f>
        <v>0</v>
      </c>
    </row>
    <row r="31" spans="1:24" s="2" customFormat="1" ht="14.25">
      <c r="A31" s="584"/>
      <c r="B31" s="585"/>
      <c r="C31" s="585"/>
      <c r="D31" s="585"/>
      <c r="E31" s="585"/>
      <c r="F31" s="585"/>
      <c r="G31" s="585"/>
      <c r="H31" s="585"/>
      <c r="I31" s="585"/>
      <c r="J31" s="585"/>
      <c r="K31" s="585"/>
      <c r="L31" s="585"/>
      <c r="M31" s="585"/>
      <c r="N31" s="585"/>
      <c r="O31" s="586"/>
      <c r="P31" s="586"/>
      <c r="Q31" s="586"/>
      <c r="R31" s="586"/>
      <c r="S31" s="586"/>
      <c r="T31" s="586"/>
      <c r="U31" s="586"/>
      <c r="V31" s="586"/>
      <c r="W31" s="586"/>
      <c r="X31" s="586"/>
    </row>
    <row r="32" spans="1:24" ht="51" customHeight="1">
      <c r="A32" s="1106" t="s">
        <v>68</v>
      </c>
      <c r="B32" s="1101" t="s">
        <v>46</v>
      </c>
      <c r="C32" s="928" t="s">
        <v>48</v>
      </c>
      <c r="D32" s="928"/>
      <c r="E32" s="928" t="s">
        <v>806</v>
      </c>
      <c r="F32" s="928"/>
      <c r="G32" s="928" t="s">
        <v>49</v>
      </c>
      <c r="H32" s="928"/>
      <c r="I32" s="928" t="s">
        <v>50</v>
      </c>
      <c r="J32" s="928"/>
      <c r="K32" s="928" t="s">
        <v>51</v>
      </c>
      <c r="L32" s="928"/>
      <c r="M32" s="587"/>
      <c r="N32" s="587"/>
      <c r="O32" s="588"/>
      <c r="P32" s="588"/>
      <c r="Q32" s="588"/>
      <c r="R32" s="588"/>
      <c r="S32" s="588"/>
      <c r="T32" s="588"/>
      <c r="U32" s="588"/>
      <c r="V32" s="588"/>
      <c r="W32" s="588"/>
      <c r="X32" s="588"/>
    </row>
    <row r="33" spans="1:24" ht="14.25">
      <c r="A33" s="1106"/>
      <c r="B33" s="1102"/>
      <c r="C33" s="231" t="s">
        <v>6</v>
      </c>
      <c r="D33" s="231" t="s">
        <v>7</v>
      </c>
      <c r="E33" s="231" t="s">
        <v>6</v>
      </c>
      <c r="F33" s="231" t="s">
        <v>7</v>
      </c>
      <c r="G33" s="231" t="s">
        <v>6</v>
      </c>
      <c r="H33" s="231" t="s">
        <v>7</v>
      </c>
      <c r="I33" s="231" t="s">
        <v>6</v>
      </c>
      <c r="J33" s="231" t="s">
        <v>7</v>
      </c>
      <c r="K33" s="231" t="s">
        <v>6</v>
      </c>
      <c r="L33" s="231" t="s">
        <v>47</v>
      </c>
      <c r="M33" s="587"/>
      <c r="N33" s="587"/>
      <c r="O33" s="588"/>
      <c r="P33" s="588"/>
      <c r="Q33" s="588"/>
      <c r="R33" s="588"/>
      <c r="S33" s="588"/>
      <c r="T33" s="588"/>
      <c r="U33" s="588"/>
      <c r="V33" s="588"/>
      <c r="W33" s="588"/>
      <c r="X33" s="588"/>
    </row>
    <row r="34" spans="1:24" ht="14.25">
      <c r="A34" s="1106"/>
      <c r="B34" s="247">
        <v>2015</v>
      </c>
      <c r="C34" s="248">
        <f>E34+G34+I34+K34</f>
        <v>2541.8</v>
      </c>
      <c r="D34" s="248">
        <f>F34+H34+J34+L34</f>
        <v>387.58500000000004</v>
      </c>
      <c r="E34" s="248">
        <f>ЗОЖ_пер!G515</f>
        <v>2541.8</v>
      </c>
      <c r="F34" s="248">
        <f>ЗОЖ_пер!H515</f>
        <v>387.58500000000004</v>
      </c>
      <c r="G34" s="248">
        <f>ЗОЖ_пер!I515</f>
        <v>0</v>
      </c>
      <c r="H34" s="248">
        <f>ЗОЖ_пер!J515</f>
        <v>0</v>
      </c>
      <c r="I34" s="248">
        <f>ЗОЖ_пер!K515</f>
        <v>0</v>
      </c>
      <c r="J34" s="248">
        <f>ЗОЖ_пер!L515</f>
        <v>0</v>
      </c>
      <c r="K34" s="248">
        <f>ЗОЖ_пер!M515</f>
        <v>0</v>
      </c>
      <c r="L34" s="248">
        <f>ЗОЖ_пер!N515</f>
        <v>0</v>
      </c>
      <c r="M34" s="587"/>
      <c r="N34" s="587"/>
      <c r="O34" s="588"/>
      <c r="P34" s="588"/>
      <c r="Q34" s="588"/>
      <c r="R34" s="588"/>
      <c r="S34" s="588"/>
      <c r="T34" s="588"/>
      <c r="U34" s="588"/>
      <c r="V34" s="588"/>
      <c r="W34" s="588"/>
      <c r="X34" s="588"/>
    </row>
    <row r="35" spans="1:24" ht="14.25">
      <c r="A35" s="1106"/>
      <c r="B35" s="247">
        <v>2016</v>
      </c>
      <c r="C35" s="248">
        <f aca="true" t="shared" si="0" ref="C35:D44">E35+G35+I35+K35</f>
        <v>2521.9</v>
      </c>
      <c r="D35" s="248">
        <f t="shared" si="0"/>
        <v>371.5</v>
      </c>
      <c r="E35" s="248">
        <f>ЗОЖ_пер!G516</f>
        <v>2521.9</v>
      </c>
      <c r="F35" s="248">
        <f>ЗОЖ_пер!H516</f>
        <v>371.5</v>
      </c>
      <c r="G35" s="248">
        <f>ЗОЖ_пер!I516</f>
        <v>0</v>
      </c>
      <c r="H35" s="248">
        <f>ЗОЖ_пер!J516</f>
        <v>0</v>
      </c>
      <c r="I35" s="248">
        <f>ЗОЖ_пер!K516</f>
        <v>0</v>
      </c>
      <c r="J35" s="248">
        <f>ЗОЖ_пер!L516</f>
        <v>0</v>
      </c>
      <c r="K35" s="248">
        <f>ЗОЖ_пер!M516</f>
        <v>0</v>
      </c>
      <c r="L35" s="248">
        <f>ЗОЖ_пер!N516</f>
        <v>0</v>
      </c>
      <c r="M35" s="587"/>
      <c r="N35" s="587"/>
      <c r="O35" s="588"/>
      <c r="P35" s="588"/>
      <c r="Q35" s="588"/>
      <c r="R35" s="588"/>
      <c r="S35" s="588"/>
      <c r="T35" s="588"/>
      <c r="U35" s="588"/>
      <c r="V35" s="588"/>
      <c r="W35" s="588"/>
      <c r="X35" s="588"/>
    </row>
    <row r="36" spans="1:24" ht="14.25">
      <c r="A36" s="1106"/>
      <c r="B36" s="247">
        <v>2017</v>
      </c>
      <c r="C36" s="248">
        <f t="shared" si="0"/>
        <v>2522</v>
      </c>
      <c r="D36" s="248">
        <f t="shared" si="0"/>
        <v>358.5985</v>
      </c>
      <c r="E36" s="248">
        <f>ЗОЖ_пер!G517</f>
        <v>2522</v>
      </c>
      <c r="F36" s="248">
        <f>ЗОЖ_пер!H517</f>
        <v>358.5985</v>
      </c>
      <c r="G36" s="248">
        <f>ЗОЖ_пер!I517</f>
        <v>0</v>
      </c>
      <c r="H36" s="248">
        <f>ЗОЖ_пер!J517</f>
        <v>0</v>
      </c>
      <c r="I36" s="248">
        <f>ЗОЖ_пер!K517</f>
        <v>0</v>
      </c>
      <c r="J36" s="248">
        <f>ЗОЖ_пер!L517</f>
        <v>0</v>
      </c>
      <c r="K36" s="248">
        <f>ЗОЖ_пер!M517</f>
        <v>0</v>
      </c>
      <c r="L36" s="248">
        <f>ЗОЖ_пер!N517</f>
        <v>0</v>
      </c>
      <c r="M36" s="587"/>
      <c r="N36" s="587"/>
      <c r="O36" s="588"/>
      <c r="P36" s="588"/>
      <c r="Q36" s="588"/>
      <c r="R36" s="588"/>
      <c r="S36" s="588"/>
      <c r="T36" s="588"/>
      <c r="U36" s="588"/>
      <c r="V36" s="588"/>
      <c r="W36" s="588"/>
      <c r="X36" s="588"/>
    </row>
    <row r="37" spans="1:24" ht="14.25">
      <c r="A37" s="1106"/>
      <c r="B37" s="247">
        <v>2018</v>
      </c>
      <c r="C37" s="248">
        <f t="shared" si="0"/>
        <v>2529.1</v>
      </c>
      <c r="D37" s="248">
        <f t="shared" si="0"/>
        <v>350.7</v>
      </c>
      <c r="E37" s="248">
        <f>ЗОЖ_пер!G518</f>
        <v>2529.1</v>
      </c>
      <c r="F37" s="248">
        <f>ЗОЖ_пер!H518</f>
        <v>350.7</v>
      </c>
      <c r="G37" s="248">
        <f>ЗОЖ_пер!I518</f>
        <v>0</v>
      </c>
      <c r="H37" s="248">
        <f>ЗОЖ_пер!J518</f>
        <v>0</v>
      </c>
      <c r="I37" s="248">
        <f>ЗОЖ_пер!K518</f>
        <v>0</v>
      </c>
      <c r="J37" s="248">
        <f>ЗОЖ_пер!L518</f>
        <v>0</v>
      </c>
      <c r="K37" s="248">
        <f>ЗОЖ_пер!M518</f>
        <v>0</v>
      </c>
      <c r="L37" s="248">
        <f>ЗОЖ_пер!N518</f>
        <v>0</v>
      </c>
      <c r="M37" s="587"/>
      <c r="N37" s="587"/>
      <c r="O37" s="588"/>
      <c r="P37" s="588"/>
      <c r="Q37" s="588"/>
      <c r="R37" s="588"/>
      <c r="S37" s="588"/>
      <c r="T37" s="588"/>
      <c r="U37" s="588"/>
      <c r="V37" s="588"/>
      <c r="W37" s="588"/>
      <c r="X37" s="588"/>
    </row>
    <row r="38" spans="1:24" ht="14.25">
      <c r="A38" s="1106"/>
      <c r="B38" s="247">
        <v>2019</v>
      </c>
      <c r="C38" s="248">
        <f t="shared" si="0"/>
        <v>2274.1</v>
      </c>
      <c r="D38" s="248">
        <f t="shared" si="0"/>
        <v>327.1</v>
      </c>
      <c r="E38" s="248">
        <f>ЗОЖ_пер!G519</f>
        <v>2274.1</v>
      </c>
      <c r="F38" s="248">
        <f>ЗОЖ_пер!H519</f>
        <v>327.1</v>
      </c>
      <c r="G38" s="248">
        <f>ЗОЖ_пер!I519</f>
        <v>0</v>
      </c>
      <c r="H38" s="248">
        <f>ЗОЖ_пер!J519</f>
        <v>0</v>
      </c>
      <c r="I38" s="248">
        <f>ЗОЖ_пер!K519</f>
        <v>0</v>
      </c>
      <c r="J38" s="248">
        <f>ЗОЖ_пер!L519</f>
        <v>0</v>
      </c>
      <c r="K38" s="248">
        <f>ЗОЖ_пер!M519</f>
        <v>0</v>
      </c>
      <c r="L38" s="248">
        <f>ЗОЖ_пер!N519</f>
        <v>0</v>
      </c>
      <c r="M38" s="587"/>
      <c r="N38" s="587"/>
      <c r="O38" s="588"/>
      <c r="P38" s="588"/>
      <c r="Q38" s="588"/>
      <c r="R38" s="588"/>
      <c r="S38" s="588"/>
      <c r="T38" s="588"/>
      <c r="U38" s="588"/>
      <c r="V38" s="588"/>
      <c r="W38" s="588"/>
      <c r="X38" s="588"/>
    </row>
    <row r="39" spans="1:24" ht="14.25">
      <c r="A39" s="1106"/>
      <c r="B39" s="231">
        <v>2020</v>
      </c>
      <c r="C39" s="239">
        <f t="shared" si="0"/>
        <v>2354.8</v>
      </c>
      <c r="D39" s="239">
        <f t="shared" si="0"/>
        <v>345.4</v>
      </c>
      <c r="E39" s="239">
        <f>ЗОЖ_пер!G520</f>
        <v>2354.8</v>
      </c>
      <c r="F39" s="239">
        <f>ЗОЖ_пер!H520</f>
        <v>345.4</v>
      </c>
      <c r="G39" s="239">
        <f>ЗОЖ_пер!I520</f>
        <v>0</v>
      </c>
      <c r="H39" s="239">
        <f>ЗОЖ_пер!J520</f>
        <v>0</v>
      </c>
      <c r="I39" s="239">
        <f>ЗОЖ_пер!K520</f>
        <v>0</v>
      </c>
      <c r="J39" s="239">
        <f>ЗОЖ_пер!L520</f>
        <v>0</v>
      </c>
      <c r="K39" s="239">
        <f>ЗОЖ_пер!M520</f>
        <v>0</v>
      </c>
      <c r="L39" s="239">
        <f>ЗОЖ_пер!N520</f>
        <v>0</v>
      </c>
      <c r="M39" s="587"/>
      <c r="N39" s="587"/>
      <c r="O39" s="588"/>
      <c r="P39" s="588"/>
      <c r="Q39" s="588"/>
      <c r="R39" s="588"/>
      <c r="S39" s="588"/>
      <c r="T39" s="588"/>
      <c r="U39" s="588"/>
      <c r="V39" s="588"/>
      <c r="W39" s="588"/>
      <c r="X39" s="588"/>
    </row>
    <row r="40" spans="1:24" ht="14.25">
      <c r="A40" s="1106"/>
      <c r="B40" s="231">
        <v>2021</v>
      </c>
      <c r="C40" s="239">
        <f t="shared" si="0"/>
        <v>2354.8</v>
      </c>
      <c r="D40" s="239">
        <f t="shared" si="0"/>
        <v>367.575</v>
      </c>
      <c r="E40" s="239">
        <f>ЗОЖ_пер!G521</f>
        <v>2354.8</v>
      </c>
      <c r="F40" s="239">
        <f>ЗОЖ_пер!H521</f>
        <v>367.575</v>
      </c>
      <c r="G40" s="239">
        <f>ЗОЖ_пер!I521</f>
        <v>0</v>
      </c>
      <c r="H40" s="239">
        <f>ЗОЖ_пер!J521</f>
        <v>0</v>
      </c>
      <c r="I40" s="239">
        <f>ЗОЖ_пер!K521</f>
        <v>0</v>
      </c>
      <c r="J40" s="239">
        <f>ЗОЖ_пер!L521</f>
        <v>0</v>
      </c>
      <c r="K40" s="239">
        <f>ЗОЖ_пер!M521</f>
        <v>0</v>
      </c>
      <c r="L40" s="239">
        <f>ЗОЖ_пер!N521</f>
        <v>0</v>
      </c>
      <c r="M40" s="587"/>
      <c r="N40" s="587"/>
      <c r="O40" s="588"/>
      <c r="P40" s="588"/>
      <c r="Q40" s="588"/>
      <c r="R40" s="588"/>
      <c r="S40" s="588"/>
      <c r="T40" s="588"/>
      <c r="U40" s="588"/>
      <c r="V40" s="588"/>
      <c r="W40" s="588"/>
      <c r="X40" s="588"/>
    </row>
    <row r="41" spans="1:24" ht="14.25">
      <c r="A41" s="1106"/>
      <c r="B41" s="231">
        <v>2022</v>
      </c>
      <c r="C41" s="239">
        <f t="shared" si="0"/>
        <v>2354.8</v>
      </c>
      <c r="D41" s="239">
        <f t="shared" si="0"/>
        <v>367.6</v>
      </c>
      <c r="E41" s="239">
        <f>ЗОЖ_пер!G522</f>
        <v>2354.8</v>
      </c>
      <c r="F41" s="239">
        <f>ЗОЖ_пер!H522</f>
        <v>367.6</v>
      </c>
      <c r="G41" s="239">
        <f>ЗОЖ_пер!I522</f>
        <v>0</v>
      </c>
      <c r="H41" s="239">
        <f>ЗОЖ_пер!J522</f>
        <v>0</v>
      </c>
      <c r="I41" s="239">
        <f>ЗОЖ_пер!K522</f>
        <v>0</v>
      </c>
      <c r="J41" s="239">
        <f>ЗОЖ_пер!L522</f>
        <v>0</v>
      </c>
      <c r="K41" s="239">
        <f>ЗОЖ_пер!M522</f>
        <v>0</v>
      </c>
      <c r="L41" s="239">
        <f>ЗОЖ_пер!N522</f>
        <v>0</v>
      </c>
      <c r="M41" s="587"/>
      <c r="N41" s="587"/>
      <c r="O41" s="588"/>
      <c r="P41" s="588"/>
      <c r="Q41" s="588"/>
      <c r="R41" s="588"/>
      <c r="S41" s="588"/>
      <c r="T41" s="588"/>
      <c r="U41" s="588"/>
      <c r="V41" s="588"/>
      <c r="W41" s="588"/>
      <c r="X41" s="588"/>
    </row>
    <row r="42" spans="1:24" ht="14.25">
      <c r="A42" s="1106"/>
      <c r="B42" s="231">
        <v>2023</v>
      </c>
      <c r="C42" s="239">
        <f t="shared" si="0"/>
        <v>2337.7</v>
      </c>
      <c r="D42" s="239">
        <f t="shared" si="0"/>
        <v>0</v>
      </c>
      <c r="E42" s="239">
        <f>ЗОЖ_пер!G523</f>
        <v>2337.7</v>
      </c>
      <c r="F42" s="239">
        <f>ЗОЖ_пер!H523</f>
        <v>0</v>
      </c>
      <c r="G42" s="239">
        <f>ЗОЖ_пер!I523</f>
        <v>0</v>
      </c>
      <c r="H42" s="239">
        <f>ЗОЖ_пер!J523</f>
        <v>0</v>
      </c>
      <c r="I42" s="239">
        <f>ЗОЖ_пер!K523</f>
        <v>0</v>
      </c>
      <c r="J42" s="239">
        <f>ЗОЖ_пер!L523</f>
        <v>0</v>
      </c>
      <c r="K42" s="239">
        <f>ЗОЖ_пер!M523</f>
        <v>0</v>
      </c>
      <c r="L42" s="239">
        <f>ЗОЖ_пер!N523</f>
        <v>0</v>
      </c>
      <c r="M42" s="587"/>
      <c r="N42" s="587"/>
      <c r="O42" s="588"/>
      <c r="P42" s="588"/>
      <c r="Q42" s="588"/>
      <c r="R42" s="588"/>
      <c r="S42" s="588"/>
      <c r="T42" s="588"/>
      <c r="U42" s="588"/>
      <c r="V42" s="588"/>
      <c r="W42" s="588"/>
      <c r="X42" s="588"/>
    </row>
    <row r="43" spans="1:24" ht="14.25">
      <c r="A43" s="1106"/>
      <c r="B43" s="231">
        <v>2024</v>
      </c>
      <c r="C43" s="239">
        <f t="shared" si="0"/>
        <v>2337.7</v>
      </c>
      <c r="D43" s="239">
        <f t="shared" si="0"/>
        <v>0</v>
      </c>
      <c r="E43" s="239">
        <f>ЗОЖ_пер!G524</f>
        <v>2337.7</v>
      </c>
      <c r="F43" s="239">
        <f>ЗОЖ_пер!H524</f>
        <v>0</v>
      </c>
      <c r="G43" s="239">
        <f>ЗОЖ_пер!I524</f>
        <v>0</v>
      </c>
      <c r="H43" s="239">
        <f>ЗОЖ_пер!J524</f>
        <v>0</v>
      </c>
      <c r="I43" s="239">
        <f>ЗОЖ_пер!K524</f>
        <v>0</v>
      </c>
      <c r="J43" s="239">
        <f>ЗОЖ_пер!L524</f>
        <v>0</v>
      </c>
      <c r="K43" s="239">
        <f>ЗОЖ_пер!M524</f>
        <v>0</v>
      </c>
      <c r="L43" s="239">
        <f>ЗОЖ_пер!N524</f>
        <v>0</v>
      </c>
      <c r="M43" s="587"/>
      <c r="N43" s="587"/>
      <c r="O43" s="588"/>
      <c r="P43" s="588"/>
      <c r="Q43" s="588"/>
      <c r="R43" s="588"/>
      <c r="S43" s="588"/>
      <c r="T43" s="588"/>
      <c r="U43" s="588"/>
      <c r="V43" s="588"/>
      <c r="W43" s="588"/>
      <c r="X43" s="588"/>
    </row>
    <row r="44" spans="1:24" ht="14.25">
      <c r="A44" s="1106"/>
      <c r="B44" s="231">
        <v>2025</v>
      </c>
      <c r="C44" s="239">
        <f t="shared" si="0"/>
        <v>2337.7</v>
      </c>
      <c r="D44" s="239">
        <f t="shared" si="0"/>
        <v>0</v>
      </c>
      <c r="E44" s="239">
        <f>ЗОЖ_пер!G525</f>
        <v>2337.7</v>
      </c>
      <c r="F44" s="239">
        <f>ЗОЖ_пер!H525</f>
        <v>0</v>
      </c>
      <c r="G44" s="239">
        <f>ЗОЖ_пер!I525</f>
        <v>0</v>
      </c>
      <c r="H44" s="239">
        <f>ЗОЖ_пер!J525</f>
        <v>0</v>
      </c>
      <c r="I44" s="239">
        <f>ЗОЖ_пер!K525</f>
        <v>0</v>
      </c>
      <c r="J44" s="239">
        <f>ЗОЖ_пер!L525</f>
        <v>0</v>
      </c>
      <c r="K44" s="239">
        <f>ЗОЖ_пер!M525</f>
        <v>0</v>
      </c>
      <c r="L44" s="239">
        <f>ЗОЖ_пер!N525</f>
        <v>0</v>
      </c>
      <c r="M44" s="587"/>
      <c r="N44" s="587"/>
      <c r="O44" s="588"/>
      <c r="P44" s="588"/>
      <c r="Q44" s="588"/>
      <c r="R44" s="588"/>
      <c r="S44" s="588"/>
      <c r="T44" s="588"/>
      <c r="U44" s="588"/>
      <c r="V44" s="588"/>
      <c r="W44" s="588"/>
      <c r="X44" s="588"/>
    </row>
    <row r="45" spans="1:24" s="4" customFormat="1" ht="14.25">
      <c r="A45" s="1107"/>
      <c r="B45" s="493" t="s">
        <v>52</v>
      </c>
      <c r="C45" s="589">
        <f>SUM(C34:C44)</f>
        <v>26466.4</v>
      </c>
      <c r="D45" s="589">
        <f aca="true" t="shared" si="1" ref="D45:L45">SUM(D34:D44)</f>
        <v>2876.0585</v>
      </c>
      <c r="E45" s="589">
        <f t="shared" si="1"/>
        <v>26466.4</v>
      </c>
      <c r="F45" s="589">
        <f t="shared" si="1"/>
        <v>2876.0585</v>
      </c>
      <c r="G45" s="589">
        <f t="shared" si="1"/>
        <v>0</v>
      </c>
      <c r="H45" s="589">
        <f t="shared" si="1"/>
        <v>0</v>
      </c>
      <c r="I45" s="589">
        <f t="shared" si="1"/>
        <v>0</v>
      </c>
      <c r="J45" s="589">
        <f t="shared" si="1"/>
        <v>0</v>
      </c>
      <c r="K45" s="589">
        <f t="shared" si="1"/>
        <v>0</v>
      </c>
      <c r="L45" s="589">
        <f t="shared" si="1"/>
        <v>0</v>
      </c>
      <c r="M45" s="590"/>
      <c r="N45" s="590"/>
      <c r="O45" s="591"/>
      <c r="P45" s="591"/>
      <c r="Q45" s="591"/>
      <c r="R45" s="591"/>
      <c r="S45" s="591"/>
      <c r="T45" s="591"/>
      <c r="U45" s="591"/>
      <c r="V45" s="591"/>
      <c r="W45" s="591"/>
      <c r="X45" s="591"/>
    </row>
    <row r="46" spans="1:24" s="88" customFormat="1" ht="24.75" customHeight="1">
      <c r="A46" s="1075" t="s">
        <v>561</v>
      </c>
      <c r="B46" s="1076"/>
      <c r="C46" s="1077"/>
      <c r="D46" s="1075" t="s">
        <v>551</v>
      </c>
      <c r="E46" s="1076"/>
      <c r="F46" s="1076"/>
      <c r="G46" s="1076"/>
      <c r="H46" s="1076"/>
      <c r="I46" s="1076"/>
      <c r="J46" s="1076"/>
      <c r="K46" s="1076"/>
      <c r="L46" s="1076"/>
      <c r="M46" s="1076"/>
      <c r="N46" s="1076"/>
      <c r="O46" s="1076"/>
      <c r="P46" s="1076"/>
      <c r="Q46" s="1076"/>
      <c r="R46" s="1076"/>
      <c r="S46" s="1076"/>
      <c r="T46" s="1076"/>
      <c r="U46" s="1076"/>
      <c r="V46" s="1076"/>
      <c r="W46" s="1076"/>
      <c r="X46" s="1077"/>
    </row>
    <row r="47" spans="1:24" ht="50.25" customHeight="1">
      <c r="A47" s="1079" t="s">
        <v>719</v>
      </c>
      <c r="B47" s="1080"/>
      <c r="C47" s="1081"/>
      <c r="D47" s="1074" t="s">
        <v>1051</v>
      </c>
      <c r="E47" s="1074"/>
      <c r="F47" s="1074"/>
      <c r="G47" s="1074"/>
      <c r="H47" s="1074"/>
      <c r="I47" s="1074"/>
      <c r="J47" s="1074"/>
      <c r="K47" s="1074"/>
      <c r="L47" s="1074"/>
      <c r="M47" s="1074"/>
      <c r="N47" s="1074"/>
      <c r="O47" s="1074"/>
      <c r="P47" s="1074"/>
      <c r="Q47" s="1074"/>
      <c r="R47" s="1074"/>
      <c r="S47" s="1074"/>
      <c r="T47" s="1074"/>
      <c r="U47" s="1074"/>
      <c r="V47" s="1074"/>
      <c r="W47" s="1074"/>
      <c r="X47" s="1074"/>
    </row>
    <row r="48" spans="1:24" ht="15" customHeight="1">
      <c r="A48" s="1079" t="s">
        <v>70</v>
      </c>
      <c r="B48" s="1080"/>
      <c r="C48" s="1080"/>
      <c r="D48" s="1080"/>
      <c r="E48" s="1080"/>
      <c r="F48" s="1080"/>
      <c r="G48" s="1080"/>
      <c r="H48" s="1080"/>
      <c r="I48" s="1080"/>
      <c r="J48" s="1080"/>
      <c r="K48" s="1080"/>
      <c r="L48" s="1080"/>
      <c r="M48" s="1080"/>
      <c r="N48" s="1080"/>
      <c r="O48" s="1080"/>
      <c r="P48" s="1080"/>
      <c r="Q48" s="1080"/>
      <c r="R48" s="1080"/>
      <c r="S48" s="1080"/>
      <c r="T48" s="1080"/>
      <c r="U48" s="1080"/>
      <c r="V48" s="1080"/>
      <c r="W48" s="1080"/>
      <c r="X48" s="1081"/>
    </row>
    <row r="49" spans="1:24" ht="14.25">
      <c r="A49" s="1079" t="s">
        <v>71</v>
      </c>
      <c r="B49" s="1080"/>
      <c r="C49" s="1081"/>
      <c r="D49" s="1074" t="s">
        <v>365</v>
      </c>
      <c r="E49" s="1074"/>
      <c r="F49" s="1074"/>
      <c r="G49" s="1074"/>
      <c r="H49" s="1074"/>
      <c r="I49" s="1074"/>
      <c r="J49" s="1074"/>
      <c r="K49" s="1074"/>
      <c r="L49" s="1074"/>
      <c r="M49" s="1074"/>
      <c r="N49" s="1074"/>
      <c r="O49" s="1074"/>
      <c r="P49" s="1074"/>
      <c r="Q49" s="1074"/>
      <c r="R49" s="1074"/>
      <c r="S49" s="1074"/>
      <c r="T49" s="1074"/>
      <c r="U49" s="1074"/>
      <c r="V49" s="1074"/>
      <c r="W49" s="1074"/>
      <c r="X49" s="1074"/>
    </row>
    <row r="50" spans="1:24" ht="15" customHeight="1">
      <c r="A50" s="1087" t="s">
        <v>122</v>
      </c>
      <c r="B50" s="1088"/>
      <c r="C50" s="1089"/>
      <c r="D50" s="1074" t="s">
        <v>365</v>
      </c>
      <c r="E50" s="1074"/>
      <c r="F50" s="1074"/>
      <c r="G50" s="1074"/>
      <c r="H50" s="1074"/>
      <c r="I50" s="1074"/>
      <c r="J50" s="1074"/>
      <c r="K50" s="1074"/>
      <c r="L50" s="1074"/>
      <c r="M50" s="1074"/>
      <c r="N50" s="1074"/>
      <c r="O50" s="1074"/>
      <c r="P50" s="1074"/>
      <c r="Q50" s="1074"/>
      <c r="R50" s="1074"/>
      <c r="S50" s="1074"/>
      <c r="T50" s="1074"/>
      <c r="U50" s="1074"/>
      <c r="V50" s="1074"/>
      <c r="W50" s="1074"/>
      <c r="X50" s="1074"/>
    </row>
    <row r="51" spans="1:24" ht="15" customHeight="1">
      <c r="A51" s="1090"/>
      <c r="B51" s="1091"/>
      <c r="C51" s="1092"/>
      <c r="D51" s="1074" t="s">
        <v>366</v>
      </c>
      <c r="E51" s="1074"/>
      <c r="F51" s="1074"/>
      <c r="G51" s="1074"/>
      <c r="H51" s="1074"/>
      <c r="I51" s="1074"/>
      <c r="J51" s="1074"/>
      <c r="K51" s="1074"/>
      <c r="L51" s="1074"/>
      <c r="M51" s="1074"/>
      <c r="N51" s="1074"/>
      <c r="O51" s="1074"/>
      <c r="P51" s="1074"/>
      <c r="Q51" s="1074"/>
      <c r="R51" s="1074"/>
      <c r="S51" s="1074"/>
      <c r="T51" s="1074"/>
      <c r="U51" s="1074"/>
      <c r="V51" s="1074"/>
      <c r="W51" s="1074"/>
      <c r="X51" s="1074"/>
    </row>
    <row r="52" spans="1:24" ht="15" customHeight="1">
      <c r="A52" s="1090"/>
      <c r="B52" s="1091"/>
      <c r="C52" s="1092"/>
      <c r="D52" s="1074" t="s">
        <v>371</v>
      </c>
      <c r="E52" s="1074"/>
      <c r="F52" s="1074"/>
      <c r="G52" s="1074"/>
      <c r="H52" s="1074"/>
      <c r="I52" s="1074"/>
      <c r="J52" s="1074"/>
      <c r="K52" s="1074"/>
      <c r="L52" s="1074"/>
      <c r="M52" s="1074"/>
      <c r="N52" s="1074"/>
      <c r="O52" s="1074"/>
      <c r="P52" s="1074"/>
      <c r="Q52" s="1074"/>
      <c r="R52" s="1074"/>
      <c r="S52" s="1074"/>
      <c r="T52" s="1074"/>
      <c r="U52" s="1074"/>
      <c r="V52" s="1074"/>
      <c r="W52" s="1074"/>
      <c r="X52" s="1074"/>
    </row>
    <row r="53" spans="1:24" ht="15" customHeight="1">
      <c r="A53" s="1090"/>
      <c r="B53" s="1091"/>
      <c r="C53" s="1092"/>
      <c r="D53" s="1074" t="s">
        <v>367</v>
      </c>
      <c r="E53" s="1074"/>
      <c r="F53" s="1074"/>
      <c r="G53" s="1074"/>
      <c r="H53" s="1074"/>
      <c r="I53" s="1074"/>
      <c r="J53" s="1074"/>
      <c r="K53" s="1074"/>
      <c r="L53" s="1074"/>
      <c r="M53" s="1074"/>
      <c r="N53" s="1074"/>
      <c r="O53" s="1074"/>
      <c r="P53" s="1074"/>
      <c r="Q53" s="1074"/>
      <c r="R53" s="1074"/>
      <c r="S53" s="1074"/>
      <c r="T53" s="1074"/>
      <c r="U53" s="1074"/>
      <c r="V53" s="1074"/>
      <c r="W53" s="1074"/>
      <c r="X53" s="1074"/>
    </row>
    <row r="54" spans="1:24" ht="15" customHeight="1">
      <c r="A54" s="1090"/>
      <c r="B54" s="1091"/>
      <c r="C54" s="1092"/>
      <c r="D54" s="1074" t="s">
        <v>368</v>
      </c>
      <c r="E54" s="1074"/>
      <c r="F54" s="1074"/>
      <c r="G54" s="1074"/>
      <c r="H54" s="1074"/>
      <c r="I54" s="1074"/>
      <c r="J54" s="1074"/>
      <c r="K54" s="1074"/>
      <c r="L54" s="1074"/>
      <c r="M54" s="1074"/>
      <c r="N54" s="1074"/>
      <c r="O54" s="1074"/>
      <c r="P54" s="1074"/>
      <c r="Q54" s="1074"/>
      <c r="R54" s="1074"/>
      <c r="S54" s="1074"/>
      <c r="T54" s="1074"/>
      <c r="U54" s="1074"/>
      <c r="V54" s="1074"/>
      <c r="W54" s="1074"/>
      <c r="X54" s="1074"/>
    </row>
    <row r="55" spans="1:24" ht="15" customHeight="1">
      <c r="A55" s="1090"/>
      <c r="B55" s="1091"/>
      <c r="C55" s="1092"/>
      <c r="D55" s="1074" t="s">
        <v>370</v>
      </c>
      <c r="E55" s="1074"/>
      <c r="F55" s="1074"/>
      <c r="G55" s="1074"/>
      <c r="H55" s="1074"/>
      <c r="I55" s="1074"/>
      <c r="J55" s="1074"/>
      <c r="K55" s="1074"/>
      <c r="L55" s="1074"/>
      <c r="M55" s="1074"/>
      <c r="N55" s="1074"/>
      <c r="O55" s="1074"/>
      <c r="P55" s="1074"/>
      <c r="Q55" s="1074"/>
      <c r="R55" s="1074"/>
      <c r="S55" s="1074"/>
      <c r="T55" s="1074"/>
      <c r="U55" s="1074"/>
      <c r="V55" s="1074"/>
      <c r="W55" s="1074"/>
      <c r="X55" s="1074"/>
    </row>
    <row r="56" spans="1:24" ht="15" customHeight="1">
      <c r="A56" s="1090"/>
      <c r="B56" s="1091"/>
      <c r="C56" s="1092"/>
      <c r="D56" s="1074" t="s">
        <v>369</v>
      </c>
      <c r="E56" s="1074"/>
      <c r="F56" s="1074"/>
      <c r="G56" s="1074"/>
      <c r="H56" s="1074"/>
      <c r="I56" s="1074"/>
      <c r="J56" s="1074"/>
      <c r="K56" s="1074"/>
      <c r="L56" s="1074"/>
      <c r="M56" s="1074"/>
      <c r="N56" s="1074"/>
      <c r="O56" s="1074"/>
      <c r="P56" s="1074"/>
      <c r="Q56" s="1074"/>
      <c r="R56" s="1074"/>
      <c r="S56" s="1074"/>
      <c r="T56" s="1074"/>
      <c r="U56" s="1074"/>
      <c r="V56" s="1074"/>
      <c r="W56" s="1074"/>
      <c r="X56" s="1074"/>
    </row>
    <row r="57" spans="1:24" ht="15" customHeight="1">
      <c r="A57" s="1093"/>
      <c r="B57" s="1094"/>
      <c r="C57" s="1095"/>
      <c r="D57" s="1074" t="s">
        <v>118</v>
      </c>
      <c r="E57" s="1074"/>
      <c r="F57" s="1074"/>
      <c r="G57" s="1074"/>
      <c r="H57" s="1074"/>
      <c r="I57" s="1074"/>
      <c r="J57" s="1074"/>
      <c r="K57" s="1074"/>
      <c r="L57" s="1074"/>
      <c r="M57" s="1074"/>
      <c r="N57" s="1074"/>
      <c r="O57" s="1074"/>
      <c r="P57" s="1074"/>
      <c r="Q57" s="1074"/>
      <c r="R57" s="1074"/>
      <c r="S57" s="1074"/>
      <c r="T57" s="1074"/>
      <c r="U57" s="1074"/>
      <c r="V57" s="1074"/>
      <c r="W57" s="1074"/>
      <c r="X57" s="1074"/>
    </row>
    <row r="58" spans="1:24" ht="5.25" customHeight="1">
      <c r="A58" s="592"/>
      <c r="B58" s="592"/>
      <c r="C58" s="592"/>
      <c r="D58" s="592"/>
      <c r="E58" s="592"/>
      <c r="F58" s="592"/>
      <c r="G58" s="592"/>
      <c r="H58" s="592"/>
      <c r="I58" s="592"/>
      <c r="J58" s="592"/>
      <c r="K58" s="592"/>
      <c r="L58" s="592"/>
      <c r="M58" s="592"/>
      <c r="N58" s="592"/>
      <c r="O58" s="7"/>
      <c r="P58" s="7"/>
      <c r="Q58" s="7"/>
      <c r="R58" s="7"/>
      <c r="S58" s="7"/>
      <c r="T58" s="7"/>
      <c r="U58" s="7"/>
      <c r="V58" s="7"/>
      <c r="W58" s="7"/>
      <c r="X58" s="7"/>
    </row>
    <row r="59" spans="1:24" ht="14.25">
      <c r="A59" s="1096" t="s">
        <v>312</v>
      </c>
      <c r="B59" s="1096"/>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row>
    <row r="60" spans="1:24" ht="6" customHeight="1">
      <c r="A60" s="593"/>
      <c r="B60" s="592"/>
      <c r="C60" s="592"/>
      <c r="D60" s="592"/>
      <c r="E60" s="592"/>
      <c r="F60" s="592"/>
      <c r="G60" s="592"/>
      <c r="H60" s="592"/>
      <c r="I60" s="592"/>
      <c r="J60" s="592"/>
      <c r="K60" s="592"/>
      <c r="L60" s="592"/>
      <c r="M60" s="592"/>
      <c r="N60" s="592"/>
      <c r="O60" s="7"/>
      <c r="P60" s="7"/>
      <c r="Q60" s="7"/>
      <c r="R60" s="7"/>
      <c r="S60" s="7"/>
      <c r="T60" s="7"/>
      <c r="U60" s="7"/>
      <c r="V60" s="7"/>
      <c r="W60" s="7"/>
      <c r="X60" s="7"/>
    </row>
    <row r="61" spans="1:24" ht="29.25" customHeight="1">
      <c r="A61" s="856" t="s">
        <v>853</v>
      </c>
      <c r="B61" s="856"/>
      <c r="C61" s="856"/>
      <c r="D61" s="856"/>
      <c r="E61" s="856"/>
      <c r="F61" s="856"/>
      <c r="G61" s="856"/>
      <c r="H61" s="856"/>
      <c r="I61" s="856"/>
      <c r="J61" s="856"/>
      <c r="K61" s="856"/>
      <c r="L61" s="856"/>
      <c r="M61" s="856"/>
      <c r="N61" s="856"/>
      <c r="O61" s="856"/>
      <c r="P61" s="856"/>
      <c r="Q61" s="856"/>
      <c r="R61" s="856"/>
      <c r="S61" s="856"/>
      <c r="T61" s="856"/>
      <c r="U61" s="856"/>
      <c r="V61" s="856"/>
      <c r="W61" s="856"/>
      <c r="X61" s="856"/>
    </row>
    <row r="62" spans="1:24" ht="14.25">
      <c r="A62" s="856" t="s">
        <v>788</v>
      </c>
      <c r="B62" s="856"/>
      <c r="C62" s="856"/>
      <c r="D62" s="856"/>
      <c r="E62" s="856"/>
      <c r="F62" s="856"/>
      <c r="G62" s="856"/>
      <c r="H62" s="856"/>
      <c r="I62" s="856"/>
      <c r="J62" s="856"/>
      <c r="K62" s="856"/>
      <c r="L62" s="856"/>
      <c r="M62" s="856"/>
      <c r="N62" s="856"/>
      <c r="O62" s="856"/>
      <c r="P62" s="856"/>
      <c r="Q62" s="856"/>
      <c r="R62" s="856"/>
      <c r="S62" s="856"/>
      <c r="T62" s="856"/>
      <c r="U62" s="856"/>
      <c r="V62" s="856"/>
      <c r="W62" s="856"/>
      <c r="X62" s="856"/>
    </row>
    <row r="63" spans="1:24" ht="47.25" customHeight="1">
      <c r="A63" s="856" t="s">
        <v>854</v>
      </c>
      <c r="B63" s="856"/>
      <c r="C63" s="856"/>
      <c r="D63" s="856"/>
      <c r="E63" s="856"/>
      <c r="F63" s="856"/>
      <c r="G63" s="856"/>
      <c r="H63" s="856"/>
      <c r="I63" s="856"/>
      <c r="J63" s="856"/>
      <c r="K63" s="856"/>
      <c r="L63" s="856"/>
      <c r="M63" s="856"/>
      <c r="N63" s="856"/>
      <c r="O63" s="856"/>
      <c r="P63" s="856"/>
      <c r="Q63" s="856"/>
      <c r="R63" s="856"/>
      <c r="S63" s="856"/>
      <c r="T63" s="856"/>
      <c r="U63" s="856"/>
      <c r="V63" s="856"/>
      <c r="W63" s="856"/>
      <c r="X63" s="856"/>
    </row>
    <row r="64" spans="1:24" ht="46.5" customHeight="1">
      <c r="A64" s="856" t="s">
        <v>1093</v>
      </c>
      <c r="B64" s="856"/>
      <c r="C64" s="856"/>
      <c r="D64" s="856"/>
      <c r="E64" s="856"/>
      <c r="F64" s="856"/>
      <c r="G64" s="856"/>
      <c r="H64" s="856"/>
      <c r="I64" s="856"/>
      <c r="J64" s="856"/>
      <c r="K64" s="856"/>
      <c r="L64" s="856"/>
      <c r="M64" s="856"/>
      <c r="N64" s="856"/>
      <c r="O64" s="856"/>
      <c r="P64" s="856"/>
      <c r="Q64" s="856"/>
      <c r="R64" s="856"/>
      <c r="S64" s="856"/>
      <c r="T64" s="856"/>
      <c r="U64" s="856"/>
      <c r="V64" s="856"/>
      <c r="W64" s="856"/>
      <c r="X64" s="856"/>
    </row>
    <row r="65" spans="1:24" ht="43.5" customHeight="1">
      <c r="A65" s="856" t="s">
        <v>486</v>
      </c>
      <c r="B65" s="856"/>
      <c r="C65" s="856"/>
      <c r="D65" s="856"/>
      <c r="E65" s="856"/>
      <c r="F65" s="856"/>
      <c r="G65" s="856"/>
      <c r="H65" s="856"/>
      <c r="I65" s="856"/>
      <c r="J65" s="856"/>
      <c r="K65" s="856"/>
      <c r="L65" s="856"/>
      <c r="M65" s="856"/>
      <c r="N65" s="856"/>
      <c r="O65" s="856"/>
      <c r="P65" s="856"/>
      <c r="Q65" s="856"/>
      <c r="R65" s="856"/>
      <c r="S65" s="856"/>
      <c r="T65" s="856"/>
      <c r="U65" s="856"/>
      <c r="V65" s="856"/>
      <c r="W65" s="856"/>
      <c r="X65" s="856"/>
    </row>
    <row r="66" spans="1:24" ht="14.25">
      <c r="A66" s="856" t="s">
        <v>487</v>
      </c>
      <c r="B66" s="856"/>
      <c r="C66" s="856"/>
      <c r="D66" s="856"/>
      <c r="E66" s="856"/>
      <c r="F66" s="856"/>
      <c r="G66" s="856"/>
      <c r="H66" s="856"/>
      <c r="I66" s="856"/>
      <c r="J66" s="856"/>
      <c r="K66" s="856"/>
      <c r="L66" s="856"/>
      <c r="M66" s="856"/>
      <c r="N66" s="856"/>
      <c r="O66" s="856"/>
      <c r="P66" s="856"/>
      <c r="Q66" s="856"/>
      <c r="R66" s="856"/>
      <c r="S66" s="856"/>
      <c r="T66" s="856"/>
      <c r="U66" s="856"/>
      <c r="V66" s="856"/>
      <c r="W66" s="856"/>
      <c r="X66" s="856"/>
    </row>
    <row r="67" spans="1:24" ht="14.25">
      <c r="A67" s="870" t="s">
        <v>828</v>
      </c>
      <c r="B67" s="870"/>
      <c r="C67" s="870"/>
      <c r="D67" s="870"/>
      <c r="E67" s="870"/>
      <c r="F67" s="870"/>
      <c r="G67" s="870"/>
      <c r="H67" s="870"/>
      <c r="I67" s="870"/>
      <c r="J67" s="870"/>
      <c r="K67" s="870"/>
      <c r="L67" s="870"/>
      <c r="M67" s="870"/>
      <c r="N67" s="870"/>
      <c r="O67" s="870"/>
      <c r="P67" s="870"/>
      <c r="Q67" s="870"/>
      <c r="R67" s="870"/>
      <c r="S67" s="870"/>
      <c r="T67" s="870"/>
      <c r="U67" s="870"/>
      <c r="V67" s="870"/>
      <c r="W67" s="870"/>
      <c r="X67" s="870"/>
    </row>
    <row r="68" spans="1:24" ht="30" customHeight="1">
      <c r="A68" s="890" t="s">
        <v>855</v>
      </c>
      <c r="B68" s="890"/>
      <c r="C68" s="890"/>
      <c r="D68" s="890"/>
      <c r="E68" s="890"/>
      <c r="F68" s="890"/>
      <c r="G68" s="890"/>
      <c r="H68" s="890"/>
      <c r="I68" s="890"/>
      <c r="J68" s="890"/>
      <c r="K68" s="890"/>
      <c r="L68" s="890"/>
      <c r="M68" s="890"/>
      <c r="N68" s="890"/>
      <c r="O68" s="890"/>
      <c r="P68" s="890"/>
      <c r="Q68" s="890"/>
      <c r="R68" s="890"/>
      <c r="S68" s="890"/>
      <c r="T68" s="890"/>
      <c r="U68" s="890"/>
      <c r="V68" s="890"/>
      <c r="W68" s="890"/>
      <c r="X68" s="890"/>
    </row>
    <row r="69" spans="1:24" ht="14.25">
      <c r="A69" s="930" t="s">
        <v>828</v>
      </c>
      <c r="B69" s="930"/>
      <c r="C69" s="930"/>
      <c r="D69" s="930"/>
      <c r="E69" s="930"/>
      <c r="F69" s="930"/>
      <c r="G69" s="930"/>
      <c r="H69" s="930"/>
      <c r="I69" s="930"/>
      <c r="J69" s="930"/>
      <c r="K69" s="930"/>
      <c r="L69" s="930"/>
      <c r="M69" s="930"/>
      <c r="N69" s="930"/>
      <c r="O69" s="930"/>
      <c r="P69" s="930"/>
      <c r="Q69" s="930"/>
      <c r="R69" s="930"/>
      <c r="S69" s="930"/>
      <c r="T69" s="930"/>
      <c r="U69" s="930"/>
      <c r="V69" s="930"/>
      <c r="W69" s="930"/>
      <c r="X69" s="930"/>
    </row>
    <row r="70" spans="1:5" ht="21.75" customHeight="1">
      <c r="A70" s="930" t="s">
        <v>604</v>
      </c>
      <c r="B70" s="930"/>
      <c r="C70" s="930"/>
      <c r="D70" s="930"/>
      <c r="E70" s="930"/>
    </row>
    <row r="71" spans="1:18" ht="15" customHeight="1">
      <c r="A71" s="929" t="s">
        <v>598</v>
      </c>
      <c r="B71" s="929"/>
      <c r="C71" s="929"/>
      <c r="D71" s="929"/>
      <c r="E71" s="929"/>
      <c r="F71" s="929"/>
      <c r="G71" s="929"/>
      <c r="H71" s="929" t="s">
        <v>599</v>
      </c>
      <c r="I71" s="929"/>
      <c r="J71" s="929"/>
      <c r="K71" s="929"/>
      <c r="L71" s="929"/>
      <c r="M71" s="929"/>
      <c r="N71" s="929"/>
      <c r="O71" s="929"/>
      <c r="P71" s="929"/>
      <c r="Q71" s="929"/>
      <c r="R71" s="929"/>
    </row>
    <row r="72" spans="1:18" ht="31.5" customHeight="1">
      <c r="A72" s="822" t="s">
        <v>600</v>
      </c>
      <c r="B72" s="822"/>
      <c r="C72" s="822"/>
      <c r="D72" s="822"/>
      <c r="E72" s="822"/>
      <c r="F72" s="822"/>
      <c r="G72" s="822"/>
      <c r="H72" s="791" t="s">
        <v>614</v>
      </c>
      <c r="I72" s="791"/>
      <c r="J72" s="791"/>
      <c r="K72" s="791"/>
      <c r="L72" s="791"/>
      <c r="M72" s="791"/>
      <c r="N72" s="791"/>
      <c r="O72" s="791"/>
      <c r="P72" s="791"/>
      <c r="Q72" s="791"/>
      <c r="R72" s="791"/>
    </row>
    <row r="73" spans="1:18" ht="15" customHeight="1">
      <c r="A73" s="822" t="s">
        <v>601</v>
      </c>
      <c r="B73" s="822"/>
      <c r="C73" s="822"/>
      <c r="D73" s="822"/>
      <c r="E73" s="822"/>
      <c r="F73" s="822"/>
      <c r="G73" s="822"/>
      <c r="H73" s="791" t="s">
        <v>602</v>
      </c>
      <c r="I73" s="791"/>
      <c r="J73" s="791"/>
      <c r="K73" s="791"/>
      <c r="L73" s="791"/>
      <c r="M73" s="791"/>
      <c r="N73" s="791"/>
      <c r="O73" s="791"/>
      <c r="P73" s="791"/>
      <c r="Q73" s="791"/>
      <c r="R73" s="791"/>
    </row>
    <row r="74" spans="1:18" ht="35.25" customHeight="1">
      <c r="A74" s="822"/>
      <c r="B74" s="822"/>
      <c r="C74" s="822"/>
      <c r="D74" s="822"/>
      <c r="E74" s="822"/>
      <c r="F74" s="822"/>
      <c r="G74" s="822"/>
      <c r="H74" s="791" t="s">
        <v>603</v>
      </c>
      <c r="I74" s="791"/>
      <c r="J74" s="791"/>
      <c r="K74" s="791"/>
      <c r="L74" s="791"/>
      <c r="M74" s="791"/>
      <c r="N74" s="791"/>
      <c r="O74" s="791"/>
      <c r="P74" s="791"/>
      <c r="Q74" s="791"/>
      <c r="R74" s="791"/>
    </row>
  </sheetData>
  <sheetProtection/>
  <mergeCells count="80">
    <mergeCell ref="U17:V17"/>
    <mergeCell ref="E17:F17"/>
    <mergeCell ref="M17:N17"/>
    <mergeCell ref="Q17:R17"/>
    <mergeCell ref="B17:B18"/>
    <mergeCell ref="G17:H17"/>
    <mergeCell ref="B14:X14"/>
    <mergeCell ref="B15:X15"/>
    <mergeCell ref="A46:C46"/>
    <mergeCell ref="A13:A15"/>
    <mergeCell ref="K32:L32"/>
    <mergeCell ref="A23:X23"/>
    <mergeCell ref="A32:A45"/>
    <mergeCell ref="A25:X25"/>
    <mergeCell ref="O17:P17"/>
    <mergeCell ref="A17:A18"/>
    <mergeCell ref="A1:X1"/>
    <mergeCell ref="B12:X12"/>
    <mergeCell ref="B13:X13"/>
    <mergeCell ref="B3:X3"/>
    <mergeCell ref="B4:X4"/>
    <mergeCell ref="B5:X5"/>
    <mergeCell ref="B6:X6"/>
    <mergeCell ref="B7:X7"/>
    <mergeCell ref="A2:X2"/>
    <mergeCell ref="A5:A11"/>
    <mergeCell ref="A68:X68"/>
    <mergeCell ref="A27:X27"/>
    <mergeCell ref="A28:X28"/>
    <mergeCell ref="A29:X29"/>
    <mergeCell ref="E32:F32"/>
    <mergeCell ref="A63:X63"/>
    <mergeCell ref="A47:C47"/>
    <mergeCell ref="B32:B33"/>
    <mergeCell ref="C32:D32"/>
    <mergeCell ref="G32:H32"/>
    <mergeCell ref="I32:J32"/>
    <mergeCell ref="A61:X61"/>
    <mergeCell ref="D55:X55"/>
    <mergeCell ref="A59:X59"/>
    <mergeCell ref="D52:X52"/>
    <mergeCell ref="D53:X53"/>
    <mergeCell ref="D54:X54"/>
    <mergeCell ref="D49:X49"/>
    <mergeCell ref="A48:X48"/>
    <mergeCell ref="A66:X66"/>
    <mergeCell ref="A67:X67"/>
    <mergeCell ref="D56:X56"/>
    <mergeCell ref="D57:X57"/>
    <mergeCell ref="A65:X65"/>
    <mergeCell ref="A62:X62"/>
    <mergeCell ref="A50:C57"/>
    <mergeCell ref="A64:X64"/>
    <mergeCell ref="B8:X8"/>
    <mergeCell ref="B9:X9"/>
    <mergeCell ref="B10:X10"/>
    <mergeCell ref="B11:X11"/>
    <mergeCell ref="A19:X19"/>
    <mergeCell ref="A20:X20"/>
    <mergeCell ref="K17:L17"/>
    <mergeCell ref="W17:X17"/>
    <mergeCell ref="I17:J17"/>
    <mergeCell ref="C17:D17"/>
    <mergeCell ref="A22:X22"/>
    <mergeCell ref="A24:X24"/>
    <mergeCell ref="A70:E70"/>
    <mergeCell ref="D47:X47"/>
    <mergeCell ref="D46:X46"/>
    <mergeCell ref="S17:T17"/>
    <mergeCell ref="D50:X50"/>
    <mergeCell ref="D51:X51"/>
    <mergeCell ref="A69:X69"/>
    <mergeCell ref="A49:C49"/>
    <mergeCell ref="H72:R72"/>
    <mergeCell ref="H73:R73"/>
    <mergeCell ref="H74:R74"/>
    <mergeCell ref="H71:R71"/>
    <mergeCell ref="A72:G72"/>
    <mergeCell ref="A73:G74"/>
    <mergeCell ref="A71:G71"/>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0"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7"/>
  <sheetViews>
    <sheetView view="pageBreakPreview" zoomScale="106" zoomScaleSheetLayoutView="106" zoomScalePageLayoutView="0" workbookViewId="0" topLeftCell="A1">
      <selection activeCell="O33" sqref="O33"/>
    </sheetView>
  </sheetViews>
  <sheetFormatPr defaultColWidth="9.140625" defaultRowHeight="15"/>
  <cols>
    <col min="1" max="1" width="7.140625" style="36" customWidth="1"/>
    <col min="2" max="2" width="19.8515625" style="36" customWidth="1"/>
    <col min="3" max="3" width="26.421875" style="36" customWidth="1"/>
    <col min="4" max="4" width="13.8515625" style="37" customWidth="1"/>
    <col min="5" max="5" width="9.7109375" style="37" customWidth="1"/>
    <col min="6" max="6" width="11.28125" style="17" customWidth="1"/>
    <col min="7" max="18" width="7.00390625" style="17" customWidth="1"/>
    <col min="19" max="28" width="7.00390625" style="0" customWidth="1"/>
  </cols>
  <sheetData>
    <row r="1" spans="1:28" ht="14.25">
      <c r="A1" s="1110" t="s">
        <v>504</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row>
    <row r="2" spans="1:28" ht="14.25">
      <c r="A2" s="1109" t="s">
        <v>856</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row>
    <row r="3" spans="1:28" ht="15" customHeight="1">
      <c r="A3" s="1114" t="s">
        <v>580</v>
      </c>
      <c r="B3" s="1114" t="s">
        <v>515</v>
      </c>
      <c r="C3" s="1114" t="s">
        <v>517</v>
      </c>
      <c r="D3" s="1114" t="s">
        <v>461</v>
      </c>
      <c r="E3" s="1114" t="s">
        <v>73</v>
      </c>
      <c r="F3" s="1123" t="s">
        <v>74</v>
      </c>
      <c r="G3" s="1111" t="s">
        <v>75</v>
      </c>
      <c r="H3" s="1111"/>
      <c r="I3" s="1111"/>
      <c r="J3" s="1111"/>
      <c r="K3" s="1111"/>
      <c r="L3" s="1111"/>
      <c r="M3" s="1111"/>
      <c r="N3" s="1111"/>
      <c r="O3" s="1111"/>
      <c r="P3" s="1111"/>
      <c r="Q3" s="1111"/>
      <c r="R3" s="1111"/>
      <c r="S3" s="1111"/>
      <c r="T3" s="1111"/>
      <c r="U3" s="1111"/>
      <c r="V3" s="1111"/>
      <c r="W3" s="1111"/>
      <c r="X3" s="1111"/>
      <c r="Y3" s="1111"/>
      <c r="Z3" s="1111"/>
      <c r="AA3" s="1111"/>
      <c r="AB3" s="1111"/>
    </row>
    <row r="4" spans="1:28" ht="14.25">
      <c r="A4" s="1115"/>
      <c r="B4" s="1115"/>
      <c r="C4" s="1115"/>
      <c r="D4" s="1115"/>
      <c r="E4" s="1115"/>
      <c r="F4" s="1124"/>
      <c r="G4" s="1112" t="s">
        <v>9</v>
      </c>
      <c r="H4" s="1113"/>
      <c r="I4" s="1112" t="s">
        <v>10</v>
      </c>
      <c r="J4" s="1113"/>
      <c r="K4" s="1112" t="s">
        <v>11</v>
      </c>
      <c r="L4" s="1113"/>
      <c r="M4" s="1112" t="s">
        <v>19</v>
      </c>
      <c r="N4" s="1113"/>
      <c r="O4" s="1112" t="s">
        <v>27</v>
      </c>
      <c r="P4" s="1113"/>
      <c r="Q4" s="1112" t="s">
        <v>28</v>
      </c>
      <c r="R4" s="1113"/>
      <c r="S4" s="1112" t="s">
        <v>530</v>
      </c>
      <c r="T4" s="1113"/>
      <c r="U4" s="1112" t="s">
        <v>531</v>
      </c>
      <c r="V4" s="1113"/>
      <c r="W4" s="1112" t="s">
        <v>532</v>
      </c>
      <c r="X4" s="1113"/>
      <c r="Y4" s="1112" t="s">
        <v>533</v>
      </c>
      <c r="Z4" s="1113"/>
      <c r="AA4" s="1112" t="s">
        <v>545</v>
      </c>
      <c r="AB4" s="1113"/>
    </row>
    <row r="5" spans="1:28" ht="65.25" customHeight="1">
      <c r="A5" s="1116"/>
      <c r="B5" s="1116"/>
      <c r="C5" s="1116"/>
      <c r="D5" s="1116"/>
      <c r="E5" s="1116"/>
      <c r="F5" s="1125"/>
      <c r="G5" s="214" t="s">
        <v>33</v>
      </c>
      <c r="H5" s="214" t="s">
        <v>34</v>
      </c>
      <c r="I5" s="214" t="s">
        <v>33</v>
      </c>
      <c r="J5" s="214" t="s">
        <v>34</v>
      </c>
      <c r="K5" s="214" t="s">
        <v>33</v>
      </c>
      <c r="L5" s="214" t="s">
        <v>34</v>
      </c>
      <c r="M5" s="214" t="s">
        <v>33</v>
      </c>
      <c r="N5" s="214" t="s">
        <v>34</v>
      </c>
      <c r="O5" s="214" t="s">
        <v>33</v>
      </c>
      <c r="P5" s="214" t="s">
        <v>34</v>
      </c>
      <c r="Q5" s="214" t="s">
        <v>33</v>
      </c>
      <c r="R5" s="214" t="s">
        <v>34</v>
      </c>
      <c r="S5" s="214" t="s">
        <v>33</v>
      </c>
      <c r="T5" s="214" t="s">
        <v>34</v>
      </c>
      <c r="U5" s="214" t="s">
        <v>33</v>
      </c>
      <c r="V5" s="214" t="s">
        <v>34</v>
      </c>
      <c r="W5" s="214" t="s">
        <v>33</v>
      </c>
      <c r="X5" s="214" t="s">
        <v>34</v>
      </c>
      <c r="Y5" s="214" t="s">
        <v>33</v>
      </c>
      <c r="Z5" s="214" t="s">
        <v>34</v>
      </c>
      <c r="AA5" s="214" t="s">
        <v>33</v>
      </c>
      <c r="AB5" s="214" t="s">
        <v>34</v>
      </c>
    </row>
    <row r="6" spans="1:28" ht="14.25">
      <c r="A6" s="312">
        <v>1</v>
      </c>
      <c r="B6" s="312">
        <v>2</v>
      </c>
      <c r="C6" s="312">
        <v>3</v>
      </c>
      <c r="D6" s="312">
        <v>4</v>
      </c>
      <c r="E6" s="214">
        <v>5</v>
      </c>
      <c r="F6" s="313">
        <v>6</v>
      </c>
      <c r="G6" s="313">
        <v>7</v>
      </c>
      <c r="H6" s="313">
        <v>8</v>
      </c>
      <c r="I6" s="313">
        <v>9</v>
      </c>
      <c r="J6" s="313">
        <v>10</v>
      </c>
      <c r="K6" s="313">
        <v>11</v>
      </c>
      <c r="L6" s="313">
        <v>12</v>
      </c>
      <c r="M6" s="313">
        <v>13</v>
      </c>
      <c r="N6" s="313">
        <v>14</v>
      </c>
      <c r="O6" s="313">
        <v>15</v>
      </c>
      <c r="P6" s="313">
        <v>16</v>
      </c>
      <c r="Q6" s="313">
        <v>17</v>
      </c>
      <c r="R6" s="314">
        <v>18</v>
      </c>
      <c r="S6" s="314">
        <v>19</v>
      </c>
      <c r="T6" s="314">
        <v>20</v>
      </c>
      <c r="U6" s="314">
        <v>21</v>
      </c>
      <c r="V6" s="314">
        <v>22</v>
      </c>
      <c r="W6" s="314">
        <v>23</v>
      </c>
      <c r="X6" s="314">
        <v>24</v>
      </c>
      <c r="Y6" s="314">
        <v>25</v>
      </c>
      <c r="Z6" s="314">
        <v>26</v>
      </c>
      <c r="AA6" s="314">
        <v>27</v>
      </c>
      <c r="AB6" s="314">
        <v>28</v>
      </c>
    </row>
    <row r="7" spans="1:28" ht="36.75" customHeight="1">
      <c r="A7" s="315" t="s">
        <v>152</v>
      </c>
      <c r="B7" s="316" t="s">
        <v>460</v>
      </c>
      <c r="C7" s="317" t="s">
        <v>119</v>
      </c>
      <c r="D7" s="318" t="s">
        <v>497</v>
      </c>
      <c r="E7" s="318" t="s">
        <v>124</v>
      </c>
      <c r="F7" s="247">
        <v>0</v>
      </c>
      <c r="G7" s="247">
        <v>4240</v>
      </c>
      <c r="H7" s="247">
        <v>3214</v>
      </c>
      <c r="I7" s="247">
        <v>5000</v>
      </c>
      <c r="J7" s="247">
        <v>3743</v>
      </c>
      <c r="K7" s="247">
        <v>6000</v>
      </c>
      <c r="L7" s="247">
        <v>4500</v>
      </c>
      <c r="M7" s="545">
        <f aca="true" t="shared" si="0" ref="M7:R7">M8+M26</f>
        <v>6100</v>
      </c>
      <c r="N7" s="545">
        <f t="shared" si="0"/>
        <v>4635</v>
      </c>
      <c r="O7" s="545">
        <f t="shared" si="0"/>
        <v>6300</v>
      </c>
      <c r="P7" s="545">
        <f t="shared" si="0"/>
        <v>4750</v>
      </c>
      <c r="Q7" s="232">
        <f t="shared" si="0"/>
        <v>6600</v>
      </c>
      <c r="R7" s="232">
        <f t="shared" si="0"/>
        <v>5540</v>
      </c>
      <c r="S7" s="232">
        <f>S8+S26</f>
        <v>6800</v>
      </c>
      <c r="T7" s="232">
        <f>T8+T26</f>
        <v>5560</v>
      </c>
      <c r="U7" s="232">
        <f>U8+U26</f>
        <v>7100</v>
      </c>
      <c r="V7" s="232">
        <f>V8+V26</f>
        <v>5580</v>
      </c>
      <c r="W7" s="232">
        <f>W8+W26</f>
        <v>7500</v>
      </c>
      <c r="X7" s="232"/>
      <c r="Y7" s="232">
        <f>Y8+Y26</f>
        <v>7900</v>
      </c>
      <c r="Z7" s="232"/>
      <c r="AA7" s="232">
        <f>AA8+AA26</f>
        <v>8200</v>
      </c>
      <c r="AB7" s="232"/>
    </row>
    <row r="8" spans="1:28" ht="61.5" customHeight="1">
      <c r="A8" s="319" t="s">
        <v>111</v>
      </c>
      <c r="B8" s="316" t="s">
        <v>125</v>
      </c>
      <c r="C8" s="319" t="s">
        <v>126</v>
      </c>
      <c r="D8" s="319" t="s">
        <v>497</v>
      </c>
      <c r="E8" s="319" t="s">
        <v>124</v>
      </c>
      <c r="F8" s="247">
        <v>0</v>
      </c>
      <c r="G8" s="247">
        <v>2240</v>
      </c>
      <c r="H8" s="247">
        <v>1630</v>
      </c>
      <c r="I8" s="247">
        <v>2800</v>
      </c>
      <c r="J8" s="247">
        <v>2036</v>
      </c>
      <c r="K8" s="247">
        <v>3000</v>
      </c>
      <c r="L8" s="247">
        <v>2700</v>
      </c>
      <c r="M8" s="247">
        <v>3600</v>
      </c>
      <c r="N8" s="247">
        <v>3100</v>
      </c>
      <c r="O8" s="247">
        <v>3600</v>
      </c>
      <c r="P8" s="247">
        <v>3200</v>
      </c>
      <c r="Q8" s="231">
        <v>3700</v>
      </c>
      <c r="R8" s="231">
        <v>3200</v>
      </c>
      <c r="S8" s="232">
        <v>3800</v>
      </c>
      <c r="T8" s="232">
        <v>3210</v>
      </c>
      <c r="U8" s="232">
        <v>3900</v>
      </c>
      <c r="V8" s="232">
        <v>3220</v>
      </c>
      <c r="W8" s="232">
        <v>4000</v>
      </c>
      <c r="X8" s="232"/>
      <c r="Y8" s="232">
        <v>4100</v>
      </c>
      <c r="Z8" s="232"/>
      <c r="AA8" s="232">
        <v>4200</v>
      </c>
      <c r="AB8" s="232"/>
    </row>
    <row r="9" spans="1:28" s="4" customFormat="1" ht="12.75" customHeight="1">
      <c r="A9" s="1117" t="s">
        <v>78</v>
      </c>
      <c r="B9" s="1120" t="s">
        <v>127</v>
      </c>
      <c r="C9" s="1117" t="s">
        <v>128</v>
      </c>
      <c r="D9" s="1117" t="s">
        <v>497</v>
      </c>
      <c r="E9" s="320" t="s">
        <v>8</v>
      </c>
      <c r="F9" s="581">
        <v>0</v>
      </c>
      <c r="G9" s="581">
        <f>SUM(G10:G16)</f>
        <v>22</v>
      </c>
      <c r="H9" s="581">
        <f aca="true" t="shared" si="1" ref="H9:AB9">SUM(H10:H16)</f>
        <v>22</v>
      </c>
      <c r="I9" s="581">
        <f t="shared" si="1"/>
        <v>22</v>
      </c>
      <c r="J9" s="581">
        <f t="shared" si="1"/>
        <v>13</v>
      </c>
      <c r="K9" s="581">
        <f t="shared" si="1"/>
        <v>22</v>
      </c>
      <c r="L9" s="581">
        <f t="shared" si="1"/>
        <v>14</v>
      </c>
      <c r="M9" s="581">
        <f t="shared" si="1"/>
        <v>22</v>
      </c>
      <c r="N9" s="581">
        <f t="shared" si="1"/>
        <v>11</v>
      </c>
      <c r="O9" s="581">
        <f t="shared" si="1"/>
        <v>22</v>
      </c>
      <c r="P9" s="581">
        <f t="shared" si="1"/>
        <v>11</v>
      </c>
      <c r="Q9" s="494">
        <f>SUM(Q10:Q16)</f>
        <v>23</v>
      </c>
      <c r="R9" s="494">
        <f>SUM(R10:R16)</f>
        <v>11</v>
      </c>
      <c r="S9" s="494">
        <f>SUM(S10:S16)</f>
        <v>24</v>
      </c>
      <c r="T9" s="494">
        <f t="shared" si="1"/>
        <v>11</v>
      </c>
      <c r="U9" s="494">
        <f t="shared" si="1"/>
        <v>25</v>
      </c>
      <c r="V9" s="494">
        <f t="shared" si="1"/>
        <v>11</v>
      </c>
      <c r="W9" s="494">
        <f t="shared" si="1"/>
        <v>25</v>
      </c>
      <c r="X9" s="494">
        <f t="shared" si="1"/>
        <v>0</v>
      </c>
      <c r="Y9" s="494">
        <f t="shared" si="1"/>
        <v>25</v>
      </c>
      <c r="Z9" s="494">
        <f t="shared" si="1"/>
        <v>0</v>
      </c>
      <c r="AA9" s="494">
        <f t="shared" si="1"/>
        <v>26</v>
      </c>
      <c r="AB9" s="494">
        <f t="shared" si="1"/>
        <v>0</v>
      </c>
    </row>
    <row r="10" spans="1:28" ht="14.25">
      <c r="A10" s="1118"/>
      <c r="B10" s="1121"/>
      <c r="C10" s="1118"/>
      <c r="D10" s="1118"/>
      <c r="E10" s="319" t="s">
        <v>24</v>
      </c>
      <c r="F10" s="247">
        <v>0</v>
      </c>
      <c r="G10" s="247">
        <v>3</v>
      </c>
      <c r="H10" s="247">
        <v>3</v>
      </c>
      <c r="I10" s="247">
        <v>3</v>
      </c>
      <c r="J10" s="247">
        <v>3</v>
      </c>
      <c r="K10" s="247">
        <v>3</v>
      </c>
      <c r="L10" s="247">
        <v>3</v>
      </c>
      <c r="M10" s="247">
        <v>3</v>
      </c>
      <c r="N10" s="247">
        <v>0</v>
      </c>
      <c r="O10" s="247">
        <v>3</v>
      </c>
      <c r="P10" s="247">
        <v>0</v>
      </c>
      <c r="Q10" s="231">
        <v>4</v>
      </c>
      <c r="R10" s="231">
        <v>0</v>
      </c>
      <c r="S10" s="232">
        <v>5</v>
      </c>
      <c r="T10" s="582">
        <v>0</v>
      </c>
      <c r="U10" s="582">
        <v>6</v>
      </c>
      <c r="V10" s="582">
        <v>0</v>
      </c>
      <c r="W10" s="582">
        <v>6</v>
      </c>
      <c r="X10" s="582"/>
      <c r="Y10" s="582">
        <v>6</v>
      </c>
      <c r="Z10" s="582"/>
      <c r="AA10" s="582">
        <v>7</v>
      </c>
      <c r="AB10" s="582"/>
    </row>
    <row r="11" spans="1:28" ht="14.25">
      <c r="A11" s="1118"/>
      <c r="B11" s="1121"/>
      <c r="C11" s="1118"/>
      <c r="D11" s="1118"/>
      <c r="E11" s="319" t="s">
        <v>23</v>
      </c>
      <c r="F11" s="247">
        <v>0</v>
      </c>
      <c r="G11" s="247">
        <v>4</v>
      </c>
      <c r="H11" s="247">
        <v>4</v>
      </c>
      <c r="I11" s="247">
        <v>4</v>
      </c>
      <c r="J11" s="247">
        <v>0</v>
      </c>
      <c r="K11" s="247">
        <v>4</v>
      </c>
      <c r="L11" s="247">
        <v>0</v>
      </c>
      <c r="M11" s="247">
        <v>4</v>
      </c>
      <c r="N11" s="247">
        <v>0</v>
      </c>
      <c r="O11" s="247">
        <v>4</v>
      </c>
      <c r="P11" s="247">
        <v>0</v>
      </c>
      <c r="Q11" s="231">
        <v>4</v>
      </c>
      <c r="R11" s="231">
        <v>0</v>
      </c>
      <c r="S11" s="582">
        <v>4</v>
      </c>
      <c r="T11" s="582">
        <v>0</v>
      </c>
      <c r="U11" s="582">
        <v>4</v>
      </c>
      <c r="V11" s="582">
        <v>0</v>
      </c>
      <c r="W11" s="582">
        <v>4</v>
      </c>
      <c r="X11" s="582"/>
      <c r="Y11" s="582">
        <v>4</v>
      </c>
      <c r="Z11" s="582"/>
      <c r="AA11" s="582">
        <v>4</v>
      </c>
      <c r="AB11" s="582"/>
    </row>
    <row r="12" spans="1:28" ht="14.25">
      <c r="A12" s="1118"/>
      <c r="B12" s="1121"/>
      <c r="C12" s="1118"/>
      <c r="D12" s="1118"/>
      <c r="E12" s="319" t="s">
        <v>129</v>
      </c>
      <c r="F12" s="247">
        <v>0</v>
      </c>
      <c r="G12" s="247">
        <v>4</v>
      </c>
      <c r="H12" s="247">
        <v>4</v>
      </c>
      <c r="I12" s="247">
        <v>4</v>
      </c>
      <c r="J12" s="247">
        <v>0</v>
      </c>
      <c r="K12" s="247">
        <v>4</v>
      </c>
      <c r="L12" s="247">
        <v>0</v>
      </c>
      <c r="M12" s="247">
        <v>4</v>
      </c>
      <c r="N12" s="247">
        <v>0</v>
      </c>
      <c r="O12" s="247">
        <v>4</v>
      </c>
      <c r="P12" s="247">
        <v>0</v>
      </c>
      <c r="Q12" s="231">
        <v>4</v>
      </c>
      <c r="R12" s="231">
        <v>0</v>
      </c>
      <c r="S12" s="582">
        <v>4</v>
      </c>
      <c r="T12" s="582">
        <v>0</v>
      </c>
      <c r="U12" s="582">
        <v>4</v>
      </c>
      <c r="V12" s="582">
        <v>0</v>
      </c>
      <c r="W12" s="582">
        <v>4</v>
      </c>
      <c r="X12" s="582"/>
      <c r="Y12" s="582">
        <v>4</v>
      </c>
      <c r="Z12" s="582"/>
      <c r="AA12" s="582">
        <v>4</v>
      </c>
      <c r="AB12" s="582"/>
    </row>
    <row r="13" spans="1:28" ht="14.25">
      <c r="A13" s="1118"/>
      <c r="B13" s="1121"/>
      <c r="C13" s="1118"/>
      <c r="D13" s="1118"/>
      <c r="E13" s="319" t="s">
        <v>130</v>
      </c>
      <c r="F13" s="247">
        <v>0</v>
      </c>
      <c r="G13" s="247">
        <v>3</v>
      </c>
      <c r="H13" s="247">
        <v>3</v>
      </c>
      <c r="I13" s="247">
        <v>3</v>
      </c>
      <c r="J13" s="247">
        <v>3</v>
      </c>
      <c r="K13" s="247">
        <v>3</v>
      </c>
      <c r="L13" s="247">
        <v>3</v>
      </c>
      <c r="M13" s="247">
        <v>3</v>
      </c>
      <c r="N13" s="247">
        <v>3</v>
      </c>
      <c r="O13" s="247">
        <v>3</v>
      </c>
      <c r="P13" s="247">
        <v>3</v>
      </c>
      <c r="Q13" s="231">
        <v>3</v>
      </c>
      <c r="R13" s="231">
        <v>3</v>
      </c>
      <c r="S13" s="582">
        <v>3</v>
      </c>
      <c r="T13" s="582">
        <v>3</v>
      </c>
      <c r="U13" s="582">
        <v>3</v>
      </c>
      <c r="V13" s="582">
        <v>3</v>
      </c>
      <c r="W13" s="582">
        <v>3</v>
      </c>
      <c r="X13" s="582"/>
      <c r="Y13" s="582">
        <v>3</v>
      </c>
      <c r="Z13" s="582"/>
      <c r="AA13" s="582">
        <v>3</v>
      </c>
      <c r="AB13" s="582"/>
    </row>
    <row r="14" spans="1:28" ht="14.25">
      <c r="A14" s="1118"/>
      <c r="B14" s="1121"/>
      <c r="C14" s="1118"/>
      <c r="D14" s="1118"/>
      <c r="E14" s="319" t="s">
        <v>131</v>
      </c>
      <c r="F14" s="247">
        <v>0</v>
      </c>
      <c r="G14" s="247">
        <v>3</v>
      </c>
      <c r="H14" s="247">
        <v>3</v>
      </c>
      <c r="I14" s="247">
        <v>3</v>
      </c>
      <c r="J14" s="247">
        <v>3</v>
      </c>
      <c r="K14" s="247">
        <v>3</v>
      </c>
      <c r="L14" s="247">
        <v>3</v>
      </c>
      <c r="M14" s="247">
        <v>3</v>
      </c>
      <c r="N14" s="247">
        <v>3</v>
      </c>
      <c r="O14" s="247">
        <v>3</v>
      </c>
      <c r="P14" s="247">
        <v>3</v>
      </c>
      <c r="Q14" s="231">
        <v>3</v>
      </c>
      <c r="R14" s="231">
        <v>3</v>
      </c>
      <c r="S14" s="582">
        <v>3</v>
      </c>
      <c r="T14" s="582">
        <v>3</v>
      </c>
      <c r="U14" s="582">
        <v>3</v>
      </c>
      <c r="V14" s="582">
        <v>3</v>
      </c>
      <c r="W14" s="582">
        <v>3</v>
      </c>
      <c r="X14" s="582"/>
      <c r="Y14" s="582">
        <v>3</v>
      </c>
      <c r="Z14" s="582"/>
      <c r="AA14" s="582">
        <v>3</v>
      </c>
      <c r="AB14" s="582"/>
    </row>
    <row r="15" spans="1:28" ht="14.25" customHeight="1">
      <c r="A15" s="1118"/>
      <c r="B15" s="1121"/>
      <c r="C15" s="1118"/>
      <c r="D15" s="1118"/>
      <c r="E15" s="319" t="s">
        <v>132</v>
      </c>
      <c r="F15" s="247">
        <v>0</v>
      </c>
      <c r="G15" s="247">
        <v>2</v>
      </c>
      <c r="H15" s="247">
        <v>2</v>
      </c>
      <c r="I15" s="247">
        <v>2</v>
      </c>
      <c r="J15" s="247">
        <v>2</v>
      </c>
      <c r="K15" s="247">
        <v>2</v>
      </c>
      <c r="L15" s="247">
        <v>2</v>
      </c>
      <c r="M15" s="247">
        <v>2</v>
      </c>
      <c r="N15" s="247">
        <v>2</v>
      </c>
      <c r="O15" s="247">
        <v>2</v>
      </c>
      <c r="P15" s="247">
        <v>2</v>
      </c>
      <c r="Q15" s="231">
        <v>2</v>
      </c>
      <c r="R15" s="231">
        <v>2</v>
      </c>
      <c r="S15" s="582">
        <v>2</v>
      </c>
      <c r="T15" s="582">
        <v>2</v>
      </c>
      <c r="U15" s="582">
        <v>2</v>
      </c>
      <c r="V15" s="582">
        <v>2</v>
      </c>
      <c r="W15" s="582">
        <v>2</v>
      </c>
      <c r="X15" s="582"/>
      <c r="Y15" s="582">
        <v>2</v>
      </c>
      <c r="Z15" s="582"/>
      <c r="AA15" s="582">
        <v>2</v>
      </c>
      <c r="AB15" s="582"/>
    </row>
    <row r="16" spans="1:28" ht="14.25">
      <c r="A16" s="1119"/>
      <c r="B16" s="1122"/>
      <c r="C16" s="1119"/>
      <c r="D16" s="1119"/>
      <c r="E16" s="319" t="s">
        <v>133</v>
      </c>
      <c r="F16" s="247">
        <v>0</v>
      </c>
      <c r="G16" s="247">
        <v>3</v>
      </c>
      <c r="H16" s="247">
        <v>3</v>
      </c>
      <c r="I16" s="247">
        <v>3</v>
      </c>
      <c r="J16" s="247">
        <v>2</v>
      </c>
      <c r="K16" s="247">
        <v>3</v>
      </c>
      <c r="L16" s="247">
        <v>3</v>
      </c>
      <c r="M16" s="247">
        <v>3</v>
      </c>
      <c r="N16" s="247">
        <v>3</v>
      </c>
      <c r="O16" s="247">
        <v>3</v>
      </c>
      <c r="P16" s="247">
        <v>3</v>
      </c>
      <c r="Q16" s="231">
        <v>3</v>
      </c>
      <c r="R16" s="231">
        <v>3</v>
      </c>
      <c r="S16" s="232">
        <v>3</v>
      </c>
      <c r="T16" s="232">
        <v>3</v>
      </c>
      <c r="U16" s="232">
        <v>3</v>
      </c>
      <c r="V16" s="232">
        <v>3</v>
      </c>
      <c r="W16" s="232">
        <v>3</v>
      </c>
      <c r="X16" s="232"/>
      <c r="Y16" s="232">
        <v>3</v>
      </c>
      <c r="Z16" s="232"/>
      <c r="AA16" s="232">
        <v>3</v>
      </c>
      <c r="AB16" s="232"/>
    </row>
    <row r="17" spans="1:28" ht="14.25">
      <c r="A17" s="1117" t="s">
        <v>79</v>
      </c>
      <c r="B17" s="1120" t="s">
        <v>134</v>
      </c>
      <c r="C17" s="1117" t="s">
        <v>121</v>
      </c>
      <c r="D17" s="1117" t="s">
        <v>497</v>
      </c>
      <c r="E17" s="320" t="s">
        <v>8</v>
      </c>
      <c r="F17" s="581">
        <f>SUM(F18:F25)</f>
        <v>0</v>
      </c>
      <c r="G17" s="581">
        <f aca="true" t="shared" si="2" ref="G17:AB17">SUM(G18:G25)</f>
        <v>11</v>
      </c>
      <c r="H17" s="581">
        <f t="shared" si="2"/>
        <v>8</v>
      </c>
      <c r="I17" s="581">
        <f t="shared" si="2"/>
        <v>11</v>
      </c>
      <c r="J17" s="581">
        <f t="shared" si="2"/>
        <v>6</v>
      </c>
      <c r="K17" s="581">
        <f t="shared" si="2"/>
        <v>11</v>
      </c>
      <c r="L17" s="581">
        <f t="shared" si="2"/>
        <v>6</v>
      </c>
      <c r="M17" s="581">
        <f t="shared" si="2"/>
        <v>11</v>
      </c>
      <c r="N17" s="581">
        <f t="shared" si="2"/>
        <v>6</v>
      </c>
      <c r="O17" s="581">
        <f t="shared" si="2"/>
        <v>11</v>
      </c>
      <c r="P17" s="581">
        <f t="shared" si="2"/>
        <v>6</v>
      </c>
      <c r="Q17" s="494">
        <f t="shared" si="2"/>
        <v>11</v>
      </c>
      <c r="R17" s="494">
        <f t="shared" si="2"/>
        <v>6</v>
      </c>
      <c r="S17" s="494">
        <f t="shared" si="2"/>
        <v>12</v>
      </c>
      <c r="T17" s="494">
        <f t="shared" si="2"/>
        <v>6</v>
      </c>
      <c r="U17" s="494">
        <f t="shared" si="2"/>
        <v>12</v>
      </c>
      <c r="V17" s="494">
        <f t="shared" si="2"/>
        <v>6</v>
      </c>
      <c r="W17" s="494">
        <f t="shared" si="2"/>
        <v>12</v>
      </c>
      <c r="X17" s="494">
        <f t="shared" si="2"/>
        <v>0</v>
      </c>
      <c r="Y17" s="494">
        <f t="shared" si="2"/>
        <v>12</v>
      </c>
      <c r="Z17" s="494">
        <f t="shared" si="2"/>
        <v>0</v>
      </c>
      <c r="AA17" s="494">
        <f t="shared" si="2"/>
        <v>13</v>
      </c>
      <c r="AB17" s="494">
        <f t="shared" si="2"/>
        <v>0</v>
      </c>
    </row>
    <row r="18" spans="1:28" ht="15" customHeight="1">
      <c r="A18" s="1118"/>
      <c r="B18" s="1121"/>
      <c r="C18" s="1118"/>
      <c r="D18" s="1118"/>
      <c r="E18" s="319" t="s">
        <v>24</v>
      </c>
      <c r="F18" s="247">
        <v>0</v>
      </c>
      <c r="G18" s="247">
        <v>2</v>
      </c>
      <c r="H18" s="247">
        <v>1</v>
      </c>
      <c r="I18" s="247">
        <v>2</v>
      </c>
      <c r="J18" s="247">
        <v>1</v>
      </c>
      <c r="K18" s="247">
        <v>2</v>
      </c>
      <c r="L18" s="247">
        <v>1</v>
      </c>
      <c r="M18" s="247">
        <v>2</v>
      </c>
      <c r="N18" s="247">
        <v>1</v>
      </c>
      <c r="O18" s="247">
        <v>2</v>
      </c>
      <c r="P18" s="247">
        <v>1</v>
      </c>
      <c r="Q18" s="231">
        <v>2</v>
      </c>
      <c r="R18" s="231">
        <v>1</v>
      </c>
      <c r="S18" s="232">
        <v>3</v>
      </c>
      <c r="T18" s="232">
        <v>1</v>
      </c>
      <c r="U18" s="232">
        <v>3</v>
      </c>
      <c r="V18" s="232">
        <v>1</v>
      </c>
      <c r="W18" s="232">
        <v>3</v>
      </c>
      <c r="X18" s="232"/>
      <c r="Y18" s="232">
        <v>3</v>
      </c>
      <c r="Z18" s="232"/>
      <c r="AA18" s="232">
        <v>4</v>
      </c>
      <c r="AB18" s="232"/>
    </row>
    <row r="19" spans="1:28" ht="14.25">
      <c r="A19" s="1118"/>
      <c r="B19" s="1121"/>
      <c r="C19" s="1118"/>
      <c r="D19" s="1118"/>
      <c r="E19" s="319" t="s">
        <v>23</v>
      </c>
      <c r="F19" s="247">
        <v>0</v>
      </c>
      <c r="G19" s="247">
        <v>2</v>
      </c>
      <c r="H19" s="247">
        <v>1</v>
      </c>
      <c r="I19" s="247">
        <v>2</v>
      </c>
      <c r="J19" s="247">
        <v>0</v>
      </c>
      <c r="K19" s="247">
        <v>2</v>
      </c>
      <c r="L19" s="247">
        <v>0</v>
      </c>
      <c r="M19" s="247">
        <v>2</v>
      </c>
      <c r="N19" s="247">
        <v>0</v>
      </c>
      <c r="O19" s="247">
        <v>2</v>
      </c>
      <c r="P19" s="247">
        <v>0</v>
      </c>
      <c r="Q19" s="231">
        <v>2</v>
      </c>
      <c r="R19" s="231">
        <v>0</v>
      </c>
      <c r="S19" s="582">
        <v>2</v>
      </c>
      <c r="T19" s="582">
        <v>0</v>
      </c>
      <c r="U19" s="582">
        <v>2</v>
      </c>
      <c r="V19" s="582">
        <v>0</v>
      </c>
      <c r="W19" s="582">
        <v>2</v>
      </c>
      <c r="X19" s="582"/>
      <c r="Y19" s="582">
        <v>2</v>
      </c>
      <c r="Z19" s="582"/>
      <c r="AA19" s="582">
        <v>2</v>
      </c>
      <c r="AB19" s="582"/>
    </row>
    <row r="20" spans="1:28" ht="14.25">
      <c r="A20" s="1118"/>
      <c r="B20" s="1121"/>
      <c r="C20" s="1118"/>
      <c r="D20" s="1118"/>
      <c r="E20" s="319" t="s">
        <v>129</v>
      </c>
      <c r="F20" s="247">
        <v>0</v>
      </c>
      <c r="G20" s="247">
        <v>1</v>
      </c>
      <c r="H20" s="247">
        <v>1</v>
      </c>
      <c r="I20" s="247">
        <v>1</v>
      </c>
      <c r="J20" s="247">
        <v>0</v>
      </c>
      <c r="K20" s="247">
        <v>1</v>
      </c>
      <c r="L20" s="247">
        <v>0</v>
      </c>
      <c r="M20" s="247">
        <v>1</v>
      </c>
      <c r="N20" s="247">
        <v>0</v>
      </c>
      <c r="O20" s="247">
        <v>1</v>
      </c>
      <c r="P20" s="247">
        <v>0</v>
      </c>
      <c r="Q20" s="231">
        <v>1</v>
      </c>
      <c r="R20" s="231">
        <v>0</v>
      </c>
      <c r="S20" s="582">
        <v>1</v>
      </c>
      <c r="T20" s="582">
        <v>0</v>
      </c>
      <c r="U20" s="582">
        <v>1</v>
      </c>
      <c r="V20" s="582">
        <v>0</v>
      </c>
      <c r="W20" s="582">
        <v>1</v>
      </c>
      <c r="X20" s="582"/>
      <c r="Y20" s="582">
        <v>1</v>
      </c>
      <c r="Z20" s="582"/>
      <c r="AA20" s="582">
        <v>1</v>
      </c>
      <c r="AB20" s="582"/>
    </row>
    <row r="21" spans="1:28" ht="14.25">
      <c r="A21" s="1118"/>
      <c r="B21" s="1121"/>
      <c r="C21" s="1118"/>
      <c r="D21" s="1118"/>
      <c r="E21" s="319" t="s">
        <v>130</v>
      </c>
      <c r="F21" s="247">
        <v>0</v>
      </c>
      <c r="G21" s="247">
        <v>1</v>
      </c>
      <c r="H21" s="247">
        <v>1</v>
      </c>
      <c r="I21" s="247">
        <v>1</v>
      </c>
      <c r="J21" s="247">
        <v>1</v>
      </c>
      <c r="K21" s="247">
        <v>1</v>
      </c>
      <c r="L21" s="247">
        <v>1</v>
      </c>
      <c r="M21" s="247">
        <v>1</v>
      </c>
      <c r="N21" s="247">
        <v>1</v>
      </c>
      <c r="O21" s="247">
        <v>1</v>
      </c>
      <c r="P21" s="247">
        <v>1</v>
      </c>
      <c r="Q21" s="231">
        <v>1</v>
      </c>
      <c r="R21" s="231">
        <v>1</v>
      </c>
      <c r="S21" s="582">
        <v>1</v>
      </c>
      <c r="T21" s="582">
        <v>1</v>
      </c>
      <c r="U21" s="582">
        <v>1</v>
      </c>
      <c r="V21" s="582">
        <v>1</v>
      </c>
      <c r="W21" s="582">
        <v>1</v>
      </c>
      <c r="X21" s="582"/>
      <c r="Y21" s="582">
        <v>1</v>
      </c>
      <c r="Z21" s="582"/>
      <c r="AA21" s="582">
        <v>1</v>
      </c>
      <c r="AB21" s="582"/>
    </row>
    <row r="22" spans="1:28" ht="14.25">
      <c r="A22" s="1118"/>
      <c r="B22" s="1121"/>
      <c r="C22" s="1118"/>
      <c r="D22" s="1118"/>
      <c r="E22" s="319" t="s">
        <v>131</v>
      </c>
      <c r="F22" s="247">
        <v>0</v>
      </c>
      <c r="G22" s="247">
        <v>1</v>
      </c>
      <c r="H22" s="247">
        <v>1</v>
      </c>
      <c r="I22" s="247">
        <v>1</v>
      </c>
      <c r="J22" s="247">
        <v>1</v>
      </c>
      <c r="K22" s="247">
        <v>1</v>
      </c>
      <c r="L22" s="247">
        <v>1</v>
      </c>
      <c r="M22" s="247">
        <v>1</v>
      </c>
      <c r="N22" s="247">
        <v>1</v>
      </c>
      <c r="O22" s="247">
        <v>1</v>
      </c>
      <c r="P22" s="247">
        <v>1</v>
      </c>
      <c r="Q22" s="231">
        <v>1</v>
      </c>
      <c r="R22" s="231">
        <v>1</v>
      </c>
      <c r="S22" s="582">
        <v>1</v>
      </c>
      <c r="T22" s="582">
        <v>1</v>
      </c>
      <c r="U22" s="582">
        <v>1</v>
      </c>
      <c r="V22" s="582">
        <v>1</v>
      </c>
      <c r="W22" s="582">
        <v>1</v>
      </c>
      <c r="X22" s="582"/>
      <c r="Y22" s="582">
        <v>1</v>
      </c>
      <c r="Z22" s="582"/>
      <c r="AA22" s="582">
        <v>1</v>
      </c>
      <c r="AB22" s="582"/>
    </row>
    <row r="23" spans="1:28" ht="14.25">
      <c r="A23" s="1118"/>
      <c r="B23" s="1121"/>
      <c r="C23" s="1118"/>
      <c r="D23" s="1118"/>
      <c r="E23" s="319" t="s">
        <v>132</v>
      </c>
      <c r="F23" s="247">
        <v>0</v>
      </c>
      <c r="G23" s="247">
        <v>1</v>
      </c>
      <c r="H23" s="247">
        <v>1</v>
      </c>
      <c r="I23" s="247">
        <v>1</v>
      </c>
      <c r="J23" s="247">
        <v>1</v>
      </c>
      <c r="K23" s="247">
        <v>1</v>
      </c>
      <c r="L23" s="247">
        <v>1</v>
      </c>
      <c r="M23" s="247">
        <v>1</v>
      </c>
      <c r="N23" s="247">
        <v>1</v>
      </c>
      <c r="O23" s="247">
        <v>1</v>
      </c>
      <c r="P23" s="247">
        <v>1</v>
      </c>
      <c r="Q23" s="231">
        <v>1</v>
      </c>
      <c r="R23" s="231">
        <v>1</v>
      </c>
      <c r="S23" s="582">
        <v>1</v>
      </c>
      <c r="T23" s="582">
        <v>1</v>
      </c>
      <c r="U23" s="582">
        <v>1</v>
      </c>
      <c r="V23" s="582">
        <v>1</v>
      </c>
      <c r="W23" s="582">
        <v>1</v>
      </c>
      <c r="X23" s="582"/>
      <c r="Y23" s="582">
        <v>1</v>
      </c>
      <c r="Z23" s="582"/>
      <c r="AA23" s="582">
        <v>1</v>
      </c>
      <c r="AB23" s="582"/>
    </row>
    <row r="24" spans="1:28" ht="14.25">
      <c r="A24" s="1118"/>
      <c r="B24" s="1121"/>
      <c r="C24" s="1118"/>
      <c r="D24" s="1118"/>
      <c r="E24" s="319" t="s">
        <v>133</v>
      </c>
      <c r="F24" s="247">
        <v>0</v>
      </c>
      <c r="G24" s="247">
        <v>1</v>
      </c>
      <c r="H24" s="247">
        <v>1</v>
      </c>
      <c r="I24" s="247">
        <v>1</v>
      </c>
      <c r="J24" s="247">
        <v>1</v>
      </c>
      <c r="K24" s="247">
        <v>1</v>
      </c>
      <c r="L24" s="247">
        <v>1</v>
      </c>
      <c r="M24" s="247">
        <v>1</v>
      </c>
      <c r="N24" s="247">
        <v>1</v>
      </c>
      <c r="O24" s="247">
        <v>1</v>
      </c>
      <c r="P24" s="247">
        <v>1</v>
      </c>
      <c r="Q24" s="231">
        <v>1</v>
      </c>
      <c r="R24" s="231">
        <v>1</v>
      </c>
      <c r="S24" s="582">
        <v>1</v>
      </c>
      <c r="T24" s="582">
        <v>1</v>
      </c>
      <c r="U24" s="582">
        <v>1</v>
      </c>
      <c r="V24" s="582">
        <v>1</v>
      </c>
      <c r="W24" s="582">
        <v>1</v>
      </c>
      <c r="X24" s="582"/>
      <c r="Y24" s="582">
        <v>1</v>
      </c>
      <c r="Z24" s="582"/>
      <c r="AA24" s="582">
        <v>1</v>
      </c>
      <c r="AB24" s="582"/>
    </row>
    <row r="25" spans="1:28" ht="14.25">
      <c r="A25" s="1119"/>
      <c r="B25" s="1122"/>
      <c r="C25" s="1119"/>
      <c r="D25" s="1119"/>
      <c r="E25" s="319" t="s">
        <v>136</v>
      </c>
      <c r="F25" s="247">
        <v>0</v>
      </c>
      <c r="G25" s="247">
        <v>2</v>
      </c>
      <c r="H25" s="247">
        <v>1</v>
      </c>
      <c r="I25" s="247">
        <v>2</v>
      </c>
      <c r="J25" s="247">
        <v>1</v>
      </c>
      <c r="K25" s="247">
        <v>2</v>
      </c>
      <c r="L25" s="247">
        <v>1</v>
      </c>
      <c r="M25" s="247">
        <v>2</v>
      </c>
      <c r="N25" s="247">
        <v>1</v>
      </c>
      <c r="O25" s="247">
        <v>2</v>
      </c>
      <c r="P25" s="247">
        <v>1</v>
      </c>
      <c r="Q25" s="231">
        <v>2</v>
      </c>
      <c r="R25" s="231">
        <v>1</v>
      </c>
      <c r="S25" s="582">
        <v>2</v>
      </c>
      <c r="T25" s="582">
        <v>1</v>
      </c>
      <c r="U25" s="582">
        <v>2</v>
      </c>
      <c r="V25" s="582">
        <v>1</v>
      </c>
      <c r="W25" s="582">
        <v>2</v>
      </c>
      <c r="X25" s="582"/>
      <c r="Y25" s="582">
        <v>2</v>
      </c>
      <c r="Z25" s="582"/>
      <c r="AA25" s="582">
        <v>2</v>
      </c>
      <c r="AB25" s="582"/>
    </row>
    <row r="26" spans="1:28" ht="74.25" customHeight="1">
      <c r="A26" s="319" t="s">
        <v>86</v>
      </c>
      <c r="B26" s="316" t="s">
        <v>135</v>
      </c>
      <c r="C26" s="319" t="s">
        <v>617</v>
      </c>
      <c r="D26" s="319" t="s">
        <v>497</v>
      </c>
      <c r="E26" s="319" t="s">
        <v>124</v>
      </c>
      <c r="F26" s="803" t="s">
        <v>618</v>
      </c>
      <c r="G26" s="804"/>
      <c r="H26" s="804"/>
      <c r="I26" s="804"/>
      <c r="J26" s="804"/>
      <c r="K26" s="804"/>
      <c r="L26" s="805"/>
      <c r="M26" s="247">
        <v>2500</v>
      </c>
      <c r="N26" s="247">
        <v>1535</v>
      </c>
      <c r="O26" s="247">
        <v>2700</v>
      </c>
      <c r="P26" s="247">
        <v>1550</v>
      </c>
      <c r="Q26" s="231">
        <v>2900</v>
      </c>
      <c r="R26" s="231">
        <v>2340</v>
      </c>
      <c r="S26" s="231">
        <v>3000</v>
      </c>
      <c r="T26" s="231">
        <v>2350</v>
      </c>
      <c r="U26" s="232">
        <v>3200</v>
      </c>
      <c r="V26" s="231">
        <v>2360</v>
      </c>
      <c r="W26" s="232">
        <v>3500</v>
      </c>
      <c r="X26" s="232"/>
      <c r="Y26" s="232">
        <v>3800</v>
      </c>
      <c r="Z26" s="232"/>
      <c r="AA26" s="232">
        <v>4000</v>
      </c>
      <c r="AB26" s="582"/>
    </row>
    <row r="27" spans="1:28" ht="14.25">
      <c r="A27" s="321" t="s">
        <v>179</v>
      </c>
      <c r="B27" s="250"/>
      <c r="C27" s="322"/>
      <c r="D27" s="323"/>
      <c r="E27" s="323"/>
      <c r="F27" s="250"/>
      <c r="G27" s="250"/>
      <c r="H27" s="250"/>
      <c r="I27" s="250"/>
      <c r="J27" s="250"/>
      <c r="K27" s="250"/>
      <c r="L27" s="250"/>
      <c r="M27" s="250"/>
      <c r="N27" s="250"/>
      <c r="O27" s="250"/>
      <c r="P27" s="250"/>
      <c r="Q27" s="250"/>
      <c r="R27" s="250"/>
      <c r="S27" s="249"/>
      <c r="T27" s="249"/>
      <c r="U27" s="249"/>
      <c r="V27" s="249"/>
      <c r="W27" s="249"/>
      <c r="X27" s="249"/>
      <c r="Y27" s="249"/>
      <c r="Z27" s="249"/>
      <c r="AA27" s="249"/>
      <c r="AB27" s="249"/>
    </row>
    <row r="28" spans="1:2" ht="9" customHeight="1">
      <c r="A28" s="32"/>
      <c r="B28" s="17"/>
    </row>
    <row r="29" spans="1:10" ht="15" customHeight="1">
      <c r="A29" s="94" t="s">
        <v>24</v>
      </c>
      <c r="B29" s="1126" t="s">
        <v>365</v>
      </c>
      <c r="C29" s="1127"/>
      <c r="D29" s="1127"/>
      <c r="E29" s="1127"/>
      <c r="F29" s="1127"/>
      <c r="G29" s="1127"/>
      <c r="H29" s="1127"/>
      <c r="I29" s="1127"/>
      <c r="J29" s="1128"/>
    </row>
    <row r="30" spans="1:10" ht="15" customHeight="1">
      <c r="A30" s="38" t="s">
        <v>23</v>
      </c>
      <c r="B30" s="1126" t="s">
        <v>118</v>
      </c>
      <c r="C30" s="1127"/>
      <c r="D30" s="1127"/>
      <c r="E30" s="1127"/>
      <c r="F30" s="1127"/>
      <c r="G30" s="1127"/>
      <c r="H30" s="1127"/>
      <c r="I30" s="1127"/>
      <c r="J30" s="1128"/>
    </row>
    <row r="31" spans="1:10" ht="15" customHeight="1">
      <c r="A31" s="38" t="s">
        <v>129</v>
      </c>
      <c r="B31" s="1126" t="s">
        <v>366</v>
      </c>
      <c r="C31" s="1127"/>
      <c r="D31" s="1127"/>
      <c r="E31" s="1127"/>
      <c r="F31" s="1127"/>
      <c r="G31" s="1127"/>
      <c r="H31" s="1127"/>
      <c r="I31" s="1127"/>
      <c r="J31" s="1128"/>
    </row>
    <row r="32" spans="1:10" ht="15" customHeight="1">
      <c r="A32" s="38" t="s">
        <v>130</v>
      </c>
      <c r="B32" s="1126" t="s">
        <v>367</v>
      </c>
      <c r="C32" s="1127"/>
      <c r="D32" s="1127"/>
      <c r="E32" s="1127"/>
      <c r="F32" s="1127"/>
      <c r="G32" s="1127"/>
      <c r="H32" s="1127"/>
      <c r="I32" s="1127"/>
      <c r="J32" s="1128"/>
    </row>
    <row r="33" spans="1:10" ht="15" customHeight="1">
      <c r="A33" s="38" t="s">
        <v>131</v>
      </c>
      <c r="B33" s="1126" t="s">
        <v>368</v>
      </c>
      <c r="C33" s="1127"/>
      <c r="D33" s="1127"/>
      <c r="E33" s="1127"/>
      <c r="F33" s="1127"/>
      <c r="G33" s="1127"/>
      <c r="H33" s="1127"/>
      <c r="I33" s="1127"/>
      <c r="J33" s="1128"/>
    </row>
    <row r="34" spans="1:10" ht="15" customHeight="1">
      <c r="A34" s="38" t="s">
        <v>132</v>
      </c>
      <c r="B34" s="1126" t="s">
        <v>369</v>
      </c>
      <c r="C34" s="1127"/>
      <c r="D34" s="1127"/>
      <c r="E34" s="1127"/>
      <c r="F34" s="1127"/>
      <c r="G34" s="1127"/>
      <c r="H34" s="1127"/>
      <c r="I34" s="1127"/>
      <c r="J34" s="1128"/>
    </row>
    <row r="35" spans="1:10" ht="15" customHeight="1">
      <c r="A35" s="38" t="s">
        <v>133</v>
      </c>
      <c r="B35" s="1126" t="s">
        <v>370</v>
      </c>
      <c r="C35" s="1127"/>
      <c r="D35" s="1127"/>
      <c r="E35" s="1127"/>
      <c r="F35" s="1127"/>
      <c r="G35" s="1127"/>
      <c r="H35" s="1127"/>
      <c r="I35" s="1127"/>
      <c r="J35" s="1128"/>
    </row>
    <row r="36" spans="1:10" ht="15" customHeight="1">
      <c r="A36" s="38" t="s">
        <v>136</v>
      </c>
      <c r="B36" s="1126" t="s">
        <v>371</v>
      </c>
      <c r="C36" s="1127"/>
      <c r="D36" s="1127"/>
      <c r="E36" s="1127"/>
      <c r="F36" s="1127"/>
      <c r="G36" s="1127"/>
      <c r="H36" s="1127"/>
      <c r="I36" s="1127"/>
      <c r="J36" s="1128"/>
    </row>
    <row r="37" spans="1:2" ht="14.25">
      <c r="A37" s="32"/>
      <c r="B37" s="17"/>
    </row>
  </sheetData>
  <sheetProtection/>
  <mergeCells count="37">
    <mergeCell ref="O4:P4"/>
    <mergeCell ref="Q4:R4"/>
    <mergeCell ref="B35:J35"/>
    <mergeCell ref="B36:J36"/>
    <mergeCell ref="B29:J29"/>
    <mergeCell ref="B30:J30"/>
    <mergeCell ref="B31:J31"/>
    <mergeCell ref="B32:J32"/>
    <mergeCell ref="B33:J33"/>
    <mergeCell ref="B34:J34"/>
    <mergeCell ref="F3:F5"/>
    <mergeCell ref="G4:H4"/>
    <mergeCell ref="I4:J4"/>
    <mergeCell ref="K4:L4"/>
    <mergeCell ref="M4:N4"/>
    <mergeCell ref="A9:A16"/>
    <mergeCell ref="B9:B16"/>
    <mergeCell ref="C9:C16"/>
    <mergeCell ref="D9:D16"/>
    <mergeCell ref="E3:E5"/>
    <mergeCell ref="D17:D25"/>
    <mergeCell ref="A3:A5"/>
    <mergeCell ref="B3:B5"/>
    <mergeCell ref="C3:C5"/>
    <mergeCell ref="C17:C25"/>
    <mergeCell ref="A17:A25"/>
    <mergeCell ref="B17:B25"/>
    <mergeCell ref="F26:L26"/>
    <mergeCell ref="A2:AB2"/>
    <mergeCell ref="A1:AB1"/>
    <mergeCell ref="G3:AB3"/>
    <mergeCell ref="S4:T4"/>
    <mergeCell ref="U4:V4"/>
    <mergeCell ref="W4:X4"/>
    <mergeCell ref="Y4:Z4"/>
    <mergeCell ref="AA4:AB4"/>
    <mergeCell ref="D3:D5"/>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27"/>
  <sheetViews>
    <sheetView view="pageBreakPreview" zoomScale="85" zoomScaleSheetLayoutView="85" zoomScalePageLayoutView="0" workbookViewId="0" topLeftCell="A7">
      <selection activeCell="C14" sqref="C14:N24"/>
    </sheetView>
  </sheetViews>
  <sheetFormatPr defaultColWidth="9.140625" defaultRowHeight="15"/>
  <cols>
    <col min="1" max="1" width="3.57421875" style="0" bestFit="1"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spans="1:35" ht="14.25">
      <c r="A1" s="1129" t="s">
        <v>359</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29"/>
    </row>
    <row r="2" spans="1:35" ht="31.5" customHeight="1">
      <c r="A2" s="1130" t="s">
        <v>918</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row>
    <row r="3" spans="1:35" ht="15" customHeight="1">
      <c r="A3" s="1130" t="s">
        <v>372</v>
      </c>
      <c r="B3" s="1130"/>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1130"/>
      <c r="AH3" s="1130"/>
      <c r="AI3" s="1130"/>
    </row>
    <row r="4" spans="1:35" ht="30" customHeight="1">
      <c r="A4" s="1131" t="s">
        <v>1094</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row>
    <row r="5" spans="1:35" ht="14.25">
      <c r="A5" s="996" t="s">
        <v>548</v>
      </c>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996"/>
      <c r="AB5" s="996"/>
      <c r="AC5" s="996"/>
      <c r="AD5" s="996"/>
      <c r="AE5" s="249"/>
      <c r="AF5" s="249"/>
      <c r="AG5" s="249"/>
      <c r="AH5" s="249"/>
      <c r="AI5" s="249"/>
    </row>
    <row r="6" spans="1:35" ht="14.25">
      <c r="A6" s="250"/>
      <c r="B6" s="250"/>
      <c r="C6" s="251"/>
      <c r="D6" s="251"/>
      <c r="E6" s="251"/>
      <c r="F6" s="251"/>
      <c r="G6" s="251"/>
      <c r="H6" s="251"/>
      <c r="I6" s="251"/>
      <c r="J6" s="251"/>
      <c r="K6" s="251"/>
      <c r="L6" s="251"/>
      <c r="M6" s="251"/>
      <c r="N6" s="250"/>
      <c r="O6" s="250"/>
      <c r="P6" s="250"/>
      <c r="Q6" s="250"/>
      <c r="R6" s="250"/>
      <c r="S6" s="250"/>
      <c r="T6" s="250"/>
      <c r="U6" s="250"/>
      <c r="V6" s="250"/>
      <c r="W6" s="250"/>
      <c r="X6" s="250"/>
      <c r="Y6" s="250"/>
      <c r="Z6" s="250"/>
      <c r="AA6" s="250"/>
      <c r="AB6" s="250"/>
      <c r="AC6" s="250"/>
      <c r="AD6" s="250"/>
      <c r="AE6" s="249"/>
      <c r="AF6" s="249"/>
      <c r="AG6" s="1132" t="s">
        <v>96</v>
      </c>
      <c r="AH6" s="1132"/>
      <c r="AI6" s="1132"/>
    </row>
    <row r="7" spans="1:35" ht="15" thickBot="1">
      <c r="A7" s="997" t="s">
        <v>95</v>
      </c>
      <c r="B7" s="997"/>
      <c r="C7" s="997"/>
      <c r="D7" s="997"/>
      <c r="E7" s="997"/>
      <c r="F7" s="997"/>
      <c r="G7" s="997"/>
      <c r="H7" s="997"/>
      <c r="I7" s="997"/>
      <c r="J7" s="997"/>
      <c r="K7" s="997"/>
      <c r="L7" s="997"/>
      <c r="M7" s="997"/>
      <c r="N7" s="997"/>
      <c r="O7" s="997"/>
      <c r="P7" s="997"/>
      <c r="Q7" s="997"/>
      <c r="R7" s="997"/>
      <c r="S7" s="997"/>
      <c r="T7" s="997"/>
      <c r="U7" s="997"/>
      <c r="V7" s="997"/>
      <c r="W7" s="997"/>
      <c r="X7" s="997"/>
      <c r="Y7" s="997"/>
      <c r="Z7" s="997"/>
      <c r="AA7" s="997"/>
      <c r="AB7" s="997"/>
      <c r="AC7" s="997"/>
      <c r="AD7" s="997"/>
      <c r="AE7" s="997"/>
      <c r="AF7" s="997"/>
      <c r="AG7" s="997"/>
      <c r="AH7" s="997"/>
      <c r="AI7" s="997"/>
    </row>
    <row r="8" spans="1:35" ht="14.25">
      <c r="A8" s="253" t="s">
        <v>580</v>
      </c>
      <c r="B8" s="998" t="s">
        <v>98</v>
      </c>
      <c r="C8" s="999" t="s">
        <v>99</v>
      </c>
      <c r="D8" s="1000"/>
      <c r="E8" s="1000"/>
      <c r="F8" s="1000"/>
      <c r="G8" s="1000"/>
      <c r="H8" s="1000"/>
      <c r="I8" s="1000"/>
      <c r="J8" s="1000"/>
      <c r="K8" s="1000"/>
      <c r="L8" s="1000"/>
      <c r="M8" s="1001"/>
      <c r="N8" s="1005" t="s">
        <v>100</v>
      </c>
      <c r="O8" s="1006"/>
      <c r="P8" s="1006"/>
      <c r="Q8" s="1006"/>
      <c r="R8" s="1006"/>
      <c r="S8" s="1006"/>
      <c r="T8" s="1006"/>
      <c r="U8" s="1006"/>
      <c r="V8" s="1006"/>
      <c r="W8" s="1006"/>
      <c r="X8" s="998"/>
      <c r="Y8" s="1008" t="s">
        <v>101</v>
      </c>
      <c r="Z8" s="1006"/>
      <c r="AA8" s="1006"/>
      <c r="AB8" s="1006"/>
      <c r="AC8" s="1006"/>
      <c r="AD8" s="1006"/>
      <c r="AE8" s="1006"/>
      <c r="AF8" s="1006"/>
      <c r="AG8" s="1006"/>
      <c r="AH8" s="1006"/>
      <c r="AI8" s="1009"/>
    </row>
    <row r="9" spans="1:35" ht="15" thickBot="1">
      <c r="A9" s="254" t="s">
        <v>97</v>
      </c>
      <c r="B9" s="833"/>
      <c r="C9" s="1002"/>
      <c r="D9" s="1003"/>
      <c r="E9" s="1003"/>
      <c r="F9" s="1003"/>
      <c r="G9" s="1003"/>
      <c r="H9" s="1003"/>
      <c r="I9" s="1003"/>
      <c r="J9" s="1003"/>
      <c r="K9" s="1003"/>
      <c r="L9" s="1003"/>
      <c r="M9" s="1004"/>
      <c r="N9" s="834"/>
      <c r="O9" s="837"/>
      <c r="P9" s="837"/>
      <c r="Q9" s="837"/>
      <c r="R9" s="837"/>
      <c r="S9" s="837"/>
      <c r="T9" s="837"/>
      <c r="U9" s="837"/>
      <c r="V9" s="837"/>
      <c r="W9" s="837"/>
      <c r="X9" s="833"/>
      <c r="Y9" s="1010"/>
      <c r="Z9" s="837"/>
      <c r="AA9" s="837"/>
      <c r="AB9" s="837"/>
      <c r="AC9" s="837"/>
      <c r="AD9" s="837"/>
      <c r="AE9" s="837"/>
      <c r="AF9" s="837"/>
      <c r="AG9" s="837"/>
      <c r="AH9" s="837"/>
      <c r="AI9" s="1011"/>
    </row>
    <row r="10" spans="1:35" ht="15" thickBot="1">
      <c r="A10" s="255"/>
      <c r="B10" s="256"/>
      <c r="C10" s="257">
        <v>2015</v>
      </c>
      <c r="D10" s="258">
        <v>2016</v>
      </c>
      <c r="E10" s="258">
        <v>2017</v>
      </c>
      <c r="F10" s="258">
        <v>2018</v>
      </c>
      <c r="G10" s="258">
        <v>2019</v>
      </c>
      <c r="H10" s="258">
        <v>2020</v>
      </c>
      <c r="I10" s="258">
        <v>2021</v>
      </c>
      <c r="J10" s="258">
        <v>2022</v>
      </c>
      <c r="K10" s="258">
        <v>2023</v>
      </c>
      <c r="L10" s="258">
        <v>2024</v>
      </c>
      <c r="M10" s="259">
        <v>2025</v>
      </c>
      <c r="N10" s="260">
        <v>2015</v>
      </c>
      <c r="O10" s="261">
        <v>2016</v>
      </c>
      <c r="P10" s="261">
        <v>2017</v>
      </c>
      <c r="Q10" s="261">
        <v>2018</v>
      </c>
      <c r="R10" s="261">
        <v>2019</v>
      </c>
      <c r="S10" s="261">
        <v>2020</v>
      </c>
      <c r="T10" s="261">
        <v>2021</v>
      </c>
      <c r="U10" s="261">
        <v>2022</v>
      </c>
      <c r="V10" s="261">
        <v>2023</v>
      </c>
      <c r="W10" s="261">
        <v>2024</v>
      </c>
      <c r="X10" s="262">
        <v>2025</v>
      </c>
      <c r="Y10" s="263">
        <v>2015</v>
      </c>
      <c r="Z10" s="261">
        <v>2016</v>
      </c>
      <c r="AA10" s="261">
        <v>2017</v>
      </c>
      <c r="AB10" s="261">
        <v>2018</v>
      </c>
      <c r="AC10" s="261">
        <v>2019</v>
      </c>
      <c r="AD10" s="261">
        <v>2020</v>
      </c>
      <c r="AE10" s="261">
        <v>2021</v>
      </c>
      <c r="AF10" s="261">
        <v>2022</v>
      </c>
      <c r="AG10" s="261">
        <v>2023</v>
      </c>
      <c r="AH10" s="261">
        <v>2024</v>
      </c>
      <c r="AI10" s="264">
        <v>2025</v>
      </c>
    </row>
    <row r="11" spans="1:35" ht="14.25">
      <c r="A11" s="265">
        <v>1</v>
      </c>
      <c r="B11" s="265">
        <v>2</v>
      </c>
      <c r="C11" s="1007">
        <v>3</v>
      </c>
      <c r="D11" s="1007"/>
      <c r="E11" s="1007"/>
      <c r="F11" s="1007"/>
      <c r="G11" s="1007"/>
      <c r="H11" s="1007"/>
      <c r="I11" s="1007"/>
      <c r="J11" s="1007"/>
      <c r="K11" s="1007"/>
      <c r="L11" s="1007"/>
      <c r="M11" s="1007"/>
      <c r="N11" s="838">
        <v>4</v>
      </c>
      <c r="O11" s="838"/>
      <c r="P11" s="838"/>
      <c r="Q11" s="838"/>
      <c r="R11" s="838"/>
      <c r="S11" s="838"/>
      <c r="T11" s="838"/>
      <c r="U11" s="838"/>
      <c r="V11" s="838"/>
      <c r="W11" s="838"/>
      <c r="X11" s="838"/>
      <c r="Y11" s="838">
        <v>5</v>
      </c>
      <c r="Z11" s="838"/>
      <c r="AA11" s="838"/>
      <c r="AB11" s="838"/>
      <c r="AC11" s="838"/>
      <c r="AD11" s="838"/>
      <c r="AE11" s="838"/>
      <c r="AF11" s="838"/>
      <c r="AG11" s="838"/>
      <c r="AH11" s="838"/>
      <c r="AI11" s="838"/>
    </row>
    <row r="12" spans="1:35" ht="15" thickBot="1">
      <c r="A12" s="266"/>
      <c r="B12" s="837" t="s">
        <v>858</v>
      </c>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row>
    <row r="13" spans="1:35" ht="40.5">
      <c r="A13" s="324"/>
      <c r="B13" s="325" t="s">
        <v>138</v>
      </c>
      <c r="C13" s="326"/>
      <c r="D13" s="327"/>
      <c r="E13" s="327"/>
      <c r="F13" s="327"/>
      <c r="G13" s="327"/>
      <c r="H13" s="327"/>
      <c r="I13" s="327"/>
      <c r="J13" s="327"/>
      <c r="K13" s="327"/>
      <c r="L13" s="327"/>
      <c r="M13" s="328"/>
      <c r="N13" s="327"/>
      <c r="O13" s="327"/>
      <c r="P13" s="327"/>
      <c r="Q13" s="327"/>
      <c r="R13" s="327"/>
      <c r="S13" s="327"/>
      <c r="T13" s="327"/>
      <c r="U13" s="327"/>
      <c r="V13" s="327"/>
      <c r="W13" s="327"/>
      <c r="X13" s="327"/>
      <c r="Y13" s="326"/>
      <c r="Z13" s="327"/>
      <c r="AA13" s="327"/>
      <c r="AB13" s="327"/>
      <c r="AC13" s="327"/>
      <c r="AD13" s="327"/>
      <c r="AE13" s="327"/>
      <c r="AF13" s="327"/>
      <c r="AG13" s="327"/>
      <c r="AH13" s="327"/>
      <c r="AI13" s="328"/>
    </row>
    <row r="14" spans="1:35" ht="20.25">
      <c r="A14" s="329" t="s">
        <v>674</v>
      </c>
      <c r="B14" s="330" t="s">
        <v>685</v>
      </c>
      <c r="C14" s="553">
        <f>ЗОЖ_пер!E51</f>
        <v>120</v>
      </c>
      <c r="D14" s="554">
        <f>ЗОЖ_пер!E58</f>
        <v>120</v>
      </c>
      <c r="E14" s="555">
        <f>ЗОЖ_пер!E65</f>
        <v>120</v>
      </c>
      <c r="F14" s="554">
        <f>ЗОЖ_пер!E72</f>
        <v>120</v>
      </c>
      <c r="G14" s="554">
        <f>ЗОЖ_пер!E79</f>
        <v>85.6</v>
      </c>
      <c r="H14" s="556">
        <f>ЗОЖ_пер!E86</f>
        <v>100.5</v>
      </c>
      <c r="I14" s="556">
        <f>ЗОЖ_пер!E93</f>
        <v>100.5</v>
      </c>
      <c r="J14" s="556">
        <f>ЗОЖ_пер!E100</f>
        <v>100.5</v>
      </c>
      <c r="K14" s="556">
        <f>ЗОЖ_пер!E107</f>
        <v>100.5</v>
      </c>
      <c r="L14" s="556">
        <f>ЗОЖ_пер!E114</f>
        <v>100.5</v>
      </c>
      <c r="M14" s="557">
        <f>ЗОЖ_пер!E121</f>
        <v>100.5</v>
      </c>
      <c r="N14" s="363">
        <v>6</v>
      </c>
      <c r="O14" s="364">
        <v>6</v>
      </c>
      <c r="P14" s="363">
        <v>6</v>
      </c>
      <c r="Q14" s="364">
        <v>6</v>
      </c>
      <c r="R14" s="363">
        <v>6</v>
      </c>
      <c r="S14" s="332">
        <v>6</v>
      </c>
      <c r="T14" s="331">
        <v>6</v>
      </c>
      <c r="U14" s="332">
        <v>6</v>
      </c>
      <c r="V14" s="331">
        <v>6</v>
      </c>
      <c r="W14" s="332">
        <v>6</v>
      </c>
      <c r="X14" s="333">
        <v>6</v>
      </c>
      <c r="Y14" s="293">
        <f>C14/N14</f>
        <v>20</v>
      </c>
      <c r="Z14" s="218">
        <f aca="true" t="shared" si="0" ref="Z14:AI14">D14/O14</f>
        <v>20</v>
      </c>
      <c r="AA14" s="218">
        <f t="shared" si="0"/>
        <v>20</v>
      </c>
      <c r="AB14" s="218">
        <f t="shared" si="0"/>
        <v>20</v>
      </c>
      <c r="AC14" s="218">
        <f t="shared" si="0"/>
        <v>14.266666666666666</v>
      </c>
      <c r="AD14" s="215">
        <f t="shared" si="0"/>
        <v>16.75</v>
      </c>
      <c r="AE14" s="215">
        <f t="shared" si="0"/>
        <v>16.75</v>
      </c>
      <c r="AF14" s="215">
        <f t="shared" si="0"/>
        <v>16.75</v>
      </c>
      <c r="AG14" s="215">
        <f t="shared" si="0"/>
        <v>16.75</v>
      </c>
      <c r="AH14" s="215">
        <f t="shared" si="0"/>
        <v>16.75</v>
      </c>
      <c r="AI14" s="272">
        <f t="shared" si="0"/>
        <v>16.75</v>
      </c>
    </row>
    <row r="15" spans="1:35" ht="20.25">
      <c r="A15" s="334" t="s">
        <v>675</v>
      </c>
      <c r="B15" s="335" t="s">
        <v>686</v>
      </c>
      <c r="C15" s="359">
        <f>ЗОЖ_пер!E135</f>
        <v>120</v>
      </c>
      <c r="D15" s="360">
        <f>ЗОЖ_пер!E142</f>
        <v>120</v>
      </c>
      <c r="E15" s="360">
        <f>ЗОЖ_пер!E149</f>
        <v>120</v>
      </c>
      <c r="F15" s="360">
        <f>ЗОЖ_пер!E156</f>
        <v>125</v>
      </c>
      <c r="G15" s="360">
        <f>ЗОЖ_пер!E163</f>
        <v>100.9</v>
      </c>
      <c r="H15" s="344">
        <f>ЗОЖ_пер!E170</f>
        <v>114.6</v>
      </c>
      <c r="I15" s="344">
        <f>ЗОЖ_пер!E177</f>
        <v>114.6</v>
      </c>
      <c r="J15" s="344">
        <f>ЗОЖ_пер!E184</f>
        <v>114.6</v>
      </c>
      <c r="K15" s="558">
        <f>ЗОЖ_пер!E191</f>
        <v>114.6</v>
      </c>
      <c r="L15" s="344">
        <f>ЗОЖ_пер!E198</f>
        <v>114.6</v>
      </c>
      <c r="M15" s="345">
        <f>ЗОЖ_пер!E205</f>
        <v>114.6</v>
      </c>
      <c r="N15" s="559">
        <v>6</v>
      </c>
      <c r="O15" s="217">
        <v>6</v>
      </c>
      <c r="P15" s="365">
        <v>6</v>
      </c>
      <c r="Q15" s="217">
        <v>6</v>
      </c>
      <c r="R15" s="365">
        <v>6</v>
      </c>
      <c r="S15" s="199">
        <v>6</v>
      </c>
      <c r="T15" s="336">
        <v>6</v>
      </c>
      <c r="U15" s="199">
        <v>6</v>
      </c>
      <c r="V15" s="336">
        <v>6</v>
      </c>
      <c r="W15" s="199">
        <v>6</v>
      </c>
      <c r="X15" s="337">
        <v>6</v>
      </c>
      <c r="Y15" s="293">
        <f>C15/N15</f>
        <v>20</v>
      </c>
      <c r="Z15" s="218">
        <f aca="true" t="shared" si="1" ref="Z15:AI17">D15/O15</f>
        <v>20</v>
      </c>
      <c r="AA15" s="218">
        <f t="shared" si="1"/>
        <v>20</v>
      </c>
      <c r="AB15" s="218">
        <f t="shared" si="1"/>
        <v>20.833333333333332</v>
      </c>
      <c r="AC15" s="218">
        <f t="shared" si="1"/>
        <v>16.816666666666666</v>
      </c>
      <c r="AD15" s="215">
        <f t="shared" si="1"/>
        <v>19.099999999999998</v>
      </c>
      <c r="AE15" s="215">
        <f t="shared" si="1"/>
        <v>19.099999999999998</v>
      </c>
      <c r="AF15" s="215">
        <f t="shared" si="1"/>
        <v>19.099999999999998</v>
      </c>
      <c r="AG15" s="215">
        <f t="shared" si="1"/>
        <v>19.099999999999998</v>
      </c>
      <c r="AH15" s="215">
        <f t="shared" si="1"/>
        <v>19.099999999999998</v>
      </c>
      <c r="AI15" s="272">
        <f t="shared" si="1"/>
        <v>19.099999999999998</v>
      </c>
    </row>
    <row r="16" spans="1:35" ht="20.25">
      <c r="A16" s="334" t="s">
        <v>676</v>
      </c>
      <c r="B16" s="335" t="s">
        <v>687</v>
      </c>
      <c r="C16" s="560">
        <f>ЗОЖ_пер!E218</f>
        <v>115</v>
      </c>
      <c r="D16" s="561">
        <f>ЗОЖ_пер!E224</f>
        <v>100</v>
      </c>
      <c r="E16" s="561">
        <f>ЗОЖ_пер!E230</f>
        <v>100</v>
      </c>
      <c r="F16" s="561">
        <f>ЗОЖ_пер!E236</f>
        <v>105</v>
      </c>
      <c r="G16" s="561">
        <f>ЗОЖ_пер!E242</f>
        <v>82.8</v>
      </c>
      <c r="H16" s="562">
        <f>ЗОЖ_пер!E248</f>
        <v>100</v>
      </c>
      <c r="I16" s="562">
        <f>ЗОЖ_пер!E254</f>
        <v>100</v>
      </c>
      <c r="J16" s="562">
        <f>ЗОЖ_пер!E260</f>
        <v>100</v>
      </c>
      <c r="K16" s="562">
        <f>ЗОЖ_пер!E266</f>
        <v>95</v>
      </c>
      <c r="L16" s="562">
        <f>ЗОЖ_пер!E272</f>
        <v>95</v>
      </c>
      <c r="M16" s="563">
        <f>ЗОЖ_пер!E278</f>
        <v>95</v>
      </c>
      <c r="N16" s="559">
        <v>5</v>
      </c>
      <c r="O16" s="217">
        <v>5</v>
      </c>
      <c r="P16" s="365">
        <v>5</v>
      </c>
      <c r="Q16" s="217">
        <v>5</v>
      </c>
      <c r="R16" s="365">
        <v>5</v>
      </c>
      <c r="S16" s="199">
        <v>5</v>
      </c>
      <c r="T16" s="336">
        <v>5</v>
      </c>
      <c r="U16" s="199">
        <v>5</v>
      </c>
      <c r="V16" s="336">
        <v>5</v>
      </c>
      <c r="W16" s="199">
        <v>5</v>
      </c>
      <c r="X16" s="337">
        <v>5</v>
      </c>
      <c r="Y16" s="293">
        <f>C16/N16</f>
        <v>23</v>
      </c>
      <c r="Z16" s="218">
        <f t="shared" si="1"/>
        <v>20</v>
      </c>
      <c r="AA16" s="218">
        <f t="shared" si="1"/>
        <v>20</v>
      </c>
      <c r="AB16" s="218">
        <f t="shared" si="1"/>
        <v>21</v>
      </c>
      <c r="AC16" s="218">
        <f t="shared" si="1"/>
        <v>16.56</v>
      </c>
      <c r="AD16" s="215">
        <f t="shared" si="1"/>
        <v>20</v>
      </c>
      <c r="AE16" s="215">
        <f t="shared" si="1"/>
        <v>20</v>
      </c>
      <c r="AF16" s="215">
        <f t="shared" si="1"/>
        <v>20</v>
      </c>
      <c r="AG16" s="215">
        <f t="shared" si="1"/>
        <v>19</v>
      </c>
      <c r="AH16" s="215">
        <f t="shared" si="1"/>
        <v>19</v>
      </c>
      <c r="AI16" s="272">
        <f t="shared" si="1"/>
        <v>19</v>
      </c>
    </row>
    <row r="17" spans="1:35" ht="20.25">
      <c r="A17" s="334" t="s">
        <v>677</v>
      </c>
      <c r="B17" s="335" t="s">
        <v>857</v>
      </c>
      <c r="C17" s="564">
        <f>ЗОЖ_пер!E290</f>
        <v>105</v>
      </c>
      <c r="D17" s="565">
        <f>ЗОЖ_пер!E296</f>
        <v>100</v>
      </c>
      <c r="E17" s="565">
        <f>ЗОЖ_пер!E302</f>
        <v>100</v>
      </c>
      <c r="F17" s="565">
        <f>ЗОЖ_пер!E308</f>
        <v>97.1</v>
      </c>
      <c r="G17" s="565">
        <f>ЗОЖ_пер!E314</f>
        <v>79.6</v>
      </c>
      <c r="H17" s="566">
        <f>ЗОЖ_пер!E320</f>
        <v>94.6</v>
      </c>
      <c r="I17" s="566">
        <f>ЗОЖ_пер!E326</f>
        <v>94.6</v>
      </c>
      <c r="J17" s="566">
        <f>ЗОЖ_пер!E332</f>
        <v>94.6</v>
      </c>
      <c r="K17" s="566">
        <f>ЗОЖ_пер!E338</f>
        <v>94.6</v>
      </c>
      <c r="L17" s="566">
        <f>ЗОЖ_пер!E344</f>
        <v>94.6</v>
      </c>
      <c r="M17" s="567">
        <f>ЗОЖ_пер!E350</f>
        <v>94.6</v>
      </c>
      <c r="N17" s="568">
        <v>5</v>
      </c>
      <c r="O17" s="367">
        <v>5</v>
      </c>
      <c r="P17" s="366">
        <v>5</v>
      </c>
      <c r="Q17" s="367">
        <v>5</v>
      </c>
      <c r="R17" s="366">
        <v>5</v>
      </c>
      <c r="S17" s="339">
        <v>5</v>
      </c>
      <c r="T17" s="338">
        <v>5</v>
      </c>
      <c r="U17" s="339">
        <v>5</v>
      </c>
      <c r="V17" s="338">
        <v>5</v>
      </c>
      <c r="W17" s="339">
        <v>5</v>
      </c>
      <c r="X17" s="340">
        <v>5</v>
      </c>
      <c r="Y17" s="293">
        <f>C17/N17</f>
        <v>21</v>
      </c>
      <c r="Z17" s="218">
        <f t="shared" si="1"/>
        <v>20</v>
      </c>
      <c r="AA17" s="218">
        <f t="shared" si="1"/>
        <v>20</v>
      </c>
      <c r="AB17" s="218">
        <f t="shared" si="1"/>
        <v>19.419999999999998</v>
      </c>
      <c r="AC17" s="218">
        <f t="shared" si="1"/>
        <v>15.919999999999998</v>
      </c>
      <c r="AD17" s="215">
        <f t="shared" si="1"/>
        <v>18.919999999999998</v>
      </c>
      <c r="AE17" s="215">
        <f t="shared" si="1"/>
        <v>18.919999999999998</v>
      </c>
      <c r="AF17" s="215">
        <f t="shared" si="1"/>
        <v>18.919999999999998</v>
      </c>
      <c r="AG17" s="215">
        <f t="shared" si="1"/>
        <v>18.919999999999998</v>
      </c>
      <c r="AH17" s="215">
        <f t="shared" si="1"/>
        <v>18.919999999999998</v>
      </c>
      <c r="AI17" s="272">
        <f t="shared" si="1"/>
        <v>18.919999999999998</v>
      </c>
    </row>
    <row r="18" spans="1:35" ht="30">
      <c r="A18" s="334"/>
      <c r="B18" s="335" t="s">
        <v>678</v>
      </c>
      <c r="C18" s="569"/>
      <c r="D18" s="570"/>
      <c r="E18" s="570"/>
      <c r="F18" s="570"/>
      <c r="G18" s="570"/>
      <c r="H18" s="570"/>
      <c r="I18" s="570"/>
      <c r="J18" s="570"/>
      <c r="K18" s="570"/>
      <c r="L18" s="570"/>
      <c r="M18" s="571"/>
      <c r="N18" s="572"/>
      <c r="O18" s="337"/>
      <c r="P18" s="337"/>
      <c r="Q18" s="337"/>
      <c r="R18" s="337"/>
      <c r="S18" s="337"/>
      <c r="T18" s="337"/>
      <c r="U18" s="337"/>
      <c r="V18" s="337"/>
      <c r="W18" s="337"/>
      <c r="X18" s="337"/>
      <c r="Y18" s="341"/>
      <c r="Z18" s="342"/>
      <c r="AA18" s="342"/>
      <c r="AB18" s="342"/>
      <c r="AC18" s="342"/>
      <c r="AD18" s="342"/>
      <c r="AE18" s="342"/>
      <c r="AF18" s="342"/>
      <c r="AG18" s="342"/>
      <c r="AH18" s="342"/>
      <c r="AI18" s="343"/>
    </row>
    <row r="19" spans="1:35" ht="30">
      <c r="A19" s="334" t="s">
        <v>679</v>
      </c>
      <c r="B19" s="335" t="s">
        <v>688</v>
      </c>
      <c r="C19" s="359">
        <v>72</v>
      </c>
      <c r="D19" s="360">
        <v>72</v>
      </c>
      <c r="E19" s="360">
        <v>72</v>
      </c>
      <c r="F19" s="360">
        <v>72</v>
      </c>
      <c r="G19" s="360">
        <v>72</v>
      </c>
      <c r="H19" s="344">
        <v>72</v>
      </c>
      <c r="I19" s="344">
        <v>72</v>
      </c>
      <c r="J19" s="344">
        <v>72</v>
      </c>
      <c r="K19" s="344">
        <v>72</v>
      </c>
      <c r="L19" s="344">
        <v>72</v>
      </c>
      <c r="M19" s="345">
        <v>72</v>
      </c>
      <c r="N19" s="573">
        <v>2</v>
      </c>
      <c r="O19" s="369">
        <v>2</v>
      </c>
      <c r="P19" s="368">
        <v>2</v>
      </c>
      <c r="Q19" s="369">
        <v>2</v>
      </c>
      <c r="R19" s="368">
        <v>2</v>
      </c>
      <c r="S19" s="265">
        <v>2</v>
      </c>
      <c r="T19" s="346">
        <v>2</v>
      </c>
      <c r="U19" s="265">
        <v>2</v>
      </c>
      <c r="V19" s="346">
        <v>2</v>
      </c>
      <c r="W19" s="265">
        <v>2</v>
      </c>
      <c r="X19" s="347">
        <v>2</v>
      </c>
      <c r="Y19" s="293">
        <f>C19/N19</f>
        <v>36</v>
      </c>
      <c r="Z19" s="218">
        <f aca="true" t="shared" si="2" ref="Z19:AI19">D19/O19</f>
        <v>36</v>
      </c>
      <c r="AA19" s="218">
        <f t="shared" si="2"/>
        <v>36</v>
      </c>
      <c r="AB19" s="218">
        <f t="shared" si="2"/>
        <v>36</v>
      </c>
      <c r="AC19" s="218">
        <f t="shared" si="2"/>
        <v>36</v>
      </c>
      <c r="AD19" s="215">
        <f t="shared" si="2"/>
        <v>36</v>
      </c>
      <c r="AE19" s="215">
        <f t="shared" si="2"/>
        <v>36</v>
      </c>
      <c r="AF19" s="215">
        <f t="shared" si="2"/>
        <v>36</v>
      </c>
      <c r="AG19" s="215">
        <f t="shared" si="2"/>
        <v>36</v>
      </c>
      <c r="AH19" s="215">
        <f t="shared" si="2"/>
        <v>36</v>
      </c>
      <c r="AI19" s="272">
        <f t="shared" si="2"/>
        <v>36</v>
      </c>
    </row>
    <row r="20" spans="1:35" ht="51">
      <c r="A20" s="334" t="s">
        <v>680</v>
      </c>
      <c r="B20" s="335" t="s">
        <v>689</v>
      </c>
      <c r="C20" s="359">
        <f>ЗОЖ_пер!E393</f>
        <v>1500</v>
      </c>
      <c r="D20" s="360">
        <f>ЗОЖ_пер!E394</f>
        <v>1500</v>
      </c>
      <c r="E20" s="360">
        <f>ЗОЖ_пер!E395</f>
        <v>1500</v>
      </c>
      <c r="F20" s="360">
        <f>ЗОЖ_пер!E396</f>
        <v>1500</v>
      </c>
      <c r="G20" s="360">
        <f>ЗОЖ_пер!E397</f>
        <v>1500</v>
      </c>
      <c r="H20" s="344">
        <f>ЗОЖ_пер!E398</f>
        <v>1500</v>
      </c>
      <c r="I20" s="344">
        <f>ЗОЖ_пер!E399</f>
        <v>1500</v>
      </c>
      <c r="J20" s="344">
        <f>ЗОЖ_пер!E400</f>
        <v>1500</v>
      </c>
      <c r="K20" s="344">
        <f>ЗОЖ_пер!E401</f>
        <v>1500</v>
      </c>
      <c r="L20" s="344">
        <f>ЗОЖ_пер!E402</f>
        <v>1500</v>
      </c>
      <c r="M20" s="345">
        <f>ЗОЖ_пер!E403</f>
        <v>1500</v>
      </c>
      <c r="N20" s="559">
        <v>1</v>
      </c>
      <c r="O20" s="217">
        <v>1</v>
      </c>
      <c r="P20" s="365">
        <v>1</v>
      </c>
      <c r="Q20" s="217">
        <v>1</v>
      </c>
      <c r="R20" s="365">
        <v>1</v>
      </c>
      <c r="S20" s="199">
        <v>1</v>
      </c>
      <c r="T20" s="336">
        <v>1</v>
      </c>
      <c r="U20" s="199">
        <v>1</v>
      </c>
      <c r="V20" s="336">
        <v>1</v>
      </c>
      <c r="W20" s="199">
        <v>1</v>
      </c>
      <c r="X20" s="337">
        <v>1</v>
      </c>
      <c r="Y20" s="293">
        <f>C20/N20</f>
        <v>1500</v>
      </c>
      <c r="Z20" s="218">
        <f aca="true" t="shared" si="3" ref="Z20:AI20">D20/O20</f>
        <v>1500</v>
      </c>
      <c r="AA20" s="218">
        <f t="shared" si="3"/>
        <v>1500</v>
      </c>
      <c r="AB20" s="218">
        <f t="shared" si="3"/>
        <v>1500</v>
      </c>
      <c r="AC20" s="218">
        <f t="shared" si="3"/>
        <v>1500</v>
      </c>
      <c r="AD20" s="215">
        <f t="shared" si="3"/>
        <v>1500</v>
      </c>
      <c r="AE20" s="215">
        <f t="shared" si="3"/>
        <v>1500</v>
      </c>
      <c r="AF20" s="215">
        <f t="shared" si="3"/>
        <v>1500</v>
      </c>
      <c r="AG20" s="215">
        <f t="shared" si="3"/>
        <v>1500</v>
      </c>
      <c r="AH20" s="215">
        <f t="shared" si="3"/>
        <v>1500</v>
      </c>
      <c r="AI20" s="272">
        <f t="shared" si="3"/>
        <v>1500</v>
      </c>
    </row>
    <row r="21" spans="1:35" ht="30">
      <c r="A21" s="334" t="s">
        <v>681</v>
      </c>
      <c r="B21" s="335" t="s">
        <v>692</v>
      </c>
      <c r="C21" s="359">
        <f>ЗОЖ_пер!E405</f>
        <v>159.8</v>
      </c>
      <c r="D21" s="360"/>
      <c r="E21" s="360"/>
      <c r="F21" s="360"/>
      <c r="G21" s="360"/>
      <c r="H21" s="344"/>
      <c r="I21" s="344"/>
      <c r="J21" s="344"/>
      <c r="K21" s="344"/>
      <c r="L21" s="344"/>
      <c r="M21" s="345"/>
      <c r="N21" s="559">
        <v>1</v>
      </c>
      <c r="O21" s="217"/>
      <c r="P21" s="217"/>
      <c r="Q21" s="202"/>
      <c r="R21" s="202"/>
      <c r="S21" s="200"/>
      <c r="T21" s="200"/>
      <c r="U21" s="200"/>
      <c r="V21" s="200"/>
      <c r="W21" s="200"/>
      <c r="X21" s="348"/>
      <c r="Y21" s="293">
        <f>C21/N21</f>
        <v>159.8</v>
      </c>
      <c r="Z21" s="218"/>
      <c r="AA21" s="218"/>
      <c r="AB21" s="218"/>
      <c r="AC21" s="218"/>
      <c r="AD21" s="215"/>
      <c r="AE21" s="215"/>
      <c r="AF21" s="215"/>
      <c r="AG21" s="215"/>
      <c r="AH21" s="215"/>
      <c r="AI21" s="272"/>
    </row>
    <row r="22" spans="1:35" ht="30">
      <c r="A22" s="334" t="s">
        <v>682</v>
      </c>
      <c r="B22" s="335" t="s">
        <v>690</v>
      </c>
      <c r="C22" s="560">
        <f>ЗОЖ_пер!E414</f>
        <v>350</v>
      </c>
      <c r="D22" s="561">
        <f>ЗОЖ_пер!E422</f>
        <v>350</v>
      </c>
      <c r="E22" s="561">
        <f>ЗОЖ_пер!E430</f>
        <v>350</v>
      </c>
      <c r="F22" s="561">
        <f>ЗОЖ_пер!E438</f>
        <v>350</v>
      </c>
      <c r="G22" s="561">
        <f>ЗОЖ_пер!E446</f>
        <v>193.20000000000002</v>
      </c>
      <c r="H22" s="562">
        <f>ЗОЖ_пер!E454</f>
        <v>213.1</v>
      </c>
      <c r="I22" s="239">
        <f>ЗОЖ_пер!E462</f>
        <v>213.1</v>
      </c>
      <c r="J22" s="239">
        <f>ЗОЖ_пер!E470</f>
        <v>213.1</v>
      </c>
      <c r="K22" s="239">
        <f>ЗОЖ_пер!E478</f>
        <v>201</v>
      </c>
      <c r="L22" s="239">
        <f>ЗОЖ_пер!E486</f>
        <v>201</v>
      </c>
      <c r="M22" s="574">
        <f>ЗОЖ_пер!E494</f>
        <v>201</v>
      </c>
      <c r="N22" s="490">
        <v>7</v>
      </c>
      <c r="O22" s="245">
        <v>7</v>
      </c>
      <c r="P22" s="370">
        <v>7</v>
      </c>
      <c r="Q22" s="245">
        <v>7</v>
      </c>
      <c r="R22" s="370">
        <v>7</v>
      </c>
      <c r="S22" s="229">
        <v>7</v>
      </c>
      <c r="T22" s="201">
        <v>7</v>
      </c>
      <c r="U22" s="229">
        <v>7</v>
      </c>
      <c r="V22" s="201">
        <v>7</v>
      </c>
      <c r="W22" s="229">
        <v>7</v>
      </c>
      <c r="X22" s="349">
        <v>7</v>
      </c>
      <c r="Y22" s="293">
        <f>C22/N22</f>
        <v>50</v>
      </c>
      <c r="Z22" s="218">
        <f aca="true" t="shared" si="4" ref="Z22:AI22">D22/O22</f>
        <v>50</v>
      </c>
      <c r="AA22" s="218">
        <f t="shared" si="4"/>
        <v>50</v>
      </c>
      <c r="AB22" s="218">
        <f t="shared" si="4"/>
        <v>50</v>
      </c>
      <c r="AC22" s="218">
        <f t="shared" si="4"/>
        <v>27.6</v>
      </c>
      <c r="AD22" s="215">
        <f t="shared" si="4"/>
        <v>30.442857142857143</v>
      </c>
      <c r="AE22" s="215">
        <f t="shared" si="4"/>
        <v>30.442857142857143</v>
      </c>
      <c r="AF22" s="215">
        <f t="shared" si="4"/>
        <v>30.442857142857143</v>
      </c>
      <c r="AG22" s="215">
        <f t="shared" si="4"/>
        <v>28.714285714285715</v>
      </c>
      <c r="AH22" s="215">
        <f t="shared" si="4"/>
        <v>28.714285714285715</v>
      </c>
      <c r="AI22" s="272">
        <f t="shared" si="4"/>
        <v>28.714285714285715</v>
      </c>
    </row>
    <row r="23" spans="1:35" ht="40.5">
      <c r="A23" s="334" t="s">
        <v>683</v>
      </c>
      <c r="B23" s="335" t="s">
        <v>1056</v>
      </c>
      <c r="C23" s="359"/>
      <c r="D23" s="360">
        <f>ЗОЖ_пер!E503</f>
        <v>159.9</v>
      </c>
      <c r="E23" s="360">
        <f>ЗОЖ_пер!E504</f>
        <v>160</v>
      </c>
      <c r="F23" s="360">
        <f>ЗОЖ_пер!E505</f>
        <v>160</v>
      </c>
      <c r="G23" s="360"/>
      <c r="H23" s="344"/>
      <c r="I23" s="239"/>
      <c r="J23" s="239"/>
      <c r="K23" s="239"/>
      <c r="L23" s="239"/>
      <c r="M23" s="574"/>
      <c r="N23" s="490"/>
      <c r="O23" s="245">
        <v>1</v>
      </c>
      <c r="P23" s="245">
        <v>1</v>
      </c>
      <c r="Q23" s="245">
        <v>1</v>
      </c>
      <c r="R23" s="245"/>
      <c r="S23" s="229"/>
      <c r="T23" s="229"/>
      <c r="U23" s="229"/>
      <c r="V23" s="229"/>
      <c r="W23" s="229"/>
      <c r="X23" s="350"/>
      <c r="Y23" s="293"/>
      <c r="Z23" s="218">
        <f>D23/O23</f>
        <v>159.9</v>
      </c>
      <c r="AA23" s="218">
        <f>E23/P23</f>
        <v>160</v>
      </c>
      <c r="AB23" s="218">
        <f>F23/Q23</f>
        <v>160</v>
      </c>
      <c r="AC23" s="218"/>
      <c r="AD23" s="215"/>
      <c r="AE23" s="215"/>
      <c r="AF23" s="215"/>
      <c r="AG23" s="215"/>
      <c r="AH23" s="215"/>
      <c r="AI23" s="272"/>
    </row>
    <row r="24" spans="1:35" ht="41.25" thickBot="1">
      <c r="A24" s="351" t="s">
        <v>684</v>
      </c>
      <c r="B24" s="352" t="s">
        <v>691</v>
      </c>
      <c r="C24" s="575"/>
      <c r="D24" s="576"/>
      <c r="E24" s="576"/>
      <c r="F24" s="576"/>
      <c r="G24" s="576">
        <f>ЗОЖ_пер!E507</f>
        <v>160</v>
      </c>
      <c r="H24" s="577">
        <f>ЗОЖ_пер!E508</f>
        <v>160</v>
      </c>
      <c r="I24" s="578">
        <f>ЗОЖ_пер!E509</f>
        <v>160</v>
      </c>
      <c r="J24" s="578">
        <f>ЗОЖ_пер!E510</f>
        <v>160</v>
      </c>
      <c r="K24" s="578">
        <f>ЗОЖ_пер!E511</f>
        <v>160</v>
      </c>
      <c r="L24" s="578">
        <f>ЗОЖ_пер!E512</f>
        <v>160</v>
      </c>
      <c r="M24" s="579">
        <f>ЗОЖ_пер!E513</f>
        <v>160</v>
      </c>
      <c r="N24" s="580"/>
      <c r="O24" s="371"/>
      <c r="P24" s="371"/>
      <c r="Q24" s="372"/>
      <c r="R24" s="373">
        <v>1</v>
      </c>
      <c r="S24" s="353">
        <v>1</v>
      </c>
      <c r="T24" s="353">
        <v>1</v>
      </c>
      <c r="U24" s="353">
        <v>1</v>
      </c>
      <c r="V24" s="353">
        <v>1</v>
      </c>
      <c r="W24" s="353">
        <v>1</v>
      </c>
      <c r="X24" s="354">
        <v>1</v>
      </c>
      <c r="Y24" s="374"/>
      <c r="Z24" s="375"/>
      <c r="AA24" s="375"/>
      <c r="AB24" s="375"/>
      <c r="AC24" s="375">
        <f aca="true" t="shared" si="5" ref="AC24:AI24">G24/R24</f>
        <v>160</v>
      </c>
      <c r="AD24" s="355">
        <f t="shared" si="5"/>
        <v>160</v>
      </c>
      <c r="AE24" s="355">
        <f t="shared" si="5"/>
        <v>160</v>
      </c>
      <c r="AF24" s="355">
        <f t="shared" si="5"/>
        <v>160</v>
      </c>
      <c r="AG24" s="355">
        <f t="shared" si="5"/>
        <v>160</v>
      </c>
      <c r="AH24" s="355">
        <f t="shared" si="5"/>
        <v>160</v>
      </c>
      <c r="AI24" s="356">
        <f t="shared" si="5"/>
        <v>160</v>
      </c>
    </row>
    <row r="25" spans="1:35" ht="14.25">
      <c r="A25" s="249"/>
      <c r="B25" s="249"/>
      <c r="C25" s="361"/>
      <c r="D25" s="361"/>
      <c r="E25" s="361"/>
      <c r="F25" s="361"/>
      <c r="G25" s="361"/>
      <c r="H25" s="357"/>
      <c r="I25" s="357"/>
      <c r="J25" s="357"/>
      <c r="K25" s="357"/>
      <c r="L25" s="357"/>
      <c r="M25" s="357"/>
      <c r="N25" s="249"/>
      <c r="O25" s="249"/>
      <c r="P25" s="249"/>
      <c r="Q25" s="249"/>
      <c r="R25" s="249"/>
      <c r="S25" s="249"/>
      <c r="T25" s="249"/>
      <c r="U25" s="249"/>
      <c r="V25" s="249"/>
      <c r="W25" s="249"/>
      <c r="X25" s="249"/>
      <c r="Y25" s="249"/>
      <c r="Z25" s="249"/>
      <c r="AA25" s="249"/>
      <c r="AB25" s="249"/>
      <c r="AC25" s="249"/>
      <c r="AD25" s="249"/>
      <c r="AE25" s="249"/>
      <c r="AF25" s="249"/>
      <c r="AG25" s="249"/>
      <c r="AH25" s="249"/>
      <c r="AI25" s="249"/>
    </row>
    <row r="26" spans="1:35" ht="14.25">
      <c r="A26" s="249"/>
      <c r="B26" s="249"/>
      <c r="C26" s="361"/>
      <c r="D26" s="361"/>
      <c r="E26" s="361"/>
      <c r="F26" s="361"/>
      <c r="G26" s="361"/>
      <c r="H26" s="357"/>
      <c r="I26" s="357"/>
      <c r="J26" s="357"/>
      <c r="K26" s="357"/>
      <c r="L26" s="357"/>
      <c r="M26" s="357"/>
      <c r="N26" s="249"/>
      <c r="O26" s="249"/>
      <c r="P26" s="249"/>
      <c r="Q26" s="249"/>
      <c r="R26" s="249"/>
      <c r="S26" s="249"/>
      <c r="T26" s="249"/>
      <c r="U26" s="249"/>
      <c r="V26" s="249"/>
      <c r="W26" s="249"/>
      <c r="X26" s="249"/>
      <c r="Y26" s="249"/>
      <c r="Z26" s="249"/>
      <c r="AA26" s="249"/>
      <c r="AB26" s="249"/>
      <c r="AC26" s="249"/>
      <c r="AD26" s="249"/>
      <c r="AE26" s="249"/>
      <c r="AF26" s="249"/>
      <c r="AG26" s="249"/>
      <c r="AH26" s="249"/>
      <c r="AI26" s="249"/>
    </row>
    <row r="27" spans="1:35" ht="14.25">
      <c r="A27" s="249"/>
      <c r="B27" s="249"/>
      <c r="C27" s="362"/>
      <c r="D27" s="362"/>
      <c r="E27" s="362"/>
      <c r="F27" s="362"/>
      <c r="G27" s="362"/>
      <c r="H27" s="358"/>
      <c r="I27" s="358"/>
      <c r="J27" s="358"/>
      <c r="K27" s="358"/>
      <c r="L27" s="358"/>
      <c r="M27" s="358"/>
      <c r="N27" s="249"/>
      <c r="O27" s="249"/>
      <c r="P27" s="249"/>
      <c r="Q27" s="249"/>
      <c r="R27" s="249"/>
      <c r="S27" s="249"/>
      <c r="T27" s="249"/>
      <c r="U27" s="249"/>
      <c r="V27" s="249"/>
      <c r="W27" s="249"/>
      <c r="X27" s="249"/>
      <c r="Y27" s="249"/>
      <c r="Z27" s="249"/>
      <c r="AA27" s="249"/>
      <c r="AB27" s="249"/>
      <c r="AC27" s="249"/>
      <c r="AD27" s="249"/>
      <c r="AE27" s="249"/>
      <c r="AF27" s="249"/>
      <c r="AG27" s="249"/>
      <c r="AH27" s="249"/>
      <c r="AI27" s="249"/>
    </row>
  </sheetData>
  <sheetProtection/>
  <mergeCells count="15">
    <mergeCell ref="B12:AI12"/>
    <mergeCell ref="AG6:AI6"/>
    <mergeCell ref="B8:B9"/>
    <mergeCell ref="C8:M9"/>
    <mergeCell ref="N8:X9"/>
    <mergeCell ref="Y8:AI9"/>
    <mergeCell ref="C11:M11"/>
    <mergeCell ref="N11:X11"/>
    <mergeCell ref="Y11:AI11"/>
    <mergeCell ref="A5:AD5"/>
    <mergeCell ref="A7:AI7"/>
    <mergeCell ref="A1:AI1"/>
    <mergeCell ref="A2:AI2"/>
    <mergeCell ref="A3:AI3"/>
    <mergeCell ref="A4:AI4"/>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P556"/>
  <sheetViews>
    <sheetView view="pageBreakPreview" zoomScaleNormal="93" zoomScaleSheetLayoutView="100" zoomScalePageLayoutView="0" workbookViewId="0" topLeftCell="A1">
      <selection activeCell="I509" sqref="I509"/>
    </sheetView>
  </sheetViews>
  <sheetFormatPr defaultColWidth="9.140625" defaultRowHeight="15"/>
  <cols>
    <col min="1" max="1" width="5.28125" style="193" customWidth="1"/>
    <col min="2" max="2" width="15.57421875" style="17" customWidth="1"/>
    <col min="3" max="3" width="9.140625" style="17" customWidth="1"/>
    <col min="4" max="4" width="8.00390625" style="17" customWidth="1"/>
    <col min="5" max="6" width="9.28125" style="49" customWidth="1"/>
    <col min="7" max="8" width="9.28125" style="50" customWidth="1"/>
    <col min="9" max="13" width="9.28125" style="26" customWidth="1"/>
    <col min="14" max="14" width="8.28125" style="26" customWidth="1"/>
    <col min="15" max="15" width="14.140625" style="17" customWidth="1"/>
  </cols>
  <sheetData>
    <row r="1" spans="1:16" ht="21" customHeight="1">
      <c r="A1" s="1157" t="s">
        <v>859</v>
      </c>
      <c r="B1" s="1157"/>
      <c r="C1" s="1157"/>
      <c r="D1" s="1157"/>
      <c r="E1" s="1157"/>
      <c r="F1" s="1157"/>
      <c r="G1" s="1157"/>
      <c r="H1" s="1157"/>
      <c r="I1" s="1157"/>
      <c r="J1" s="1157"/>
      <c r="K1" s="1157"/>
      <c r="L1" s="1157"/>
      <c r="M1" s="1157"/>
      <c r="N1" s="1157"/>
      <c r="O1" s="1157"/>
      <c r="P1" s="249"/>
    </row>
    <row r="2" spans="1:16" ht="15" customHeight="1">
      <c r="A2" s="1152" t="s">
        <v>580</v>
      </c>
      <c r="B2" s="1140" t="s">
        <v>17</v>
      </c>
      <c r="C2" s="849" t="s">
        <v>104</v>
      </c>
      <c r="D2" s="849" t="s">
        <v>0</v>
      </c>
      <c r="E2" s="1156" t="s">
        <v>1</v>
      </c>
      <c r="F2" s="1156"/>
      <c r="G2" s="849" t="s">
        <v>2</v>
      </c>
      <c r="H2" s="849"/>
      <c r="I2" s="849"/>
      <c r="J2" s="849"/>
      <c r="K2" s="849"/>
      <c r="L2" s="849"/>
      <c r="M2" s="849"/>
      <c r="N2" s="849"/>
      <c r="O2" s="376"/>
      <c r="P2" s="249"/>
    </row>
    <row r="3" spans="1:16" ht="28.5" customHeight="1">
      <c r="A3" s="1152"/>
      <c r="B3" s="1141"/>
      <c r="C3" s="849"/>
      <c r="D3" s="849"/>
      <c r="E3" s="1156"/>
      <c r="F3" s="1156"/>
      <c r="G3" s="1156" t="s">
        <v>105</v>
      </c>
      <c r="H3" s="1156"/>
      <c r="I3" s="849" t="s">
        <v>3</v>
      </c>
      <c r="J3" s="849"/>
      <c r="K3" s="849" t="s">
        <v>4</v>
      </c>
      <c r="L3" s="849"/>
      <c r="M3" s="849" t="s">
        <v>5</v>
      </c>
      <c r="N3" s="849"/>
      <c r="O3" s="1140" t="s">
        <v>137</v>
      </c>
      <c r="P3" s="249"/>
    </row>
    <row r="4" spans="1:16" ht="61.5" customHeight="1">
      <c r="A4" s="1152"/>
      <c r="B4" s="1142"/>
      <c r="C4" s="849"/>
      <c r="D4" s="849"/>
      <c r="E4" s="377" t="s">
        <v>6</v>
      </c>
      <c r="F4" s="378" t="s">
        <v>7</v>
      </c>
      <c r="G4" s="377" t="s">
        <v>6</v>
      </c>
      <c r="H4" s="377" t="s">
        <v>7</v>
      </c>
      <c r="I4" s="203" t="s">
        <v>6</v>
      </c>
      <c r="J4" s="203" t="s">
        <v>7</v>
      </c>
      <c r="K4" s="203" t="s">
        <v>6</v>
      </c>
      <c r="L4" s="203" t="s">
        <v>7</v>
      </c>
      <c r="M4" s="203" t="s">
        <v>6</v>
      </c>
      <c r="N4" s="203" t="s">
        <v>47</v>
      </c>
      <c r="O4" s="1142"/>
      <c r="P4" s="249"/>
    </row>
    <row r="5" spans="1:16" ht="14.25">
      <c r="A5" s="379">
        <v>1</v>
      </c>
      <c r="B5" s="203">
        <v>2</v>
      </c>
      <c r="C5" s="203">
        <v>3</v>
      </c>
      <c r="D5" s="203">
        <v>4</v>
      </c>
      <c r="E5" s="377">
        <v>5</v>
      </c>
      <c r="F5" s="377">
        <v>6</v>
      </c>
      <c r="G5" s="377">
        <v>7</v>
      </c>
      <c r="H5" s="377">
        <v>8</v>
      </c>
      <c r="I5" s="203">
        <v>9</v>
      </c>
      <c r="J5" s="203">
        <v>10</v>
      </c>
      <c r="K5" s="203">
        <v>11</v>
      </c>
      <c r="L5" s="203">
        <v>12</v>
      </c>
      <c r="M5" s="203">
        <v>13</v>
      </c>
      <c r="N5" s="203">
        <v>14</v>
      </c>
      <c r="O5" s="203">
        <v>15</v>
      </c>
      <c r="P5" s="249"/>
    </row>
    <row r="6" spans="1:16" ht="15.75" customHeight="1">
      <c r="A6" s="1158" t="s">
        <v>460</v>
      </c>
      <c r="B6" s="1158"/>
      <c r="C6" s="1158"/>
      <c r="D6" s="1158"/>
      <c r="E6" s="1158"/>
      <c r="F6" s="1158"/>
      <c r="G6" s="1158"/>
      <c r="H6" s="1158"/>
      <c r="I6" s="1158"/>
      <c r="J6" s="1158"/>
      <c r="K6" s="1158"/>
      <c r="L6" s="1158"/>
      <c r="M6" s="1158"/>
      <c r="N6" s="1158"/>
      <c r="O6" s="1158"/>
      <c r="P6" s="249"/>
    </row>
    <row r="7" spans="1:16" ht="14.25">
      <c r="A7" s="1143"/>
      <c r="B7" s="1140" t="s">
        <v>1023</v>
      </c>
      <c r="C7" s="1140"/>
      <c r="D7" s="380" t="s">
        <v>8</v>
      </c>
      <c r="E7" s="381">
        <f>SUM(E8:E18)</f>
        <v>4579.199999999999</v>
      </c>
      <c r="F7" s="381">
        <f aca="true" t="shared" si="0" ref="F7:N7">SUM(F8:F18)</f>
        <v>1143.6</v>
      </c>
      <c r="G7" s="381">
        <f t="shared" si="0"/>
        <v>4579.199999999999</v>
      </c>
      <c r="H7" s="381">
        <f t="shared" si="0"/>
        <v>1143.6</v>
      </c>
      <c r="I7" s="381">
        <f t="shared" si="0"/>
        <v>0</v>
      </c>
      <c r="J7" s="381">
        <f t="shared" si="0"/>
        <v>0</v>
      </c>
      <c r="K7" s="381">
        <f t="shared" si="0"/>
        <v>0</v>
      </c>
      <c r="L7" s="381">
        <f t="shared" si="0"/>
        <v>0</v>
      </c>
      <c r="M7" s="381">
        <f t="shared" si="0"/>
        <v>0</v>
      </c>
      <c r="N7" s="381">
        <f t="shared" si="0"/>
        <v>0</v>
      </c>
      <c r="O7" s="1140" t="s">
        <v>1026</v>
      </c>
      <c r="P7" s="249"/>
    </row>
    <row r="8" spans="1:16" ht="14.25">
      <c r="A8" s="1144"/>
      <c r="B8" s="1141"/>
      <c r="C8" s="1141"/>
      <c r="D8" s="393">
        <v>2015</v>
      </c>
      <c r="E8" s="394">
        <f>G8+I8+K8+M8</f>
        <v>460</v>
      </c>
      <c r="F8" s="394">
        <f>H8+J8+L8+N8</f>
        <v>173.70000000000002</v>
      </c>
      <c r="G8" s="395">
        <f>G33</f>
        <v>460</v>
      </c>
      <c r="H8" s="395">
        <f aca="true" t="shared" si="1" ref="H8:N8">H33</f>
        <v>173.70000000000002</v>
      </c>
      <c r="I8" s="395">
        <f t="shared" si="1"/>
        <v>0</v>
      </c>
      <c r="J8" s="395">
        <f t="shared" si="1"/>
        <v>0</v>
      </c>
      <c r="K8" s="395">
        <f t="shared" si="1"/>
        <v>0</v>
      </c>
      <c r="L8" s="395">
        <f t="shared" si="1"/>
        <v>0</v>
      </c>
      <c r="M8" s="395">
        <f t="shared" si="1"/>
        <v>0</v>
      </c>
      <c r="N8" s="395">
        <f t="shared" si="1"/>
        <v>0</v>
      </c>
      <c r="O8" s="1141"/>
      <c r="P8" s="249"/>
    </row>
    <row r="9" spans="1:16" ht="14.25">
      <c r="A9" s="1144"/>
      <c r="B9" s="1141"/>
      <c r="C9" s="1141"/>
      <c r="D9" s="393">
        <v>2016</v>
      </c>
      <c r="E9" s="394">
        <f aca="true" t="shared" si="2" ref="E9:E18">G9+I9+K9+M9</f>
        <v>440</v>
      </c>
      <c r="F9" s="394">
        <f aca="true" t="shared" si="3" ref="F9:F18">H9+J9+L9+N9</f>
        <v>126.6</v>
      </c>
      <c r="G9" s="395">
        <f aca="true" t="shared" si="4" ref="G9:N18">G34</f>
        <v>440</v>
      </c>
      <c r="H9" s="395">
        <f t="shared" si="4"/>
        <v>126.6</v>
      </c>
      <c r="I9" s="395">
        <f t="shared" si="4"/>
        <v>0</v>
      </c>
      <c r="J9" s="395">
        <f t="shared" si="4"/>
        <v>0</v>
      </c>
      <c r="K9" s="395">
        <f t="shared" si="4"/>
        <v>0</v>
      </c>
      <c r="L9" s="395">
        <f t="shared" si="4"/>
        <v>0</v>
      </c>
      <c r="M9" s="395">
        <f t="shared" si="4"/>
        <v>0</v>
      </c>
      <c r="N9" s="395">
        <f t="shared" si="4"/>
        <v>0</v>
      </c>
      <c r="O9" s="1141"/>
      <c r="P9" s="249"/>
    </row>
    <row r="10" spans="1:16" ht="14.25">
      <c r="A10" s="1144"/>
      <c r="B10" s="1141"/>
      <c r="C10" s="1141"/>
      <c r="D10" s="393">
        <v>2017</v>
      </c>
      <c r="E10" s="394">
        <f t="shared" si="2"/>
        <v>440</v>
      </c>
      <c r="F10" s="394">
        <f t="shared" si="3"/>
        <v>136.8</v>
      </c>
      <c r="G10" s="395">
        <f t="shared" si="4"/>
        <v>440</v>
      </c>
      <c r="H10" s="395">
        <f t="shared" si="4"/>
        <v>136.8</v>
      </c>
      <c r="I10" s="395">
        <f t="shared" si="4"/>
        <v>0</v>
      </c>
      <c r="J10" s="395">
        <f t="shared" si="4"/>
        <v>0</v>
      </c>
      <c r="K10" s="395">
        <f t="shared" si="4"/>
        <v>0</v>
      </c>
      <c r="L10" s="395">
        <f t="shared" si="4"/>
        <v>0</v>
      </c>
      <c r="M10" s="395">
        <f t="shared" si="4"/>
        <v>0</v>
      </c>
      <c r="N10" s="395">
        <f t="shared" si="4"/>
        <v>0</v>
      </c>
      <c r="O10" s="1141"/>
      <c r="P10" s="249"/>
    </row>
    <row r="11" spans="1:16" ht="14.25">
      <c r="A11" s="1144"/>
      <c r="B11" s="1141"/>
      <c r="C11" s="1141"/>
      <c r="D11" s="393">
        <v>2018</v>
      </c>
      <c r="E11" s="394">
        <f t="shared" si="2"/>
        <v>447.1</v>
      </c>
      <c r="F11" s="394">
        <f t="shared" si="3"/>
        <v>139.6</v>
      </c>
      <c r="G11" s="395">
        <f t="shared" si="4"/>
        <v>447.1</v>
      </c>
      <c r="H11" s="395">
        <f t="shared" si="4"/>
        <v>139.6</v>
      </c>
      <c r="I11" s="395">
        <f t="shared" si="4"/>
        <v>0</v>
      </c>
      <c r="J11" s="395">
        <f t="shared" si="4"/>
        <v>0</v>
      </c>
      <c r="K11" s="395">
        <f t="shared" si="4"/>
        <v>0</v>
      </c>
      <c r="L11" s="395">
        <f t="shared" si="4"/>
        <v>0</v>
      </c>
      <c r="M11" s="395">
        <f t="shared" si="4"/>
        <v>0</v>
      </c>
      <c r="N11" s="395">
        <f t="shared" si="4"/>
        <v>0</v>
      </c>
      <c r="O11" s="1141"/>
      <c r="P11" s="249"/>
    </row>
    <row r="12" spans="1:16" ht="14.25">
      <c r="A12" s="1144"/>
      <c r="B12" s="1141"/>
      <c r="C12" s="1141"/>
      <c r="D12" s="393">
        <v>2019</v>
      </c>
      <c r="E12" s="394">
        <f t="shared" si="2"/>
        <v>348.9</v>
      </c>
      <c r="F12" s="394">
        <f t="shared" si="3"/>
        <v>128.9</v>
      </c>
      <c r="G12" s="395">
        <f t="shared" si="4"/>
        <v>348.9</v>
      </c>
      <c r="H12" s="395">
        <f t="shared" si="4"/>
        <v>128.9</v>
      </c>
      <c r="I12" s="395">
        <f t="shared" si="4"/>
        <v>0</v>
      </c>
      <c r="J12" s="395">
        <f t="shared" si="4"/>
        <v>0</v>
      </c>
      <c r="K12" s="395">
        <f t="shared" si="4"/>
        <v>0</v>
      </c>
      <c r="L12" s="395">
        <f t="shared" si="4"/>
        <v>0</v>
      </c>
      <c r="M12" s="395">
        <f t="shared" si="4"/>
        <v>0</v>
      </c>
      <c r="N12" s="395">
        <f t="shared" si="4"/>
        <v>0</v>
      </c>
      <c r="O12" s="1141"/>
      <c r="P12" s="249"/>
    </row>
    <row r="13" spans="1:16" ht="14.25">
      <c r="A13" s="1144"/>
      <c r="B13" s="1141"/>
      <c r="C13" s="1141"/>
      <c r="D13" s="203">
        <v>2020</v>
      </c>
      <c r="E13" s="382">
        <f t="shared" si="2"/>
        <v>409.70000000000005</v>
      </c>
      <c r="F13" s="382">
        <f t="shared" si="3"/>
        <v>135</v>
      </c>
      <c r="G13" s="383">
        <f t="shared" si="4"/>
        <v>409.70000000000005</v>
      </c>
      <c r="H13" s="383">
        <f t="shared" si="4"/>
        <v>135</v>
      </c>
      <c r="I13" s="383">
        <f t="shared" si="4"/>
        <v>0</v>
      </c>
      <c r="J13" s="383">
        <f t="shared" si="4"/>
        <v>0</v>
      </c>
      <c r="K13" s="383">
        <f t="shared" si="4"/>
        <v>0</v>
      </c>
      <c r="L13" s="383">
        <f t="shared" si="4"/>
        <v>0</v>
      </c>
      <c r="M13" s="383">
        <f t="shared" si="4"/>
        <v>0</v>
      </c>
      <c r="N13" s="383">
        <f t="shared" si="4"/>
        <v>0</v>
      </c>
      <c r="O13" s="1141"/>
      <c r="P13" s="249"/>
    </row>
    <row r="14" spans="1:16" ht="14.25">
      <c r="A14" s="1144"/>
      <c r="B14" s="1141"/>
      <c r="C14" s="1141"/>
      <c r="D14" s="203">
        <v>2021</v>
      </c>
      <c r="E14" s="382">
        <f t="shared" si="2"/>
        <v>409.70000000000005</v>
      </c>
      <c r="F14" s="382">
        <f t="shared" si="3"/>
        <v>151.5</v>
      </c>
      <c r="G14" s="383">
        <f t="shared" si="4"/>
        <v>409.70000000000005</v>
      </c>
      <c r="H14" s="383">
        <f t="shared" si="4"/>
        <v>151.5</v>
      </c>
      <c r="I14" s="383">
        <f t="shared" si="4"/>
        <v>0</v>
      </c>
      <c r="J14" s="383">
        <f t="shared" si="4"/>
        <v>0</v>
      </c>
      <c r="K14" s="383">
        <f t="shared" si="4"/>
        <v>0</v>
      </c>
      <c r="L14" s="383">
        <f t="shared" si="4"/>
        <v>0</v>
      </c>
      <c r="M14" s="383">
        <f t="shared" si="4"/>
        <v>0</v>
      </c>
      <c r="N14" s="383">
        <f t="shared" si="4"/>
        <v>0</v>
      </c>
      <c r="O14" s="1141"/>
      <c r="P14" s="249"/>
    </row>
    <row r="15" spans="1:16" ht="14.25">
      <c r="A15" s="1144"/>
      <c r="B15" s="1141"/>
      <c r="C15" s="1141"/>
      <c r="D15" s="203">
        <v>2022</v>
      </c>
      <c r="E15" s="382">
        <f t="shared" si="2"/>
        <v>409.70000000000005</v>
      </c>
      <c r="F15" s="382">
        <f t="shared" si="3"/>
        <v>151.5</v>
      </c>
      <c r="G15" s="383">
        <f t="shared" si="4"/>
        <v>409.70000000000005</v>
      </c>
      <c r="H15" s="383">
        <f t="shared" si="4"/>
        <v>151.5</v>
      </c>
      <c r="I15" s="383">
        <f t="shared" si="4"/>
        <v>0</v>
      </c>
      <c r="J15" s="383">
        <f t="shared" si="4"/>
        <v>0</v>
      </c>
      <c r="K15" s="383">
        <f t="shared" si="4"/>
        <v>0</v>
      </c>
      <c r="L15" s="383">
        <f t="shared" si="4"/>
        <v>0</v>
      </c>
      <c r="M15" s="383">
        <f t="shared" si="4"/>
        <v>0</v>
      </c>
      <c r="N15" s="383">
        <f t="shared" si="4"/>
        <v>0</v>
      </c>
      <c r="O15" s="1141"/>
      <c r="P15" s="249"/>
    </row>
    <row r="16" spans="1:16" ht="14.25">
      <c r="A16" s="1144"/>
      <c r="B16" s="1141"/>
      <c r="C16" s="1141"/>
      <c r="D16" s="203">
        <v>2023</v>
      </c>
      <c r="E16" s="382">
        <f t="shared" si="2"/>
        <v>404.70000000000005</v>
      </c>
      <c r="F16" s="382">
        <f t="shared" si="3"/>
        <v>0</v>
      </c>
      <c r="G16" s="383">
        <f t="shared" si="4"/>
        <v>404.70000000000005</v>
      </c>
      <c r="H16" s="383">
        <f t="shared" si="4"/>
        <v>0</v>
      </c>
      <c r="I16" s="383">
        <f t="shared" si="4"/>
        <v>0</v>
      </c>
      <c r="J16" s="383">
        <f t="shared" si="4"/>
        <v>0</v>
      </c>
      <c r="K16" s="383">
        <f t="shared" si="4"/>
        <v>0</v>
      </c>
      <c r="L16" s="383">
        <f t="shared" si="4"/>
        <v>0</v>
      </c>
      <c r="M16" s="383">
        <f t="shared" si="4"/>
        <v>0</v>
      </c>
      <c r="N16" s="383">
        <f t="shared" si="4"/>
        <v>0</v>
      </c>
      <c r="O16" s="1141"/>
      <c r="P16" s="249"/>
    </row>
    <row r="17" spans="1:16" ht="14.25">
      <c r="A17" s="1144"/>
      <c r="B17" s="1141"/>
      <c r="C17" s="1141"/>
      <c r="D17" s="203">
        <v>2024</v>
      </c>
      <c r="E17" s="382">
        <f t="shared" si="2"/>
        <v>404.70000000000005</v>
      </c>
      <c r="F17" s="382">
        <f t="shared" si="3"/>
        <v>0</v>
      </c>
      <c r="G17" s="383">
        <f t="shared" si="4"/>
        <v>404.70000000000005</v>
      </c>
      <c r="H17" s="383">
        <f t="shared" si="4"/>
        <v>0</v>
      </c>
      <c r="I17" s="383">
        <f t="shared" si="4"/>
        <v>0</v>
      </c>
      <c r="J17" s="383">
        <f t="shared" si="4"/>
        <v>0</v>
      </c>
      <c r="K17" s="383">
        <f t="shared" si="4"/>
        <v>0</v>
      </c>
      <c r="L17" s="383">
        <f t="shared" si="4"/>
        <v>0</v>
      </c>
      <c r="M17" s="383">
        <f t="shared" si="4"/>
        <v>0</v>
      </c>
      <c r="N17" s="383">
        <f t="shared" si="4"/>
        <v>0</v>
      </c>
      <c r="O17" s="1141"/>
      <c r="P17" s="249"/>
    </row>
    <row r="18" spans="1:16" ht="14.25">
      <c r="A18" s="1145"/>
      <c r="B18" s="1142"/>
      <c r="C18" s="1142"/>
      <c r="D18" s="203">
        <v>2025</v>
      </c>
      <c r="E18" s="382">
        <f t="shared" si="2"/>
        <v>404.70000000000005</v>
      </c>
      <c r="F18" s="382">
        <f t="shared" si="3"/>
        <v>0</v>
      </c>
      <c r="G18" s="383">
        <f t="shared" si="4"/>
        <v>404.70000000000005</v>
      </c>
      <c r="H18" s="383">
        <f t="shared" si="4"/>
        <v>0</v>
      </c>
      <c r="I18" s="383">
        <f t="shared" si="4"/>
        <v>0</v>
      </c>
      <c r="J18" s="383">
        <f t="shared" si="4"/>
        <v>0</v>
      </c>
      <c r="K18" s="383">
        <f t="shared" si="4"/>
        <v>0</v>
      </c>
      <c r="L18" s="383">
        <f t="shared" si="4"/>
        <v>0</v>
      </c>
      <c r="M18" s="383">
        <f t="shared" si="4"/>
        <v>0</v>
      </c>
      <c r="N18" s="383">
        <f t="shared" si="4"/>
        <v>0</v>
      </c>
      <c r="O18" s="1142"/>
      <c r="P18" s="249"/>
    </row>
    <row r="19" spans="1:16" ht="14.25">
      <c r="A19" s="1143"/>
      <c r="B19" s="1140" t="s">
        <v>1024</v>
      </c>
      <c r="C19" s="1140"/>
      <c r="D19" s="380" t="s">
        <v>8</v>
      </c>
      <c r="E19" s="381">
        <f>SUM(E20:E30)</f>
        <v>21887.200000000004</v>
      </c>
      <c r="F19" s="381">
        <f aca="true" t="shared" si="5" ref="F19:N19">SUM(F20:F30)</f>
        <v>1732.4585</v>
      </c>
      <c r="G19" s="381">
        <f t="shared" si="5"/>
        <v>21887.200000000004</v>
      </c>
      <c r="H19" s="381">
        <f t="shared" si="5"/>
        <v>1732.4585</v>
      </c>
      <c r="I19" s="381">
        <f t="shared" si="5"/>
        <v>0</v>
      </c>
      <c r="J19" s="381">
        <f t="shared" si="5"/>
        <v>0</v>
      </c>
      <c r="K19" s="381">
        <f t="shared" si="5"/>
        <v>0</v>
      </c>
      <c r="L19" s="381">
        <f t="shared" si="5"/>
        <v>0</v>
      </c>
      <c r="M19" s="381">
        <f t="shared" si="5"/>
        <v>0</v>
      </c>
      <c r="N19" s="381">
        <f t="shared" si="5"/>
        <v>0</v>
      </c>
      <c r="O19" s="1140" t="s">
        <v>1031</v>
      </c>
      <c r="P19" s="249"/>
    </row>
    <row r="20" spans="1:16" ht="14.25">
      <c r="A20" s="1144"/>
      <c r="B20" s="1141"/>
      <c r="C20" s="1141"/>
      <c r="D20" s="393">
        <v>2015</v>
      </c>
      <c r="E20" s="394">
        <f>G20+I20+K20+M20</f>
        <v>2081.8</v>
      </c>
      <c r="F20" s="394">
        <f>H20+J20+L20+N20</f>
        <v>213.88500000000002</v>
      </c>
      <c r="G20" s="395">
        <f>G358</f>
        <v>2081.8</v>
      </c>
      <c r="H20" s="395">
        <f aca="true" t="shared" si="6" ref="H20:N20">H358</f>
        <v>213.88500000000002</v>
      </c>
      <c r="I20" s="395">
        <f t="shared" si="6"/>
        <v>0</v>
      </c>
      <c r="J20" s="395">
        <f t="shared" si="6"/>
        <v>0</v>
      </c>
      <c r="K20" s="395">
        <f t="shared" si="6"/>
        <v>0</v>
      </c>
      <c r="L20" s="395">
        <f t="shared" si="6"/>
        <v>0</v>
      </c>
      <c r="M20" s="395">
        <f t="shared" si="6"/>
        <v>0</v>
      </c>
      <c r="N20" s="395">
        <f t="shared" si="6"/>
        <v>0</v>
      </c>
      <c r="O20" s="1141"/>
      <c r="P20" s="249"/>
    </row>
    <row r="21" spans="1:16" ht="14.25">
      <c r="A21" s="1144"/>
      <c r="B21" s="1141"/>
      <c r="C21" s="1141"/>
      <c r="D21" s="393">
        <v>2016</v>
      </c>
      <c r="E21" s="394">
        <f aca="true" t="shared" si="7" ref="E21:E30">G21+I21+K21+M21</f>
        <v>2081.9</v>
      </c>
      <c r="F21" s="394">
        <f aca="true" t="shared" si="8" ref="F21:F30">H21+J21+L21+N21</f>
        <v>244.9</v>
      </c>
      <c r="G21" s="395">
        <f aca="true" t="shared" si="9" ref="G21:N30">G359</f>
        <v>2081.9</v>
      </c>
      <c r="H21" s="395">
        <f t="shared" si="9"/>
        <v>244.9</v>
      </c>
      <c r="I21" s="395">
        <f t="shared" si="9"/>
        <v>0</v>
      </c>
      <c r="J21" s="395">
        <f t="shared" si="9"/>
        <v>0</v>
      </c>
      <c r="K21" s="395">
        <f t="shared" si="9"/>
        <v>0</v>
      </c>
      <c r="L21" s="395">
        <f t="shared" si="9"/>
        <v>0</v>
      </c>
      <c r="M21" s="395">
        <f t="shared" si="9"/>
        <v>0</v>
      </c>
      <c r="N21" s="395">
        <f t="shared" si="9"/>
        <v>0</v>
      </c>
      <c r="O21" s="1141"/>
      <c r="P21" s="249"/>
    </row>
    <row r="22" spans="1:16" ht="14.25">
      <c r="A22" s="1144"/>
      <c r="B22" s="1141"/>
      <c r="C22" s="1141"/>
      <c r="D22" s="393">
        <v>2017</v>
      </c>
      <c r="E22" s="394">
        <f t="shared" si="7"/>
        <v>2082</v>
      </c>
      <c r="F22" s="394">
        <f t="shared" si="8"/>
        <v>221.7985</v>
      </c>
      <c r="G22" s="395">
        <f t="shared" si="9"/>
        <v>2082</v>
      </c>
      <c r="H22" s="395">
        <f t="shared" si="9"/>
        <v>221.7985</v>
      </c>
      <c r="I22" s="395">
        <f t="shared" si="9"/>
        <v>0</v>
      </c>
      <c r="J22" s="395">
        <f t="shared" si="9"/>
        <v>0</v>
      </c>
      <c r="K22" s="395">
        <f t="shared" si="9"/>
        <v>0</v>
      </c>
      <c r="L22" s="395">
        <f t="shared" si="9"/>
        <v>0</v>
      </c>
      <c r="M22" s="395">
        <f t="shared" si="9"/>
        <v>0</v>
      </c>
      <c r="N22" s="395">
        <f t="shared" si="9"/>
        <v>0</v>
      </c>
      <c r="O22" s="1141"/>
      <c r="P22" s="249"/>
    </row>
    <row r="23" spans="1:16" ht="14.25">
      <c r="A23" s="1144"/>
      <c r="B23" s="1141"/>
      <c r="C23" s="1141"/>
      <c r="D23" s="393">
        <v>2018</v>
      </c>
      <c r="E23" s="394">
        <f t="shared" si="7"/>
        <v>2082</v>
      </c>
      <c r="F23" s="394">
        <f t="shared" si="8"/>
        <v>211.1</v>
      </c>
      <c r="G23" s="395">
        <f t="shared" si="9"/>
        <v>2082</v>
      </c>
      <c r="H23" s="395">
        <f t="shared" si="9"/>
        <v>211.1</v>
      </c>
      <c r="I23" s="395">
        <f t="shared" si="9"/>
        <v>0</v>
      </c>
      <c r="J23" s="395">
        <f t="shared" si="9"/>
        <v>0</v>
      </c>
      <c r="K23" s="395">
        <f t="shared" si="9"/>
        <v>0</v>
      </c>
      <c r="L23" s="395">
        <f t="shared" si="9"/>
        <v>0</v>
      </c>
      <c r="M23" s="395">
        <f t="shared" si="9"/>
        <v>0</v>
      </c>
      <c r="N23" s="395">
        <f t="shared" si="9"/>
        <v>0</v>
      </c>
      <c r="O23" s="1141"/>
      <c r="P23" s="249"/>
    </row>
    <row r="24" spans="1:16" ht="14.25">
      <c r="A24" s="1144"/>
      <c r="B24" s="1141"/>
      <c r="C24" s="1141"/>
      <c r="D24" s="393">
        <v>2019</v>
      </c>
      <c r="E24" s="394">
        <f t="shared" si="7"/>
        <v>1925.2</v>
      </c>
      <c r="F24" s="394">
        <f t="shared" si="8"/>
        <v>198.2</v>
      </c>
      <c r="G24" s="395">
        <f t="shared" si="9"/>
        <v>1925.2</v>
      </c>
      <c r="H24" s="395">
        <f t="shared" si="9"/>
        <v>198.2</v>
      </c>
      <c r="I24" s="395">
        <f t="shared" si="9"/>
        <v>0</v>
      </c>
      <c r="J24" s="395">
        <f t="shared" si="9"/>
        <v>0</v>
      </c>
      <c r="K24" s="395">
        <f t="shared" si="9"/>
        <v>0</v>
      </c>
      <c r="L24" s="395">
        <f t="shared" si="9"/>
        <v>0</v>
      </c>
      <c r="M24" s="395">
        <f t="shared" si="9"/>
        <v>0</v>
      </c>
      <c r="N24" s="395">
        <f t="shared" si="9"/>
        <v>0</v>
      </c>
      <c r="O24" s="1141"/>
      <c r="P24" s="249"/>
    </row>
    <row r="25" spans="1:16" ht="14.25">
      <c r="A25" s="1144"/>
      <c r="B25" s="1141"/>
      <c r="C25" s="1141"/>
      <c r="D25" s="203">
        <v>2020</v>
      </c>
      <c r="E25" s="382">
        <f t="shared" si="7"/>
        <v>1945.1</v>
      </c>
      <c r="F25" s="382">
        <f t="shared" si="8"/>
        <v>210.4</v>
      </c>
      <c r="G25" s="383">
        <f t="shared" si="9"/>
        <v>1945.1</v>
      </c>
      <c r="H25" s="383">
        <f t="shared" si="9"/>
        <v>210.4</v>
      </c>
      <c r="I25" s="383">
        <f t="shared" si="9"/>
        <v>0</v>
      </c>
      <c r="J25" s="383">
        <f t="shared" si="9"/>
        <v>0</v>
      </c>
      <c r="K25" s="383">
        <f t="shared" si="9"/>
        <v>0</v>
      </c>
      <c r="L25" s="383">
        <f t="shared" si="9"/>
        <v>0</v>
      </c>
      <c r="M25" s="383">
        <f t="shared" si="9"/>
        <v>0</v>
      </c>
      <c r="N25" s="383">
        <f t="shared" si="9"/>
        <v>0</v>
      </c>
      <c r="O25" s="1141"/>
      <c r="P25" s="249"/>
    </row>
    <row r="26" spans="1:16" ht="14.25">
      <c r="A26" s="1144"/>
      <c r="B26" s="1141"/>
      <c r="C26" s="1141"/>
      <c r="D26" s="203">
        <v>2021</v>
      </c>
      <c r="E26" s="382">
        <f t="shared" si="7"/>
        <v>1945.1</v>
      </c>
      <c r="F26" s="382">
        <f t="shared" si="8"/>
        <v>216.075</v>
      </c>
      <c r="G26" s="383">
        <f t="shared" si="9"/>
        <v>1945.1</v>
      </c>
      <c r="H26" s="383">
        <f t="shared" si="9"/>
        <v>216.075</v>
      </c>
      <c r="I26" s="383">
        <f t="shared" si="9"/>
        <v>0</v>
      </c>
      <c r="J26" s="383">
        <f t="shared" si="9"/>
        <v>0</v>
      </c>
      <c r="K26" s="383">
        <f t="shared" si="9"/>
        <v>0</v>
      </c>
      <c r="L26" s="383">
        <f t="shared" si="9"/>
        <v>0</v>
      </c>
      <c r="M26" s="383">
        <f t="shared" si="9"/>
        <v>0</v>
      </c>
      <c r="N26" s="383">
        <f t="shared" si="9"/>
        <v>0</v>
      </c>
      <c r="O26" s="1141"/>
      <c r="P26" s="249"/>
    </row>
    <row r="27" spans="1:16" ht="14.25">
      <c r="A27" s="1144"/>
      <c r="B27" s="1141"/>
      <c r="C27" s="1141"/>
      <c r="D27" s="203">
        <v>2022</v>
      </c>
      <c r="E27" s="382">
        <f t="shared" si="7"/>
        <v>1945.1</v>
      </c>
      <c r="F27" s="382">
        <f t="shared" si="8"/>
        <v>216.1</v>
      </c>
      <c r="G27" s="383">
        <f t="shared" si="9"/>
        <v>1945.1</v>
      </c>
      <c r="H27" s="383">
        <f t="shared" si="9"/>
        <v>216.1</v>
      </c>
      <c r="I27" s="383">
        <f t="shared" si="9"/>
        <v>0</v>
      </c>
      <c r="J27" s="383">
        <f t="shared" si="9"/>
        <v>0</v>
      </c>
      <c r="K27" s="383">
        <f t="shared" si="9"/>
        <v>0</v>
      </c>
      <c r="L27" s="383">
        <f t="shared" si="9"/>
        <v>0</v>
      </c>
      <c r="M27" s="383">
        <f t="shared" si="9"/>
        <v>0</v>
      </c>
      <c r="N27" s="383">
        <f t="shared" si="9"/>
        <v>0</v>
      </c>
      <c r="O27" s="1141"/>
      <c r="P27" s="249"/>
    </row>
    <row r="28" spans="1:16" ht="14.25">
      <c r="A28" s="1144"/>
      <c r="B28" s="1141"/>
      <c r="C28" s="1141"/>
      <c r="D28" s="203">
        <v>2023</v>
      </c>
      <c r="E28" s="382">
        <f t="shared" si="7"/>
        <v>1933</v>
      </c>
      <c r="F28" s="382">
        <f t="shared" si="8"/>
        <v>0</v>
      </c>
      <c r="G28" s="383">
        <f t="shared" si="9"/>
        <v>1933</v>
      </c>
      <c r="H28" s="383">
        <f t="shared" si="9"/>
        <v>0</v>
      </c>
      <c r="I28" s="383">
        <f t="shared" si="9"/>
        <v>0</v>
      </c>
      <c r="J28" s="383">
        <f t="shared" si="9"/>
        <v>0</v>
      </c>
      <c r="K28" s="383">
        <f t="shared" si="9"/>
        <v>0</v>
      </c>
      <c r="L28" s="383">
        <f t="shared" si="9"/>
        <v>0</v>
      </c>
      <c r="M28" s="383">
        <f t="shared" si="9"/>
        <v>0</v>
      </c>
      <c r="N28" s="383">
        <f t="shared" si="9"/>
        <v>0</v>
      </c>
      <c r="O28" s="1141"/>
      <c r="P28" s="249"/>
    </row>
    <row r="29" spans="1:16" ht="14.25">
      <c r="A29" s="1144"/>
      <c r="B29" s="1141"/>
      <c r="C29" s="1141"/>
      <c r="D29" s="203">
        <v>2024</v>
      </c>
      <c r="E29" s="382">
        <f t="shared" si="7"/>
        <v>1933</v>
      </c>
      <c r="F29" s="382">
        <f t="shared" si="8"/>
        <v>0</v>
      </c>
      <c r="G29" s="383">
        <f t="shared" si="9"/>
        <v>1933</v>
      </c>
      <c r="H29" s="383">
        <f t="shared" si="9"/>
        <v>0</v>
      </c>
      <c r="I29" s="383">
        <f t="shared" si="9"/>
        <v>0</v>
      </c>
      <c r="J29" s="383">
        <f t="shared" si="9"/>
        <v>0</v>
      </c>
      <c r="K29" s="383">
        <f t="shared" si="9"/>
        <v>0</v>
      </c>
      <c r="L29" s="383">
        <f t="shared" si="9"/>
        <v>0</v>
      </c>
      <c r="M29" s="383">
        <f t="shared" si="9"/>
        <v>0</v>
      </c>
      <c r="N29" s="383">
        <f t="shared" si="9"/>
        <v>0</v>
      </c>
      <c r="O29" s="1141"/>
      <c r="P29" s="249"/>
    </row>
    <row r="30" spans="1:16" ht="14.25">
      <c r="A30" s="1145"/>
      <c r="B30" s="1142"/>
      <c r="C30" s="1142"/>
      <c r="D30" s="203">
        <v>2025</v>
      </c>
      <c r="E30" s="382">
        <f t="shared" si="7"/>
        <v>1933</v>
      </c>
      <c r="F30" s="382">
        <f t="shared" si="8"/>
        <v>0</v>
      </c>
      <c r="G30" s="383">
        <f t="shared" si="9"/>
        <v>1933</v>
      </c>
      <c r="H30" s="383">
        <f t="shared" si="9"/>
        <v>0</v>
      </c>
      <c r="I30" s="383">
        <f t="shared" si="9"/>
        <v>0</v>
      </c>
      <c r="J30" s="383">
        <f t="shared" si="9"/>
        <v>0</v>
      </c>
      <c r="K30" s="383">
        <f t="shared" si="9"/>
        <v>0</v>
      </c>
      <c r="L30" s="383">
        <f t="shared" si="9"/>
        <v>0</v>
      </c>
      <c r="M30" s="383">
        <f t="shared" si="9"/>
        <v>0</v>
      </c>
      <c r="N30" s="383">
        <f t="shared" si="9"/>
        <v>0</v>
      </c>
      <c r="O30" s="1142"/>
      <c r="P30" s="249"/>
    </row>
    <row r="31" spans="1:16" s="191" customFormat="1" ht="15" customHeight="1">
      <c r="A31" s="384" t="s">
        <v>152</v>
      </c>
      <c r="B31" s="1146" t="s">
        <v>1012</v>
      </c>
      <c r="C31" s="1146"/>
      <c r="D31" s="1146"/>
      <c r="E31" s="1146"/>
      <c r="F31" s="1146"/>
      <c r="G31" s="1146"/>
      <c r="H31" s="1146"/>
      <c r="I31" s="1146"/>
      <c r="J31" s="1146"/>
      <c r="K31" s="1146"/>
      <c r="L31" s="1146"/>
      <c r="M31" s="1146"/>
      <c r="N31" s="1146"/>
      <c r="O31" s="1146"/>
      <c r="P31" s="385"/>
    </row>
    <row r="32" spans="1:16" s="192" customFormat="1" ht="15" customHeight="1">
      <c r="A32" s="1133" t="s">
        <v>111</v>
      </c>
      <c r="B32" s="849" t="s">
        <v>1025</v>
      </c>
      <c r="C32" s="849"/>
      <c r="D32" s="380" t="s">
        <v>8</v>
      </c>
      <c r="E32" s="381">
        <f>SUM(E33:E43)</f>
        <v>4579.199999999999</v>
      </c>
      <c r="F32" s="381">
        <f aca="true" t="shared" si="10" ref="F32:N32">SUM(F33:F43)</f>
        <v>1143.6</v>
      </c>
      <c r="G32" s="381">
        <f t="shared" si="10"/>
        <v>4579.199999999999</v>
      </c>
      <c r="H32" s="381">
        <f t="shared" si="10"/>
        <v>1143.6</v>
      </c>
      <c r="I32" s="381">
        <f t="shared" si="10"/>
        <v>0</v>
      </c>
      <c r="J32" s="381">
        <f t="shared" si="10"/>
        <v>0</v>
      </c>
      <c r="K32" s="381">
        <f t="shared" si="10"/>
        <v>0</v>
      </c>
      <c r="L32" s="381">
        <f t="shared" si="10"/>
        <v>0</v>
      </c>
      <c r="M32" s="381">
        <f t="shared" si="10"/>
        <v>0</v>
      </c>
      <c r="N32" s="381">
        <f t="shared" si="10"/>
        <v>0</v>
      </c>
      <c r="O32" s="849" t="s">
        <v>1026</v>
      </c>
      <c r="P32" s="386"/>
    </row>
    <row r="33" spans="1:16" s="192" customFormat="1" ht="14.25">
      <c r="A33" s="1133"/>
      <c r="B33" s="849"/>
      <c r="C33" s="849"/>
      <c r="D33" s="393">
        <v>2015</v>
      </c>
      <c r="E33" s="394">
        <f>G33+I33+K33+M33</f>
        <v>460</v>
      </c>
      <c r="F33" s="394">
        <f>H33+J33+L33+N33</f>
        <v>173.70000000000002</v>
      </c>
      <c r="G33" s="395">
        <f>G51+G135+G218+G290</f>
        <v>460</v>
      </c>
      <c r="H33" s="395">
        <f aca="true" t="shared" si="11" ref="H33:N33">H51+H135+H218+H290</f>
        <v>173.70000000000002</v>
      </c>
      <c r="I33" s="395">
        <f t="shared" si="11"/>
        <v>0</v>
      </c>
      <c r="J33" s="395">
        <f t="shared" si="11"/>
        <v>0</v>
      </c>
      <c r="K33" s="395">
        <f t="shared" si="11"/>
        <v>0</v>
      </c>
      <c r="L33" s="395">
        <f t="shared" si="11"/>
        <v>0</v>
      </c>
      <c r="M33" s="395">
        <f t="shared" si="11"/>
        <v>0</v>
      </c>
      <c r="N33" s="395">
        <f t="shared" si="11"/>
        <v>0</v>
      </c>
      <c r="O33" s="849"/>
      <c r="P33" s="386"/>
    </row>
    <row r="34" spans="1:16" s="192" customFormat="1" ht="14.25">
      <c r="A34" s="1133"/>
      <c r="B34" s="849"/>
      <c r="C34" s="849"/>
      <c r="D34" s="393">
        <v>2016</v>
      </c>
      <c r="E34" s="394">
        <f aca="true" t="shared" si="12" ref="E34:E43">G34+I34+K34+M34</f>
        <v>440</v>
      </c>
      <c r="F34" s="394">
        <f aca="true" t="shared" si="13" ref="F34:F43">H34+J34+L34+N34</f>
        <v>126.6</v>
      </c>
      <c r="G34" s="395">
        <f>G58+G142+G224+G296</f>
        <v>440</v>
      </c>
      <c r="H34" s="395">
        <f aca="true" t="shared" si="14" ref="H34:N34">H58+H142+H224+H296</f>
        <v>126.6</v>
      </c>
      <c r="I34" s="395">
        <f t="shared" si="14"/>
        <v>0</v>
      </c>
      <c r="J34" s="395">
        <f t="shared" si="14"/>
        <v>0</v>
      </c>
      <c r="K34" s="395">
        <f t="shared" si="14"/>
        <v>0</v>
      </c>
      <c r="L34" s="395">
        <f t="shared" si="14"/>
        <v>0</v>
      </c>
      <c r="M34" s="395">
        <f t="shared" si="14"/>
        <v>0</v>
      </c>
      <c r="N34" s="395">
        <f t="shared" si="14"/>
        <v>0</v>
      </c>
      <c r="O34" s="849"/>
      <c r="P34" s="386"/>
    </row>
    <row r="35" spans="1:16" s="192" customFormat="1" ht="14.25">
      <c r="A35" s="1133"/>
      <c r="B35" s="849"/>
      <c r="C35" s="849"/>
      <c r="D35" s="393">
        <v>2017</v>
      </c>
      <c r="E35" s="394">
        <f t="shared" si="12"/>
        <v>440</v>
      </c>
      <c r="F35" s="394">
        <f t="shared" si="13"/>
        <v>136.8</v>
      </c>
      <c r="G35" s="395">
        <f>G65+G149+G230+G302</f>
        <v>440</v>
      </c>
      <c r="H35" s="395">
        <f aca="true" t="shared" si="15" ref="H35:N35">H65+H149+H230+H302</f>
        <v>136.8</v>
      </c>
      <c r="I35" s="395">
        <f t="shared" si="15"/>
        <v>0</v>
      </c>
      <c r="J35" s="395">
        <f t="shared" si="15"/>
        <v>0</v>
      </c>
      <c r="K35" s="395">
        <f t="shared" si="15"/>
        <v>0</v>
      </c>
      <c r="L35" s="395">
        <f t="shared" si="15"/>
        <v>0</v>
      </c>
      <c r="M35" s="395">
        <f t="shared" si="15"/>
        <v>0</v>
      </c>
      <c r="N35" s="395">
        <f t="shared" si="15"/>
        <v>0</v>
      </c>
      <c r="O35" s="849"/>
      <c r="P35" s="386"/>
    </row>
    <row r="36" spans="1:16" s="192" customFormat="1" ht="14.25">
      <c r="A36" s="1133"/>
      <c r="B36" s="849"/>
      <c r="C36" s="849"/>
      <c r="D36" s="393">
        <v>2018</v>
      </c>
      <c r="E36" s="394">
        <f t="shared" si="12"/>
        <v>447.1</v>
      </c>
      <c r="F36" s="394">
        <f t="shared" si="13"/>
        <v>139.6</v>
      </c>
      <c r="G36" s="395">
        <f>G72+G156+G236+G308</f>
        <v>447.1</v>
      </c>
      <c r="H36" s="395">
        <f aca="true" t="shared" si="16" ref="H36:N36">H72+H156+H236+H308</f>
        <v>139.6</v>
      </c>
      <c r="I36" s="395">
        <f t="shared" si="16"/>
        <v>0</v>
      </c>
      <c r="J36" s="395">
        <f t="shared" si="16"/>
        <v>0</v>
      </c>
      <c r="K36" s="395">
        <f t="shared" si="16"/>
        <v>0</v>
      </c>
      <c r="L36" s="395">
        <f t="shared" si="16"/>
        <v>0</v>
      </c>
      <c r="M36" s="395">
        <f t="shared" si="16"/>
        <v>0</v>
      </c>
      <c r="N36" s="395">
        <f t="shared" si="16"/>
        <v>0</v>
      </c>
      <c r="O36" s="849"/>
      <c r="P36" s="386"/>
    </row>
    <row r="37" spans="1:16" s="192" customFormat="1" ht="14.25">
      <c r="A37" s="1133"/>
      <c r="B37" s="849"/>
      <c r="C37" s="849"/>
      <c r="D37" s="393">
        <v>2019</v>
      </c>
      <c r="E37" s="394">
        <f t="shared" si="12"/>
        <v>348.9</v>
      </c>
      <c r="F37" s="394">
        <f t="shared" si="13"/>
        <v>128.9</v>
      </c>
      <c r="G37" s="395">
        <f>G79+G163+G242+G314</f>
        <v>348.9</v>
      </c>
      <c r="H37" s="395">
        <f aca="true" t="shared" si="17" ref="H37:N37">H79+H163+H242+H314</f>
        <v>128.9</v>
      </c>
      <c r="I37" s="395">
        <f t="shared" si="17"/>
        <v>0</v>
      </c>
      <c r="J37" s="395">
        <f t="shared" si="17"/>
        <v>0</v>
      </c>
      <c r="K37" s="395">
        <f t="shared" si="17"/>
        <v>0</v>
      </c>
      <c r="L37" s="395">
        <f t="shared" si="17"/>
        <v>0</v>
      </c>
      <c r="M37" s="395">
        <f t="shared" si="17"/>
        <v>0</v>
      </c>
      <c r="N37" s="395">
        <f t="shared" si="17"/>
        <v>0</v>
      </c>
      <c r="O37" s="849"/>
      <c r="P37" s="386"/>
    </row>
    <row r="38" spans="1:16" s="192" customFormat="1" ht="14.25">
      <c r="A38" s="1133"/>
      <c r="B38" s="849"/>
      <c r="C38" s="849"/>
      <c r="D38" s="203">
        <v>2020</v>
      </c>
      <c r="E38" s="382">
        <f t="shared" si="12"/>
        <v>409.70000000000005</v>
      </c>
      <c r="F38" s="382">
        <f t="shared" si="13"/>
        <v>135</v>
      </c>
      <c r="G38" s="383">
        <f>G86+G170+G248+G320</f>
        <v>409.70000000000005</v>
      </c>
      <c r="H38" s="383">
        <f aca="true" t="shared" si="18" ref="H38:N38">H86+H170+H248+H320</f>
        <v>135</v>
      </c>
      <c r="I38" s="383">
        <f t="shared" si="18"/>
        <v>0</v>
      </c>
      <c r="J38" s="383">
        <f t="shared" si="18"/>
        <v>0</v>
      </c>
      <c r="K38" s="383">
        <f t="shared" si="18"/>
        <v>0</v>
      </c>
      <c r="L38" s="383">
        <f t="shared" si="18"/>
        <v>0</v>
      </c>
      <c r="M38" s="383">
        <f t="shared" si="18"/>
        <v>0</v>
      </c>
      <c r="N38" s="383">
        <f t="shared" si="18"/>
        <v>0</v>
      </c>
      <c r="O38" s="849"/>
      <c r="P38" s="386"/>
    </row>
    <row r="39" spans="1:16" s="192" customFormat="1" ht="14.25">
      <c r="A39" s="1133"/>
      <c r="B39" s="849"/>
      <c r="C39" s="849"/>
      <c r="D39" s="203">
        <v>2021</v>
      </c>
      <c r="E39" s="382">
        <f t="shared" si="12"/>
        <v>409.70000000000005</v>
      </c>
      <c r="F39" s="382">
        <f t="shared" si="13"/>
        <v>151.5</v>
      </c>
      <c r="G39" s="383">
        <f>G93+G177+G254+G326</f>
        <v>409.70000000000005</v>
      </c>
      <c r="H39" s="383">
        <f aca="true" t="shared" si="19" ref="H39:N39">H93+H177+H254+H326</f>
        <v>151.5</v>
      </c>
      <c r="I39" s="383">
        <f t="shared" si="19"/>
        <v>0</v>
      </c>
      <c r="J39" s="383">
        <f t="shared" si="19"/>
        <v>0</v>
      </c>
      <c r="K39" s="383">
        <f t="shared" si="19"/>
        <v>0</v>
      </c>
      <c r="L39" s="383">
        <f t="shared" si="19"/>
        <v>0</v>
      </c>
      <c r="M39" s="383">
        <f t="shared" si="19"/>
        <v>0</v>
      </c>
      <c r="N39" s="383">
        <f t="shared" si="19"/>
        <v>0</v>
      </c>
      <c r="O39" s="849"/>
      <c r="P39" s="386"/>
    </row>
    <row r="40" spans="1:16" s="192" customFormat="1" ht="14.25">
      <c r="A40" s="1133"/>
      <c r="B40" s="849"/>
      <c r="C40" s="849"/>
      <c r="D40" s="203">
        <v>2022</v>
      </c>
      <c r="E40" s="382">
        <f t="shared" si="12"/>
        <v>409.70000000000005</v>
      </c>
      <c r="F40" s="382">
        <f t="shared" si="13"/>
        <v>151.5</v>
      </c>
      <c r="G40" s="383">
        <f>G100+G184+G260+G332</f>
        <v>409.70000000000005</v>
      </c>
      <c r="H40" s="383">
        <f aca="true" t="shared" si="20" ref="H40:N40">H100+H184+H260+H332</f>
        <v>151.5</v>
      </c>
      <c r="I40" s="383">
        <f t="shared" si="20"/>
        <v>0</v>
      </c>
      <c r="J40" s="383">
        <f t="shared" si="20"/>
        <v>0</v>
      </c>
      <c r="K40" s="383">
        <f t="shared" si="20"/>
        <v>0</v>
      </c>
      <c r="L40" s="383">
        <f t="shared" si="20"/>
        <v>0</v>
      </c>
      <c r="M40" s="383">
        <f t="shared" si="20"/>
        <v>0</v>
      </c>
      <c r="N40" s="383">
        <f t="shared" si="20"/>
        <v>0</v>
      </c>
      <c r="O40" s="849"/>
      <c r="P40" s="386"/>
    </row>
    <row r="41" spans="1:16" s="192" customFormat="1" ht="14.25">
      <c r="A41" s="1133"/>
      <c r="B41" s="849"/>
      <c r="C41" s="849"/>
      <c r="D41" s="203">
        <v>2023</v>
      </c>
      <c r="E41" s="382">
        <f t="shared" si="12"/>
        <v>404.70000000000005</v>
      </c>
      <c r="F41" s="382">
        <f t="shared" si="13"/>
        <v>0</v>
      </c>
      <c r="G41" s="383">
        <f>G107+G191+G266+G338</f>
        <v>404.70000000000005</v>
      </c>
      <c r="H41" s="383">
        <f aca="true" t="shared" si="21" ref="H41:N41">H107+H191+H266+H338</f>
        <v>0</v>
      </c>
      <c r="I41" s="383">
        <f t="shared" si="21"/>
        <v>0</v>
      </c>
      <c r="J41" s="383">
        <f t="shared" si="21"/>
        <v>0</v>
      </c>
      <c r="K41" s="383">
        <f t="shared" si="21"/>
        <v>0</v>
      </c>
      <c r="L41" s="383">
        <f t="shared" si="21"/>
        <v>0</v>
      </c>
      <c r="M41" s="383">
        <f t="shared" si="21"/>
        <v>0</v>
      </c>
      <c r="N41" s="383">
        <f t="shared" si="21"/>
        <v>0</v>
      </c>
      <c r="O41" s="849"/>
      <c r="P41" s="386"/>
    </row>
    <row r="42" spans="1:16" s="192" customFormat="1" ht="14.25">
      <c r="A42" s="1133"/>
      <c r="B42" s="849"/>
      <c r="C42" s="849"/>
      <c r="D42" s="203">
        <v>2024</v>
      </c>
      <c r="E42" s="382">
        <f t="shared" si="12"/>
        <v>404.70000000000005</v>
      </c>
      <c r="F42" s="382">
        <f t="shared" si="13"/>
        <v>0</v>
      </c>
      <c r="G42" s="383">
        <f>G114+G198+G272+G344</f>
        <v>404.70000000000005</v>
      </c>
      <c r="H42" s="383">
        <f aca="true" t="shared" si="22" ref="H42:N42">H114+H198+H272+H344</f>
        <v>0</v>
      </c>
      <c r="I42" s="383">
        <f t="shared" si="22"/>
        <v>0</v>
      </c>
      <c r="J42" s="383">
        <f t="shared" si="22"/>
        <v>0</v>
      </c>
      <c r="K42" s="383">
        <f t="shared" si="22"/>
        <v>0</v>
      </c>
      <c r="L42" s="383">
        <f t="shared" si="22"/>
        <v>0</v>
      </c>
      <c r="M42" s="383">
        <f t="shared" si="22"/>
        <v>0</v>
      </c>
      <c r="N42" s="383">
        <f t="shared" si="22"/>
        <v>0</v>
      </c>
      <c r="O42" s="849"/>
      <c r="P42" s="386"/>
    </row>
    <row r="43" spans="1:16" s="192" customFormat="1" ht="14.25">
      <c r="A43" s="1133"/>
      <c r="B43" s="849"/>
      <c r="C43" s="849"/>
      <c r="D43" s="203">
        <v>2025</v>
      </c>
      <c r="E43" s="382">
        <f t="shared" si="12"/>
        <v>404.70000000000005</v>
      </c>
      <c r="F43" s="382">
        <f t="shared" si="13"/>
        <v>0</v>
      </c>
      <c r="G43" s="383">
        <f>G121+G205+G278+G350</f>
        <v>404.70000000000005</v>
      </c>
      <c r="H43" s="383">
        <f aca="true" t="shared" si="23" ref="H43:N43">H121+H205+H278+H350</f>
        <v>0</v>
      </c>
      <c r="I43" s="383">
        <f t="shared" si="23"/>
        <v>0</v>
      </c>
      <c r="J43" s="383">
        <f t="shared" si="23"/>
        <v>0</v>
      </c>
      <c r="K43" s="383">
        <f t="shared" si="23"/>
        <v>0</v>
      </c>
      <c r="L43" s="383">
        <f t="shared" si="23"/>
        <v>0</v>
      </c>
      <c r="M43" s="383">
        <f t="shared" si="23"/>
        <v>0</v>
      </c>
      <c r="N43" s="383">
        <f t="shared" si="23"/>
        <v>0</v>
      </c>
      <c r="O43" s="849"/>
      <c r="P43" s="386"/>
    </row>
    <row r="44" spans="1:16" s="5" customFormat="1" ht="15" customHeight="1">
      <c r="A44" s="1149" t="s">
        <v>78</v>
      </c>
      <c r="B44" s="1134" t="s">
        <v>139</v>
      </c>
      <c r="C44" s="1148"/>
      <c r="D44" s="1137" t="s">
        <v>22</v>
      </c>
      <c r="E44" s="392">
        <f>SUM(E45:E50)</f>
        <v>1168.6</v>
      </c>
      <c r="F44" s="392">
        <f aca="true" t="shared" si="24" ref="F44:N44">SUM(F45:F50)</f>
        <v>225.3</v>
      </c>
      <c r="G44" s="392">
        <f t="shared" si="24"/>
        <v>1168.6</v>
      </c>
      <c r="H44" s="392">
        <f t="shared" si="24"/>
        <v>225.3</v>
      </c>
      <c r="I44" s="392">
        <f t="shared" si="24"/>
        <v>0</v>
      </c>
      <c r="J44" s="392">
        <f t="shared" si="24"/>
        <v>0</v>
      </c>
      <c r="K44" s="392">
        <f t="shared" si="24"/>
        <v>0</v>
      </c>
      <c r="L44" s="392">
        <f t="shared" si="24"/>
        <v>0</v>
      </c>
      <c r="M44" s="392">
        <f t="shared" si="24"/>
        <v>0</v>
      </c>
      <c r="N44" s="392">
        <f t="shared" si="24"/>
        <v>0</v>
      </c>
      <c r="O44" s="534"/>
      <c r="P44" s="305"/>
    </row>
    <row r="45" spans="1:16" ht="14.25">
      <c r="A45" s="1150"/>
      <c r="B45" s="1135"/>
      <c r="C45" s="1148"/>
      <c r="D45" s="1137"/>
      <c r="E45" s="383">
        <f>G45+I45+K45+M45</f>
        <v>220</v>
      </c>
      <c r="F45" s="383">
        <f>H45+J45+L45+N45</f>
        <v>0</v>
      </c>
      <c r="G45" s="383">
        <f>G52+G59+G66+G73+G80+G87+G94+G101+G108+G115+G122</f>
        <v>220</v>
      </c>
      <c r="H45" s="383">
        <f>H52+H59+H66+H73+H80+H87+H94+H101+H108+H115+H122</f>
        <v>0</v>
      </c>
      <c r="I45" s="383">
        <f aca="true" t="shared" si="25" ref="I45:N45">I52+I59+I66+I73+I80+I87+I94+I101+I108+I115+I122</f>
        <v>0</v>
      </c>
      <c r="J45" s="383">
        <f t="shared" si="25"/>
        <v>0</v>
      </c>
      <c r="K45" s="383">
        <f t="shared" si="25"/>
        <v>0</v>
      </c>
      <c r="L45" s="383">
        <f t="shared" si="25"/>
        <v>0</v>
      </c>
      <c r="M45" s="383">
        <f t="shared" si="25"/>
        <v>0</v>
      </c>
      <c r="N45" s="383">
        <f t="shared" si="25"/>
        <v>0</v>
      </c>
      <c r="O45" s="527" t="s">
        <v>129</v>
      </c>
      <c r="P45" s="249"/>
    </row>
    <row r="46" spans="1:16" ht="14.25">
      <c r="A46" s="1150"/>
      <c r="B46" s="1135"/>
      <c r="C46" s="1148"/>
      <c r="D46" s="1137"/>
      <c r="E46" s="383">
        <f aca="true" t="shared" si="26" ref="E46:F50">G46+I46+K46+M46</f>
        <v>150.7</v>
      </c>
      <c r="F46" s="383">
        <f t="shared" si="26"/>
        <v>74.60000000000001</v>
      </c>
      <c r="G46" s="383">
        <f aca="true" t="shared" si="27" ref="G46:H50">G53+G60+G67+G74+G81+G88+G95+G102+G109+G116+G123</f>
        <v>150.7</v>
      </c>
      <c r="H46" s="383">
        <f t="shared" si="27"/>
        <v>74.60000000000001</v>
      </c>
      <c r="I46" s="383">
        <f aca="true" t="shared" si="28" ref="I46:N46">I53+I60+I67+I74+I81+I88+I95+I102+I109+I116+I123</f>
        <v>0</v>
      </c>
      <c r="J46" s="383">
        <f t="shared" si="28"/>
        <v>0</v>
      </c>
      <c r="K46" s="383">
        <f t="shared" si="28"/>
        <v>0</v>
      </c>
      <c r="L46" s="383">
        <f t="shared" si="28"/>
        <v>0</v>
      </c>
      <c r="M46" s="383">
        <f t="shared" si="28"/>
        <v>0</v>
      </c>
      <c r="N46" s="383">
        <f t="shared" si="28"/>
        <v>0</v>
      </c>
      <c r="O46" s="527" t="s">
        <v>130</v>
      </c>
      <c r="P46" s="249"/>
    </row>
    <row r="47" spans="1:16" ht="14.25">
      <c r="A47" s="1150"/>
      <c r="B47" s="1135"/>
      <c r="C47" s="1148"/>
      <c r="D47" s="1137"/>
      <c r="E47" s="383">
        <f t="shared" si="26"/>
        <v>207.9</v>
      </c>
      <c r="F47" s="383">
        <f t="shared" si="26"/>
        <v>80.7</v>
      </c>
      <c r="G47" s="383">
        <f t="shared" si="27"/>
        <v>207.9</v>
      </c>
      <c r="H47" s="383">
        <f t="shared" si="27"/>
        <v>80.7</v>
      </c>
      <c r="I47" s="383">
        <f aca="true" t="shared" si="29" ref="I47:N47">I54+I61+I68+I75+I82+I89+I96+I103+I110+I117+I124</f>
        <v>0</v>
      </c>
      <c r="J47" s="383">
        <f t="shared" si="29"/>
        <v>0</v>
      </c>
      <c r="K47" s="383">
        <f t="shared" si="29"/>
        <v>0</v>
      </c>
      <c r="L47" s="383">
        <f t="shared" si="29"/>
        <v>0</v>
      </c>
      <c r="M47" s="383">
        <f t="shared" si="29"/>
        <v>0</v>
      </c>
      <c r="N47" s="383">
        <f t="shared" si="29"/>
        <v>0</v>
      </c>
      <c r="O47" s="527" t="s">
        <v>131</v>
      </c>
      <c r="P47" s="249"/>
    </row>
    <row r="48" spans="1:16" ht="14.25">
      <c r="A48" s="1150"/>
      <c r="B48" s="1135"/>
      <c r="C48" s="1148"/>
      <c r="D48" s="1137"/>
      <c r="E48" s="383">
        <f t="shared" si="26"/>
        <v>150</v>
      </c>
      <c r="F48" s="383">
        <f t="shared" si="26"/>
        <v>70</v>
      </c>
      <c r="G48" s="383">
        <f t="shared" si="27"/>
        <v>150</v>
      </c>
      <c r="H48" s="383">
        <f t="shared" si="27"/>
        <v>70</v>
      </c>
      <c r="I48" s="383">
        <f aca="true" t="shared" si="30" ref="I48:N48">I55+I62+I69+I76+I83+I90+I97+I104+I111+I118+I125</f>
        <v>0</v>
      </c>
      <c r="J48" s="383">
        <f t="shared" si="30"/>
        <v>0</v>
      </c>
      <c r="K48" s="383">
        <f t="shared" si="30"/>
        <v>0</v>
      </c>
      <c r="L48" s="383">
        <f t="shared" si="30"/>
        <v>0</v>
      </c>
      <c r="M48" s="383">
        <f t="shared" si="30"/>
        <v>0</v>
      </c>
      <c r="N48" s="383">
        <f t="shared" si="30"/>
        <v>0</v>
      </c>
      <c r="O48" s="527" t="s">
        <v>133</v>
      </c>
      <c r="P48" s="249"/>
    </row>
    <row r="49" spans="1:16" ht="14.25">
      <c r="A49" s="1150"/>
      <c r="B49" s="1135"/>
      <c r="C49" s="1148"/>
      <c r="D49" s="1137"/>
      <c r="E49" s="383">
        <f t="shared" si="26"/>
        <v>220</v>
      </c>
      <c r="F49" s="383">
        <f t="shared" si="26"/>
        <v>0</v>
      </c>
      <c r="G49" s="383">
        <f t="shared" si="27"/>
        <v>220</v>
      </c>
      <c r="H49" s="383">
        <f t="shared" si="27"/>
        <v>0</v>
      </c>
      <c r="I49" s="383">
        <f aca="true" t="shared" si="31" ref="I49:N49">I56+I63+I70+I77+I84+I91+I98+I105+I112+I119+I126</f>
        <v>0</v>
      </c>
      <c r="J49" s="383">
        <f t="shared" si="31"/>
        <v>0</v>
      </c>
      <c r="K49" s="383">
        <f t="shared" si="31"/>
        <v>0</v>
      </c>
      <c r="L49" s="383">
        <f t="shared" si="31"/>
        <v>0</v>
      </c>
      <c r="M49" s="383">
        <f t="shared" si="31"/>
        <v>0</v>
      </c>
      <c r="N49" s="383">
        <f t="shared" si="31"/>
        <v>0</v>
      </c>
      <c r="O49" s="527" t="s">
        <v>23</v>
      </c>
      <c r="P49" s="249"/>
    </row>
    <row r="50" spans="1:16" ht="14.25">
      <c r="A50" s="1150"/>
      <c r="B50" s="1135"/>
      <c r="C50" s="1148"/>
      <c r="D50" s="1137"/>
      <c r="E50" s="383">
        <f t="shared" si="26"/>
        <v>220</v>
      </c>
      <c r="F50" s="383">
        <f t="shared" si="26"/>
        <v>0</v>
      </c>
      <c r="G50" s="383">
        <f t="shared" si="27"/>
        <v>220</v>
      </c>
      <c r="H50" s="383">
        <f t="shared" si="27"/>
        <v>0</v>
      </c>
      <c r="I50" s="383">
        <f aca="true" t="shared" si="32" ref="I50:N50">I57+I64+I71+I78+I85+I92+I99+I106+I113+I120+I127</f>
        <v>0</v>
      </c>
      <c r="J50" s="383">
        <f t="shared" si="32"/>
        <v>0</v>
      </c>
      <c r="K50" s="383">
        <f t="shared" si="32"/>
        <v>0</v>
      </c>
      <c r="L50" s="383">
        <f t="shared" si="32"/>
        <v>0</v>
      </c>
      <c r="M50" s="383">
        <f t="shared" si="32"/>
        <v>0</v>
      </c>
      <c r="N50" s="383">
        <f t="shared" si="32"/>
        <v>0</v>
      </c>
      <c r="O50" s="527" t="s">
        <v>483</v>
      </c>
      <c r="P50" s="249"/>
    </row>
    <row r="51" spans="1:16" ht="14.25">
      <c r="A51" s="1150"/>
      <c r="B51" s="1135"/>
      <c r="C51" s="1134"/>
      <c r="D51" s="1147">
        <v>2015</v>
      </c>
      <c r="E51" s="547">
        <f>SUM(E52:E57)</f>
        <v>120</v>
      </c>
      <c r="F51" s="547">
        <f aca="true" t="shared" si="33" ref="F51:M51">SUM(F52:F57)</f>
        <v>31.1</v>
      </c>
      <c r="G51" s="547">
        <f t="shared" si="33"/>
        <v>120</v>
      </c>
      <c r="H51" s="547">
        <f t="shared" si="33"/>
        <v>31.1</v>
      </c>
      <c r="I51" s="547">
        <f t="shared" si="33"/>
        <v>0</v>
      </c>
      <c r="J51" s="547">
        <f t="shared" si="33"/>
        <v>0</v>
      </c>
      <c r="K51" s="547">
        <f t="shared" si="33"/>
        <v>0</v>
      </c>
      <c r="L51" s="547">
        <f t="shared" si="33"/>
        <v>0</v>
      </c>
      <c r="M51" s="547">
        <f t="shared" si="33"/>
        <v>0</v>
      </c>
      <c r="N51" s="547">
        <f>SUM(N52:N57)</f>
        <v>0</v>
      </c>
      <c r="O51" s="548"/>
      <c r="P51" s="249"/>
    </row>
    <row r="52" spans="1:16" ht="14.25">
      <c r="A52" s="1150"/>
      <c r="B52" s="1135"/>
      <c r="C52" s="1135"/>
      <c r="D52" s="1147"/>
      <c r="E52" s="395">
        <f>G52+I52+K52+M52</f>
        <v>20</v>
      </c>
      <c r="F52" s="395">
        <f>H52+J52+L52+N52</f>
        <v>0</v>
      </c>
      <c r="G52" s="395">
        <v>20</v>
      </c>
      <c r="H52" s="395">
        <v>0</v>
      </c>
      <c r="I52" s="395"/>
      <c r="J52" s="395"/>
      <c r="K52" s="395"/>
      <c r="L52" s="395"/>
      <c r="M52" s="395"/>
      <c r="N52" s="395"/>
      <c r="O52" s="527" t="s">
        <v>129</v>
      </c>
      <c r="P52" s="249"/>
    </row>
    <row r="53" spans="1:16" ht="14.25">
      <c r="A53" s="1150"/>
      <c r="B53" s="1135"/>
      <c r="C53" s="1135"/>
      <c r="D53" s="1147"/>
      <c r="E53" s="395">
        <f aca="true" t="shared" si="34" ref="E53:F57">G53+I53+K53+M53</f>
        <v>20</v>
      </c>
      <c r="F53" s="395">
        <f t="shared" si="34"/>
        <v>9.8</v>
      </c>
      <c r="G53" s="395">
        <v>20</v>
      </c>
      <c r="H53" s="395">
        <v>9.8</v>
      </c>
      <c r="I53" s="395"/>
      <c r="J53" s="395"/>
      <c r="K53" s="395"/>
      <c r="L53" s="395"/>
      <c r="M53" s="395"/>
      <c r="N53" s="395"/>
      <c r="O53" s="527" t="s">
        <v>130</v>
      </c>
      <c r="P53" s="249"/>
    </row>
    <row r="54" spans="1:16" ht="14.25">
      <c r="A54" s="1150"/>
      <c r="B54" s="1135"/>
      <c r="C54" s="1135"/>
      <c r="D54" s="1147"/>
      <c r="E54" s="395">
        <f t="shared" si="34"/>
        <v>20</v>
      </c>
      <c r="F54" s="395">
        <f t="shared" si="34"/>
        <v>11.3</v>
      </c>
      <c r="G54" s="395">
        <v>20</v>
      </c>
      <c r="H54" s="395">
        <v>11.3</v>
      </c>
      <c r="I54" s="395"/>
      <c r="J54" s="395"/>
      <c r="K54" s="395"/>
      <c r="L54" s="395"/>
      <c r="M54" s="395"/>
      <c r="N54" s="395"/>
      <c r="O54" s="527" t="s">
        <v>131</v>
      </c>
      <c r="P54" s="249"/>
    </row>
    <row r="55" spans="1:16" ht="14.25">
      <c r="A55" s="1150"/>
      <c r="B55" s="1135"/>
      <c r="C55" s="1135"/>
      <c r="D55" s="1147"/>
      <c r="E55" s="395">
        <f t="shared" si="34"/>
        <v>20</v>
      </c>
      <c r="F55" s="395">
        <f t="shared" si="34"/>
        <v>10</v>
      </c>
      <c r="G55" s="395">
        <v>20</v>
      </c>
      <c r="H55" s="395">
        <v>10</v>
      </c>
      <c r="I55" s="395"/>
      <c r="J55" s="395"/>
      <c r="K55" s="395"/>
      <c r="L55" s="395"/>
      <c r="M55" s="395"/>
      <c r="N55" s="395"/>
      <c r="O55" s="527" t="s">
        <v>133</v>
      </c>
      <c r="P55" s="249"/>
    </row>
    <row r="56" spans="1:16" ht="14.25">
      <c r="A56" s="1150"/>
      <c r="B56" s="1135"/>
      <c r="C56" s="1135"/>
      <c r="D56" s="1147"/>
      <c r="E56" s="395">
        <f t="shared" si="34"/>
        <v>20</v>
      </c>
      <c r="F56" s="395">
        <f t="shared" si="34"/>
        <v>0</v>
      </c>
      <c r="G56" s="395">
        <v>20</v>
      </c>
      <c r="H56" s="395">
        <v>0</v>
      </c>
      <c r="I56" s="395"/>
      <c r="J56" s="395"/>
      <c r="K56" s="395"/>
      <c r="L56" s="395"/>
      <c r="M56" s="395"/>
      <c r="N56" s="395"/>
      <c r="O56" s="527" t="s">
        <v>23</v>
      </c>
      <c r="P56" s="249"/>
    </row>
    <row r="57" spans="1:16" ht="14.25">
      <c r="A57" s="1150"/>
      <c r="B57" s="1135"/>
      <c r="C57" s="1136"/>
      <c r="D57" s="1147"/>
      <c r="E57" s="395">
        <f t="shared" si="34"/>
        <v>20</v>
      </c>
      <c r="F57" s="395">
        <f t="shared" si="34"/>
        <v>0</v>
      </c>
      <c r="G57" s="395">
        <v>20</v>
      </c>
      <c r="H57" s="395">
        <v>0</v>
      </c>
      <c r="I57" s="395"/>
      <c r="J57" s="395"/>
      <c r="K57" s="395"/>
      <c r="L57" s="395"/>
      <c r="M57" s="395"/>
      <c r="N57" s="395"/>
      <c r="O57" s="527" t="s">
        <v>483</v>
      </c>
      <c r="P57" s="249"/>
    </row>
    <row r="58" spans="1:16" ht="14.25">
      <c r="A58" s="1150"/>
      <c r="B58" s="1135"/>
      <c r="C58" s="1134" t="s">
        <v>140</v>
      </c>
      <c r="D58" s="1147">
        <v>2016</v>
      </c>
      <c r="E58" s="547">
        <f>SUM(E59:E64)</f>
        <v>120</v>
      </c>
      <c r="F58" s="547">
        <f aca="true" t="shared" si="35" ref="F58:N58">SUM(F59:F64)</f>
        <v>16.6</v>
      </c>
      <c r="G58" s="547">
        <f t="shared" si="35"/>
        <v>120</v>
      </c>
      <c r="H58" s="547">
        <f t="shared" si="35"/>
        <v>16.6</v>
      </c>
      <c r="I58" s="547">
        <f t="shared" si="35"/>
        <v>0</v>
      </c>
      <c r="J58" s="547">
        <f t="shared" si="35"/>
        <v>0</v>
      </c>
      <c r="K58" s="547">
        <f t="shared" si="35"/>
        <v>0</v>
      </c>
      <c r="L58" s="547">
        <f t="shared" si="35"/>
        <v>0</v>
      </c>
      <c r="M58" s="547">
        <f t="shared" si="35"/>
        <v>0</v>
      </c>
      <c r="N58" s="547">
        <f t="shared" si="35"/>
        <v>0</v>
      </c>
      <c r="O58" s="548"/>
      <c r="P58" s="249"/>
    </row>
    <row r="59" spans="1:16" ht="14.25">
      <c r="A59" s="1150"/>
      <c r="B59" s="1135"/>
      <c r="C59" s="1135"/>
      <c r="D59" s="1147"/>
      <c r="E59" s="395">
        <f>G59+I59+K59+M59</f>
        <v>20</v>
      </c>
      <c r="F59" s="395">
        <f>H59+J59+L59+N59</f>
        <v>0</v>
      </c>
      <c r="G59" s="395">
        <v>20</v>
      </c>
      <c r="H59" s="395">
        <v>0</v>
      </c>
      <c r="I59" s="395"/>
      <c r="J59" s="395"/>
      <c r="K59" s="395"/>
      <c r="L59" s="395"/>
      <c r="M59" s="395"/>
      <c r="N59" s="395"/>
      <c r="O59" s="527" t="s">
        <v>129</v>
      </c>
      <c r="P59" s="249"/>
    </row>
    <row r="60" spans="1:16" ht="14.25">
      <c r="A60" s="1150"/>
      <c r="B60" s="1135"/>
      <c r="C60" s="1135"/>
      <c r="D60" s="1147"/>
      <c r="E60" s="395">
        <f aca="true" t="shared" si="36" ref="E60:F64">G60+I60+K60+M60</f>
        <v>20</v>
      </c>
      <c r="F60" s="395">
        <f t="shared" si="36"/>
        <v>6.9</v>
      </c>
      <c r="G60" s="395">
        <v>20</v>
      </c>
      <c r="H60" s="395">
        <v>6.9</v>
      </c>
      <c r="I60" s="395"/>
      <c r="J60" s="395"/>
      <c r="K60" s="395"/>
      <c r="L60" s="395"/>
      <c r="M60" s="395"/>
      <c r="N60" s="395"/>
      <c r="O60" s="527" t="s">
        <v>130</v>
      </c>
      <c r="P60" s="249"/>
    </row>
    <row r="61" spans="1:16" ht="14.25">
      <c r="A61" s="1150"/>
      <c r="B61" s="1135"/>
      <c r="C61" s="1135"/>
      <c r="D61" s="1147"/>
      <c r="E61" s="395">
        <f t="shared" si="36"/>
        <v>20</v>
      </c>
      <c r="F61" s="395">
        <f t="shared" si="36"/>
        <v>9.7</v>
      </c>
      <c r="G61" s="395">
        <v>20</v>
      </c>
      <c r="H61" s="395">
        <v>9.7</v>
      </c>
      <c r="I61" s="395"/>
      <c r="J61" s="395"/>
      <c r="K61" s="395"/>
      <c r="L61" s="395"/>
      <c r="M61" s="395"/>
      <c r="N61" s="395"/>
      <c r="O61" s="527" t="s">
        <v>131</v>
      </c>
      <c r="P61" s="249"/>
    </row>
    <row r="62" spans="1:16" ht="14.25">
      <c r="A62" s="1150"/>
      <c r="B62" s="1135"/>
      <c r="C62" s="1135"/>
      <c r="D62" s="1147"/>
      <c r="E62" s="395">
        <f t="shared" si="36"/>
        <v>20</v>
      </c>
      <c r="F62" s="395">
        <f t="shared" si="36"/>
        <v>0</v>
      </c>
      <c r="G62" s="395">
        <v>20</v>
      </c>
      <c r="H62" s="395">
        <v>0</v>
      </c>
      <c r="I62" s="395"/>
      <c r="J62" s="395"/>
      <c r="K62" s="395"/>
      <c r="L62" s="395"/>
      <c r="M62" s="395"/>
      <c r="N62" s="395"/>
      <c r="O62" s="527" t="s">
        <v>133</v>
      </c>
      <c r="P62" s="249"/>
    </row>
    <row r="63" spans="1:16" ht="14.25">
      <c r="A63" s="1150"/>
      <c r="B63" s="1135"/>
      <c r="C63" s="1135"/>
      <c r="D63" s="1147"/>
      <c r="E63" s="395">
        <f t="shared" si="36"/>
        <v>20</v>
      </c>
      <c r="F63" s="395">
        <f t="shared" si="36"/>
        <v>0</v>
      </c>
      <c r="G63" s="395">
        <v>20</v>
      </c>
      <c r="H63" s="395">
        <v>0</v>
      </c>
      <c r="I63" s="395"/>
      <c r="J63" s="395"/>
      <c r="K63" s="395"/>
      <c r="L63" s="395"/>
      <c r="M63" s="395"/>
      <c r="N63" s="395"/>
      <c r="O63" s="527" t="s">
        <v>23</v>
      </c>
      <c r="P63" s="249"/>
    </row>
    <row r="64" spans="1:16" ht="14.25">
      <c r="A64" s="1150"/>
      <c r="B64" s="1135"/>
      <c r="C64" s="1135"/>
      <c r="D64" s="1147"/>
      <c r="E64" s="395">
        <f>G64+I64+K64+M64</f>
        <v>20</v>
      </c>
      <c r="F64" s="395">
        <f t="shared" si="36"/>
        <v>0</v>
      </c>
      <c r="G64" s="395">
        <v>20</v>
      </c>
      <c r="H64" s="395">
        <v>0</v>
      </c>
      <c r="I64" s="395"/>
      <c r="J64" s="395"/>
      <c r="K64" s="395"/>
      <c r="L64" s="395"/>
      <c r="M64" s="395"/>
      <c r="N64" s="395"/>
      <c r="O64" s="527" t="s">
        <v>483</v>
      </c>
      <c r="P64" s="249"/>
    </row>
    <row r="65" spans="1:16" ht="14.25">
      <c r="A65" s="1150"/>
      <c r="B65" s="1135"/>
      <c r="C65" s="1135"/>
      <c r="D65" s="1147">
        <v>2017</v>
      </c>
      <c r="E65" s="547">
        <f>SUM(E66:E71)</f>
        <v>120</v>
      </c>
      <c r="F65" s="547">
        <f aca="true" t="shared" si="37" ref="F65:N65">SUM(F66:F71)</f>
        <v>27.9</v>
      </c>
      <c r="G65" s="547">
        <f t="shared" si="37"/>
        <v>120</v>
      </c>
      <c r="H65" s="547">
        <f t="shared" si="37"/>
        <v>27.9</v>
      </c>
      <c r="I65" s="547">
        <f t="shared" si="37"/>
        <v>0</v>
      </c>
      <c r="J65" s="547">
        <f t="shared" si="37"/>
        <v>0</v>
      </c>
      <c r="K65" s="547">
        <f t="shared" si="37"/>
        <v>0</v>
      </c>
      <c r="L65" s="547">
        <f t="shared" si="37"/>
        <v>0</v>
      </c>
      <c r="M65" s="547">
        <f t="shared" si="37"/>
        <v>0</v>
      </c>
      <c r="N65" s="547">
        <f t="shared" si="37"/>
        <v>0</v>
      </c>
      <c r="O65" s="548"/>
      <c r="P65" s="249"/>
    </row>
    <row r="66" spans="1:16" ht="14.25">
      <c r="A66" s="1150"/>
      <c r="B66" s="1135"/>
      <c r="C66" s="1135"/>
      <c r="D66" s="1147"/>
      <c r="E66" s="395">
        <f>G66+I66+K66+M66</f>
        <v>20</v>
      </c>
      <c r="F66" s="395">
        <f>H66+J66+L66+N66</f>
        <v>0</v>
      </c>
      <c r="G66" s="395">
        <v>20</v>
      </c>
      <c r="H66" s="395">
        <v>0</v>
      </c>
      <c r="I66" s="395"/>
      <c r="J66" s="395"/>
      <c r="K66" s="395"/>
      <c r="L66" s="395"/>
      <c r="M66" s="395"/>
      <c r="N66" s="395"/>
      <c r="O66" s="527" t="s">
        <v>129</v>
      </c>
      <c r="P66" s="249"/>
    </row>
    <row r="67" spans="1:16" ht="14.25">
      <c r="A67" s="1150"/>
      <c r="B67" s="1135"/>
      <c r="C67" s="1135"/>
      <c r="D67" s="1147"/>
      <c r="E67" s="395">
        <f aca="true" t="shared" si="38" ref="E67:F71">G67+I67+K67+M67</f>
        <v>20</v>
      </c>
      <c r="F67" s="395">
        <f t="shared" si="38"/>
        <v>8.9</v>
      </c>
      <c r="G67" s="395">
        <v>20</v>
      </c>
      <c r="H67" s="395">
        <v>8.9</v>
      </c>
      <c r="I67" s="395"/>
      <c r="J67" s="395"/>
      <c r="K67" s="395"/>
      <c r="L67" s="395"/>
      <c r="M67" s="395"/>
      <c r="N67" s="395"/>
      <c r="O67" s="527" t="s">
        <v>130</v>
      </c>
      <c r="P67" s="249"/>
    </row>
    <row r="68" spans="1:16" ht="14.25">
      <c r="A68" s="1150"/>
      <c r="B68" s="1135"/>
      <c r="C68" s="1135"/>
      <c r="D68" s="1147"/>
      <c r="E68" s="395">
        <f t="shared" si="38"/>
        <v>20</v>
      </c>
      <c r="F68" s="395">
        <f t="shared" si="38"/>
        <v>9</v>
      </c>
      <c r="G68" s="395">
        <v>20</v>
      </c>
      <c r="H68" s="395">
        <v>9</v>
      </c>
      <c r="I68" s="395"/>
      <c r="J68" s="395"/>
      <c r="K68" s="395"/>
      <c r="L68" s="395"/>
      <c r="M68" s="395"/>
      <c r="N68" s="395"/>
      <c r="O68" s="527" t="s">
        <v>131</v>
      </c>
      <c r="P68" s="249"/>
    </row>
    <row r="69" spans="1:16" ht="14.25">
      <c r="A69" s="1150"/>
      <c r="B69" s="1135"/>
      <c r="C69" s="1135"/>
      <c r="D69" s="1147"/>
      <c r="E69" s="395">
        <f t="shared" si="38"/>
        <v>20</v>
      </c>
      <c r="F69" s="395">
        <f t="shared" si="38"/>
        <v>10</v>
      </c>
      <c r="G69" s="395">
        <v>20</v>
      </c>
      <c r="H69" s="395">
        <v>10</v>
      </c>
      <c r="I69" s="395"/>
      <c r="J69" s="395"/>
      <c r="K69" s="395"/>
      <c r="L69" s="395"/>
      <c r="M69" s="395"/>
      <c r="N69" s="395"/>
      <c r="O69" s="527" t="s">
        <v>133</v>
      </c>
      <c r="P69" s="249"/>
    </row>
    <row r="70" spans="1:16" ht="14.25">
      <c r="A70" s="1150"/>
      <c r="B70" s="1135"/>
      <c r="C70" s="1135"/>
      <c r="D70" s="1147"/>
      <c r="E70" s="395">
        <f t="shared" si="38"/>
        <v>20</v>
      </c>
      <c r="F70" s="395">
        <f t="shared" si="38"/>
        <v>0</v>
      </c>
      <c r="G70" s="395">
        <v>20</v>
      </c>
      <c r="H70" s="395">
        <v>0</v>
      </c>
      <c r="I70" s="395"/>
      <c r="J70" s="395"/>
      <c r="K70" s="395"/>
      <c r="L70" s="395"/>
      <c r="M70" s="395"/>
      <c r="N70" s="395"/>
      <c r="O70" s="527" t="s">
        <v>23</v>
      </c>
      <c r="P70" s="249"/>
    </row>
    <row r="71" spans="1:16" ht="14.25">
      <c r="A71" s="1150"/>
      <c r="B71" s="1135"/>
      <c r="C71" s="1135"/>
      <c r="D71" s="1147"/>
      <c r="E71" s="395">
        <f t="shared" si="38"/>
        <v>20</v>
      </c>
      <c r="F71" s="395">
        <f t="shared" si="38"/>
        <v>0</v>
      </c>
      <c r="G71" s="395">
        <v>20</v>
      </c>
      <c r="H71" s="395">
        <v>0</v>
      </c>
      <c r="I71" s="395"/>
      <c r="J71" s="395"/>
      <c r="K71" s="395"/>
      <c r="L71" s="395"/>
      <c r="M71" s="395"/>
      <c r="N71" s="395"/>
      <c r="O71" s="527" t="s">
        <v>483</v>
      </c>
      <c r="P71" s="249"/>
    </row>
    <row r="72" spans="1:16" ht="14.25">
      <c r="A72" s="1150"/>
      <c r="B72" s="1135"/>
      <c r="C72" s="1135"/>
      <c r="D72" s="1147">
        <v>2018</v>
      </c>
      <c r="E72" s="547">
        <f>SUM(E73:E78)</f>
        <v>120</v>
      </c>
      <c r="F72" s="547">
        <f aca="true" t="shared" si="39" ref="F72:M72">SUM(F73:F78)</f>
        <v>29.3</v>
      </c>
      <c r="G72" s="547">
        <f t="shared" si="39"/>
        <v>120</v>
      </c>
      <c r="H72" s="547">
        <f t="shared" si="39"/>
        <v>29.3</v>
      </c>
      <c r="I72" s="547">
        <f t="shared" si="39"/>
        <v>0</v>
      </c>
      <c r="J72" s="547">
        <f t="shared" si="39"/>
        <v>0</v>
      </c>
      <c r="K72" s="547">
        <f t="shared" si="39"/>
        <v>0</v>
      </c>
      <c r="L72" s="547">
        <f t="shared" si="39"/>
        <v>0</v>
      </c>
      <c r="M72" s="547">
        <f t="shared" si="39"/>
        <v>0</v>
      </c>
      <c r="N72" s="547">
        <f>SUM(N73:N78)</f>
        <v>0</v>
      </c>
      <c r="O72" s="548"/>
      <c r="P72" s="249"/>
    </row>
    <row r="73" spans="1:16" ht="14.25">
      <c r="A73" s="1150"/>
      <c r="B73" s="1135"/>
      <c r="C73" s="1135"/>
      <c r="D73" s="1147"/>
      <c r="E73" s="395">
        <f>G73+I73+K73+M73</f>
        <v>20</v>
      </c>
      <c r="F73" s="395">
        <f>H73+J73+L73+N73</f>
        <v>0</v>
      </c>
      <c r="G73" s="395">
        <v>20</v>
      </c>
      <c r="H73" s="395">
        <v>0</v>
      </c>
      <c r="I73" s="395"/>
      <c r="J73" s="395"/>
      <c r="K73" s="395"/>
      <c r="L73" s="395"/>
      <c r="M73" s="395"/>
      <c r="N73" s="395"/>
      <c r="O73" s="527" t="s">
        <v>129</v>
      </c>
      <c r="P73" s="249"/>
    </row>
    <row r="74" spans="1:16" ht="14.25">
      <c r="A74" s="1150"/>
      <c r="B74" s="1135"/>
      <c r="C74" s="1135"/>
      <c r="D74" s="1147"/>
      <c r="E74" s="395">
        <f aca="true" t="shared" si="40" ref="E74:F78">G74+I74+K74+M74</f>
        <v>20</v>
      </c>
      <c r="F74" s="395">
        <f t="shared" si="40"/>
        <v>9.8</v>
      </c>
      <c r="G74" s="395">
        <v>20</v>
      </c>
      <c r="H74" s="311">
        <v>9.8</v>
      </c>
      <c r="I74" s="395"/>
      <c r="J74" s="395"/>
      <c r="K74" s="395"/>
      <c r="L74" s="395"/>
      <c r="M74" s="395"/>
      <c r="N74" s="395"/>
      <c r="O74" s="527" t="s">
        <v>130</v>
      </c>
      <c r="P74" s="249"/>
    </row>
    <row r="75" spans="1:16" ht="14.25">
      <c r="A75" s="1150"/>
      <c r="B75" s="1135"/>
      <c r="C75" s="1135"/>
      <c r="D75" s="1147"/>
      <c r="E75" s="395">
        <f t="shared" si="40"/>
        <v>20</v>
      </c>
      <c r="F75" s="395">
        <f t="shared" si="40"/>
        <v>9.5</v>
      </c>
      <c r="G75" s="395">
        <v>20</v>
      </c>
      <c r="H75" s="311">
        <v>9.5</v>
      </c>
      <c r="I75" s="395"/>
      <c r="J75" s="395"/>
      <c r="K75" s="395"/>
      <c r="L75" s="395"/>
      <c r="M75" s="395"/>
      <c r="N75" s="395"/>
      <c r="O75" s="527" t="s">
        <v>131</v>
      </c>
      <c r="P75" s="249"/>
    </row>
    <row r="76" spans="1:16" ht="14.25">
      <c r="A76" s="1150"/>
      <c r="B76" s="1135"/>
      <c r="C76" s="1135"/>
      <c r="D76" s="1147"/>
      <c r="E76" s="395">
        <f t="shared" si="40"/>
        <v>20</v>
      </c>
      <c r="F76" s="395">
        <f t="shared" si="40"/>
        <v>10</v>
      </c>
      <c r="G76" s="395">
        <v>20</v>
      </c>
      <c r="H76" s="395">
        <v>10</v>
      </c>
      <c r="I76" s="395"/>
      <c r="J76" s="395"/>
      <c r="K76" s="395"/>
      <c r="L76" s="395"/>
      <c r="M76" s="395"/>
      <c r="N76" s="395"/>
      <c r="O76" s="527" t="s">
        <v>133</v>
      </c>
      <c r="P76" s="249"/>
    </row>
    <row r="77" spans="1:16" ht="14.25">
      <c r="A77" s="1150"/>
      <c r="B77" s="1135"/>
      <c r="C77" s="1135"/>
      <c r="D77" s="1147"/>
      <c r="E77" s="395">
        <f t="shared" si="40"/>
        <v>20</v>
      </c>
      <c r="F77" s="395">
        <f t="shared" si="40"/>
        <v>0</v>
      </c>
      <c r="G77" s="395">
        <v>20</v>
      </c>
      <c r="H77" s="395">
        <v>0</v>
      </c>
      <c r="I77" s="395"/>
      <c r="J77" s="395"/>
      <c r="K77" s="395"/>
      <c r="L77" s="395"/>
      <c r="M77" s="395"/>
      <c r="N77" s="395"/>
      <c r="O77" s="527" t="s">
        <v>23</v>
      </c>
      <c r="P77" s="249"/>
    </row>
    <row r="78" spans="1:16" ht="14.25">
      <c r="A78" s="1150"/>
      <c r="B78" s="1135"/>
      <c r="C78" s="1135"/>
      <c r="D78" s="1147"/>
      <c r="E78" s="395">
        <f t="shared" si="40"/>
        <v>20</v>
      </c>
      <c r="F78" s="395">
        <f t="shared" si="40"/>
        <v>0</v>
      </c>
      <c r="G78" s="395">
        <v>20</v>
      </c>
      <c r="H78" s="395">
        <v>0</v>
      </c>
      <c r="I78" s="395"/>
      <c r="J78" s="395"/>
      <c r="K78" s="395"/>
      <c r="L78" s="395"/>
      <c r="M78" s="395"/>
      <c r="N78" s="395"/>
      <c r="O78" s="527" t="s">
        <v>483</v>
      </c>
      <c r="P78" s="249"/>
    </row>
    <row r="79" spans="1:16" ht="14.25">
      <c r="A79" s="1150"/>
      <c r="B79" s="1135"/>
      <c r="C79" s="1135"/>
      <c r="D79" s="1147">
        <v>2019</v>
      </c>
      <c r="E79" s="547">
        <f>SUM(E80:E85)</f>
        <v>85.6</v>
      </c>
      <c r="F79" s="547">
        <f aca="true" t="shared" si="41" ref="F79:N79">SUM(F80:F85)</f>
        <v>25.6</v>
      </c>
      <c r="G79" s="547">
        <f t="shared" si="41"/>
        <v>85.6</v>
      </c>
      <c r="H79" s="547">
        <f t="shared" si="41"/>
        <v>25.6</v>
      </c>
      <c r="I79" s="547">
        <f t="shared" si="41"/>
        <v>0</v>
      </c>
      <c r="J79" s="547">
        <f t="shared" si="41"/>
        <v>0</v>
      </c>
      <c r="K79" s="547">
        <f t="shared" si="41"/>
        <v>0</v>
      </c>
      <c r="L79" s="547">
        <f t="shared" si="41"/>
        <v>0</v>
      </c>
      <c r="M79" s="547">
        <f t="shared" si="41"/>
        <v>0</v>
      </c>
      <c r="N79" s="547">
        <f t="shared" si="41"/>
        <v>0</v>
      </c>
      <c r="O79" s="548"/>
      <c r="P79" s="249"/>
    </row>
    <row r="80" spans="1:16" ht="14.25">
      <c r="A80" s="1150"/>
      <c r="B80" s="1135"/>
      <c r="C80" s="1135"/>
      <c r="D80" s="1147"/>
      <c r="E80" s="395">
        <f>G80+I80+K80+M80</f>
        <v>20</v>
      </c>
      <c r="F80" s="395">
        <f>H80+J80+L80+N80</f>
        <v>0</v>
      </c>
      <c r="G80" s="395">
        <v>20</v>
      </c>
      <c r="H80" s="395">
        <v>0</v>
      </c>
      <c r="I80" s="395"/>
      <c r="J80" s="395"/>
      <c r="K80" s="395"/>
      <c r="L80" s="395"/>
      <c r="M80" s="395"/>
      <c r="N80" s="395"/>
      <c r="O80" s="527" t="s">
        <v>129</v>
      </c>
      <c r="P80" s="249"/>
    </row>
    <row r="81" spans="1:16" ht="14.25">
      <c r="A81" s="1150"/>
      <c r="B81" s="1135"/>
      <c r="C81" s="1135"/>
      <c r="D81" s="1147"/>
      <c r="E81" s="395">
        <f aca="true" t="shared" si="42" ref="E81:F85">G81+I81+K81+M81</f>
        <v>7.7</v>
      </c>
      <c r="F81" s="395">
        <f t="shared" si="42"/>
        <v>7.7</v>
      </c>
      <c r="G81" s="311">
        <v>7.7</v>
      </c>
      <c r="H81" s="311">
        <v>7.7</v>
      </c>
      <c r="I81" s="395"/>
      <c r="J81" s="395"/>
      <c r="K81" s="395"/>
      <c r="L81" s="395"/>
      <c r="M81" s="395"/>
      <c r="N81" s="395"/>
      <c r="O81" s="527" t="s">
        <v>130</v>
      </c>
      <c r="P81" s="249"/>
    </row>
    <row r="82" spans="1:16" ht="14.25">
      <c r="A82" s="1150"/>
      <c r="B82" s="1135"/>
      <c r="C82" s="1135"/>
      <c r="D82" s="1147"/>
      <c r="E82" s="395">
        <f t="shared" si="42"/>
        <v>7.9</v>
      </c>
      <c r="F82" s="395">
        <f t="shared" si="42"/>
        <v>7.9</v>
      </c>
      <c r="G82" s="311">
        <v>7.9</v>
      </c>
      <c r="H82" s="311">
        <v>7.9</v>
      </c>
      <c r="I82" s="395"/>
      <c r="J82" s="395"/>
      <c r="K82" s="395"/>
      <c r="L82" s="395"/>
      <c r="M82" s="395"/>
      <c r="N82" s="395"/>
      <c r="O82" s="527" t="s">
        <v>131</v>
      </c>
      <c r="P82" s="249"/>
    </row>
    <row r="83" spans="1:16" ht="14.25">
      <c r="A83" s="1150"/>
      <c r="B83" s="1135"/>
      <c r="C83" s="1135"/>
      <c r="D83" s="1147"/>
      <c r="E83" s="395">
        <f t="shared" si="42"/>
        <v>10</v>
      </c>
      <c r="F83" s="395">
        <f t="shared" si="42"/>
        <v>10</v>
      </c>
      <c r="G83" s="311">
        <v>10</v>
      </c>
      <c r="H83" s="311">
        <v>10</v>
      </c>
      <c r="I83" s="395"/>
      <c r="J83" s="395"/>
      <c r="K83" s="395"/>
      <c r="L83" s="395"/>
      <c r="M83" s="395"/>
      <c r="N83" s="395"/>
      <c r="O83" s="527" t="s">
        <v>133</v>
      </c>
      <c r="P83" s="249"/>
    </row>
    <row r="84" spans="1:16" ht="14.25">
      <c r="A84" s="1150"/>
      <c r="B84" s="1135"/>
      <c r="C84" s="1135"/>
      <c r="D84" s="1147"/>
      <c r="E84" s="395">
        <f t="shared" si="42"/>
        <v>20</v>
      </c>
      <c r="F84" s="395">
        <f t="shared" si="42"/>
        <v>0</v>
      </c>
      <c r="G84" s="395">
        <v>20</v>
      </c>
      <c r="H84" s="395">
        <v>0</v>
      </c>
      <c r="I84" s="395"/>
      <c r="J84" s="395"/>
      <c r="K84" s="395"/>
      <c r="L84" s="395"/>
      <c r="M84" s="395"/>
      <c r="N84" s="395"/>
      <c r="O84" s="527" t="s">
        <v>23</v>
      </c>
      <c r="P84" s="249"/>
    </row>
    <row r="85" spans="1:16" ht="14.25">
      <c r="A85" s="1150"/>
      <c r="B85" s="1135"/>
      <c r="C85" s="1135"/>
      <c r="D85" s="1147"/>
      <c r="E85" s="395">
        <f t="shared" si="42"/>
        <v>20</v>
      </c>
      <c r="F85" s="395">
        <f t="shared" si="42"/>
        <v>0</v>
      </c>
      <c r="G85" s="395">
        <v>20</v>
      </c>
      <c r="H85" s="395">
        <v>0</v>
      </c>
      <c r="I85" s="395"/>
      <c r="J85" s="395"/>
      <c r="K85" s="395"/>
      <c r="L85" s="395"/>
      <c r="M85" s="395"/>
      <c r="N85" s="395"/>
      <c r="O85" s="527" t="s">
        <v>483</v>
      </c>
      <c r="P85" s="249"/>
    </row>
    <row r="86" spans="1:16" ht="14.25">
      <c r="A86" s="1150"/>
      <c r="B86" s="1135"/>
      <c r="C86" s="1135"/>
      <c r="D86" s="1137">
        <v>2020</v>
      </c>
      <c r="E86" s="549">
        <f>SUM(E87:E92)</f>
        <v>100.5</v>
      </c>
      <c r="F86" s="549">
        <f aca="true" t="shared" si="43" ref="F86:N86">SUM(F87:F92)</f>
        <v>28</v>
      </c>
      <c r="G86" s="549">
        <f t="shared" si="43"/>
        <v>100.5</v>
      </c>
      <c r="H86" s="549">
        <f t="shared" si="43"/>
        <v>28</v>
      </c>
      <c r="I86" s="549">
        <f t="shared" si="43"/>
        <v>0</v>
      </c>
      <c r="J86" s="549">
        <f t="shared" si="43"/>
        <v>0</v>
      </c>
      <c r="K86" s="549">
        <f t="shared" si="43"/>
        <v>0</v>
      </c>
      <c r="L86" s="549">
        <f t="shared" si="43"/>
        <v>0</v>
      </c>
      <c r="M86" s="549">
        <f t="shared" si="43"/>
        <v>0</v>
      </c>
      <c r="N86" s="549">
        <f t="shared" si="43"/>
        <v>0</v>
      </c>
      <c r="O86" s="548"/>
      <c r="P86" s="249"/>
    </row>
    <row r="87" spans="1:16" ht="14.25">
      <c r="A87" s="1150"/>
      <c r="B87" s="1135"/>
      <c r="C87" s="1135"/>
      <c r="D87" s="1137"/>
      <c r="E87" s="383">
        <f>G87+I87+K87+M87</f>
        <v>20</v>
      </c>
      <c r="F87" s="383">
        <f>H87+J87+L87+N87</f>
        <v>0</v>
      </c>
      <c r="G87" s="383">
        <v>20</v>
      </c>
      <c r="H87" s="383">
        <v>0</v>
      </c>
      <c r="I87" s="383"/>
      <c r="J87" s="383"/>
      <c r="K87" s="383"/>
      <c r="L87" s="383"/>
      <c r="M87" s="383"/>
      <c r="N87" s="383"/>
      <c r="O87" s="527" t="s">
        <v>129</v>
      </c>
      <c r="P87" s="249"/>
    </row>
    <row r="88" spans="1:16" ht="14.25">
      <c r="A88" s="1150"/>
      <c r="B88" s="1135"/>
      <c r="C88" s="1135"/>
      <c r="D88" s="1137"/>
      <c r="E88" s="383">
        <f aca="true" t="shared" si="44" ref="E88:F92">G88+I88+K88+M88</f>
        <v>10.5</v>
      </c>
      <c r="F88" s="383">
        <f t="shared" si="44"/>
        <v>10.5</v>
      </c>
      <c r="G88" s="301">
        <v>10.5</v>
      </c>
      <c r="H88" s="301">
        <v>10.5</v>
      </c>
      <c r="I88" s="383"/>
      <c r="J88" s="383"/>
      <c r="K88" s="383"/>
      <c r="L88" s="383"/>
      <c r="M88" s="383"/>
      <c r="N88" s="383"/>
      <c r="O88" s="527" t="s">
        <v>130</v>
      </c>
      <c r="P88" s="249"/>
    </row>
    <row r="89" spans="1:16" ht="14.25">
      <c r="A89" s="1150"/>
      <c r="B89" s="1135"/>
      <c r="C89" s="1135"/>
      <c r="D89" s="1137"/>
      <c r="E89" s="383">
        <f t="shared" si="44"/>
        <v>20</v>
      </c>
      <c r="F89" s="383">
        <f t="shared" si="44"/>
        <v>7.5</v>
      </c>
      <c r="G89" s="301">
        <v>20</v>
      </c>
      <c r="H89" s="301">
        <v>7.5</v>
      </c>
      <c r="I89" s="383"/>
      <c r="J89" s="383"/>
      <c r="K89" s="383"/>
      <c r="L89" s="383"/>
      <c r="M89" s="383"/>
      <c r="N89" s="383"/>
      <c r="O89" s="527" t="s">
        <v>131</v>
      </c>
      <c r="P89" s="249"/>
    </row>
    <row r="90" spans="1:16" ht="14.25">
      <c r="A90" s="1150"/>
      <c r="B90" s="1135"/>
      <c r="C90" s="1135"/>
      <c r="D90" s="1137"/>
      <c r="E90" s="383">
        <f t="shared" si="44"/>
        <v>10</v>
      </c>
      <c r="F90" s="383">
        <f t="shared" si="44"/>
        <v>10</v>
      </c>
      <c r="G90" s="301">
        <v>10</v>
      </c>
      <c r="H90" s="301">
        <v>10</v>
      </c>
      <c r="I90" s="383"/>
      <c r="J90" s="383"/>
      <c r="K90" s="383"/>
      <c r="L90" s="383"/>
      <c r="M90" s="383"/>
      <c r="N90" s="383"/>
      <c r="O90" s="527" t="s">
        <v>133</v>
      </c>
      <c r="P90" s="249"/>
    </row>
    <row r="91" spans="1:16" ht="14.25">
      <c r="A91" s="1150"/>
      <c r="B91" s="1135"/>
      <c r="C91" s="1135"/>
      <c r="D91" s="1137"/>
      <c r="E91" s="383">
        <f t="shared" si="44"/>
        <v>20</v>
      </c>
      <c r="F91" s="383">
        <f t="shared" si="44"/>
        <v>0</v>
      </c>
      <c r="G91" s="383">
        <v>20</v>
      </c>
      <c r="H91" s="383">
        <v>0</v>
      </c>
      <c r="I91" s="383"/>
      <c r="J91" s="383"/>
      <c r="K91" s="383"/>
      <c r="L91" s="383"/>
      <c r="M91" s="383"/>
      <c r="N91" s="383"/>
      <c r="O91" s="527" t="s">
        <v>23</v>
      </c>
      <c r="P91" s="249"/>
    </row>
    <row r="92" spans="1:16" ht="14.25">
      <c r="A92" s="1150"/>
      <c r="B92" s="1135"/>
      <c r="C92" s="1135"/>
      <c r="D92" s="1137"/>
      <c r="E92" s="383">
        <f t="shared" si="44"/>
        <v>20</v>
      </c>
      <c r="F92" s="383">
        <f t="shared" si="44"/>
        <v>0</v>
      </c>
      <c r="G92" s="383">
        <v>20</v>
      </c>
      <c r="H92" s="383">
        <v>0</v>
      </c>
      <c r="I92" s="383"/>
      <c r="J92" s="383"/>
      <c r="K92" s="383"/>
      <c r="L92" s="383"/>
      <c r="M92" s="383"/>
      <c r="N92" s="383"/>
      <c r="O92" s="527" t="s">
        <v>483</v>
      </c>
      <c r="P92" s="249"/>
    </row>
    <row r="93" spans="1:16" ht="14.25">
      <c r="A93" s="1150"/>
      <c r="B93" s="1135"/>
      <c r="C93" s="1135"/>
      <c r="D93" s="1137">
        <v>2021</v>
      </c>
      <c r="E93" s="549">
        <f>SUM(E94:E99)</f>
        <v>100.5</v>
      </c>
      <c r="F93" s="549">
        <f aca="true" t="shared" si="45" ref="F93:N93">SUM(F94:F99)</f>
        <v>33.4</v>
      </c>
      <c r="G93" s="549">
        <f t="shared" si="45"/>
        <v>100.5</v>
      </c>
      <c r="H93" s="549">
        <f t="shared" si="45"/>
        <v>33.4</v>
      </c>
      <c r="I93" s="549">
        <f t="shared" si="45"/>
        <v>0</v>
      </c>
      <c r="J93" s="549">
        <f t="shared" si="45"/>
        <v>0</v>
      </c>
      <c r="K93" s="549">
        <f t="shared" si="45"/>
        <v>0</v>
      </c>
      <c r="L93" s="549">
        <f t="shared" si="45"/>
        <v>0</v>
      </c>
      <c r="M93" s="549">
        <f t="shared" si="45"/>
        <v>0</v>
      </c>
      <c r="N93" s="549">
        <f t="shared" si="45"/>
        <v>0</v>
      </c>
      <c r="O93" s="548"/>
      <c r="P93" s="249"/>
    </row>
    <row r="94" spans="1:16" ht="14.25">
      <c r="A94" s="1150"/>
      <c r="B94" s="1135"/>
      <c r="C94" s="1135"/>
      <c r="D94" s="1137"/>
      <c r="E94" s="383">
        <f aca="true" t="shared" si="46" ref="E94:F99">G94+I94+K94+M94</f>
        <v>20</v>
      </c>
      <c r="F94" s="383">
        <f t="shared" si="46"/>
        <v>0</v>
      </c>
      <c r="G94" s="383">
        <v>20</v>
      </c>
      <c r="H94" s="383">
        <v>0</v>
      </c>
      <c r="I94" s="383"/>
      <c r="J94" s="383"/>
      <c r="K94" s="383"/>
      <c r="L94" s="383"/>
      <c r="M94" s="383"/>
      <c r="N94" s="383"/>
      <c r="O94" s="527" t="s">
        <v>129</v>
      </c>
      <c r="P94" s="249"/>
    </row>
    <row r="95" spans="1:16" ht="14.25">
      <c r="A95" s="1150"/>
      <c r="B95" s="1135"/>
      <c r="C95" s="1135"/>
      <c r="D95" s="1137"/>
      <c r="E95" s="383">
        <f t="shared" si="46"/>
        <v>10.5</v>
      </c>
      <c r="F95" s="383">
        <f t="shared" si="46"/>
        <v>10.5</v>
      </c>
      <c r="G95" s="301">
        <v>10.5</v>
      </c>
      <c r="H95" s="301">
        <v>10.5</v>
      </c>
      <c r="I95" s="383"/>
      <c r="J95" s="383"/>
      <c r="K95" s="383"/>
      <c r="L95" s="383"/>
      <c r="M95" s="383"/>
      <c r="N95" s="383"/>
      <c r="O95" s="527" t="s">
        <v>130</v>
      </c>
      <c r="P95" s="249"/>
    </row>
    <row r="96" spans="1:16" ht="14.25">
      <c r="A96" s="1150"/>
      <c r="B96" s="1135"/>
      <c r="C96" s="1135"/>
      <c r="D96" s="1137"/>
      <c r="E96" s="383">
        <f t="shared" si="46"/>
        <v>20</v>
      </c>
      <c r="F96" s="383">
        <f t="shared" si="46"/>
        <v>12.9</v>
      </c>
      <c r="G96" s="301">
        <v>20</v>
      </c>
      <c r="H96" s="301">
        <v>12.9</v>
      </c>
      <c r="I96" s="383"/>
      <c r="J96" s="383"/>
      <c r="K96" s="383"/>
      <c r="L96" s="383"/>
      <c r="M96" s="383"/>
      <c r="N96" s="383"/>
      <c r="O96" s="527" t="s">
        <v>131</v>
      </c>
      <c r="P96" s="249"/>
    </row>
    <row r="97" spans="1:16" ht="14.25">
      <c r="A97" s="1150"/>
      <c r="B97" s="1135"/>
      <c r="C97" s="1135"/>
      <c r="D97" s="1137"/>
      <c r="E97" s="383">
        <f t="shared" si="46"/>
        <v>10</v>
      </c>
      <c r="F97" s="383">
        <f t="shared" si="46"/>
        <v>10</v>
      </c>
      <c r="G97" s="301">
        <v>10</v>
      </c>
      <c r="H97" s="301">
        <v>10</v>
      </c>
      <c r="I97" s="383"/>
      <c r="J97" s="383"/>
      <c r="K97" s="383"/>
      <c r="L97" s="383"/>
      <c r="M97" s="383"/>
      <c r="N97" s="383"/>
      <c r="O97" s="527" t="s">
        <v>133</v>
      </c>
      <c r="P97" s="249"/>
    </row>
    <row r="98" spans="1:16" ht="14.25">
      <c r="A98" s="1150"/>
      <c r="B98" s="1135"/>
      <c r="C98" s="1135"/>
      <c r="D98" s="1137"/>
      <c r="E98" s="383">
        <f t="shared" si="46"/>
        <v>20</v>
      </c>
      <c r="F98" s="383">
        <f t="shared" si="46"/>
        <v>0</v>
      </c>
      <c r="G98" s="383">
        <v>20</v>
      </c>
      <c r="H98" s="383">
        <v>0</v>
      </c>
      <c r="I98" s="383"/>
      <c r="J98" s="383"/>
      <c r="K98" s="383"/>
      <c r="L98" s="383"/>
      <c r="M98" s="383"/>
      <c r="N98" s="383"/>
      <c r="O98" s="527" t="s">
        <v>23</v>
      </c>
      <c r="P98" s="249"/>
    </row>
    <row r="99" spans="1:16" ht="14.25">
      <c r="A99" s="1150"/>
      <c r="B99" s="1135"/>
      <c r="C99" s="1135"/>
      <c r="D99" s="1137"/>
      <c r="E99" s="383">
        <f t="shared" si="46"/>
        <v>20</v>
      </c>
      <c r="F99" s="383">
        <f t="shared" si="46"/>
        <v>0</v>
      </c>
      <c r="G99" s="383">
        <v>20</v>
      </c>
      <c r="H99" s="383">
        <v>0</v>
      </c>
      <c r="I99" s="383"/>
      <c r="J99" s="383"/>
      <c r="K99" s="383"/>
      <c r="L99" s="383"/>
      <c r="M99" s="383"/>
      <c r="N99" s="383"/>
      <c r="O99" s="527" t="s">
        <v>483</v>
      </c>
      <c r="P99" s="249"/>
    </row>
    <row r="100" spans="1:16" ht="14.25">
      <c r="A100" s="1150"/>
      <c r="B100" s="1135"/>
      <c r="C100" s="1135"/>
      <c r="D100" s="1137">
        <v>2022</v>
      </c>
      <c r="E100" s="549">
        <f>SUM(E101:E106)</f>
        <v>100.5</v>
      </c>
      <c r="F100" s="549">
        <f aca="true" t="shared" si="47" ref="F100:N100">SUM(F101:F106)</f>
        <v>33.4</v>
      </c>
      <c r="G100" s="549">
        <f t="shared" si="47"/>
        <v>100.5</v>
      </c>
      <c r="H100" s="549">
        <f t="shared" si="47"/>
        <v>33.4</v>
      </c>
      <c r="I100" s="549">
        <f t="shared" si="47"/>
        <v>0</v>
      </c>
      <c r="J100" s="549">
        <f t="shared" si="47"/>
        <v>0</v>
      </c>
      <c r="K100" s="549">
        <f t="shared" si="47"/>
        <v>0</v>
      </c>
      <c r="L100" s="549">
        <f t="shared" si="47"/>
        <v>0</v>
      </c>
      <c r="M100" s="549">
        <f t="shared" si="47"/>
        <v>0</v>
      </c>
      <c r="N100" s="549">
        <f t="shared" si="47"/>
        <v>0</v>
      </c>
      <c r="O100" s="548"/>
      <c r="P100" s="249"/>
    </row>
    <row r="101" spans="1:16" ht="14.25">
      <c r="A101" s="1150"/>
      <c r="B101" s="1135"/>
      <c r="C101" s="1135"/>
      <c r="D101" s="1137"/>
      <c r="E101" s="383">
        <f aca="true" t="shared" si="48" ref="E101:F106">G101+I101+K101+M101</f>
        <v>20</v>
      </c>
      <c r="F101" s="383">
        <f t="shared" si="48"/>
        <v>0</v>
      </c>
      <c r="G101" s="383">
        <v>20</v>
      </c>
      <c r="H101" s="383">
        <v>0</v>
      </c>
      <c r="I101" s="383"/>
      <c r="J101" s="383"/>
      <c r="K101" s="383"/>
      <c r="L101" s="383"/>
      <c r="M101" s="383"/>
      <c r="N101" s="383"/>
      <c r="O101" s="527" t="s">
        <v>129</v>
      </c>
      <c r="P101" s="249"/>
    </row>
    <row r="102" spans="1:16" ht="14.25">
      <c r="A102" s="1150"/>
      <c r="B102" s="1135"/>
      <c r="C102" s="1135"/>
      <c r="D102" s="1137"/>
      <c r="E102" s="383">
        <f t="shared" si="48"/>
        <v>10.5</v>
      </c>
      <c r="F102" s="383">
        <f t="shared" si="48"/>
        <v>10.5</v>
      </c>
      <c r="G102" s="301">
        <v>10.5</v>
      </c>
      <c r="H102" s="301">
        <v>10.5</v>
      </c>
      <c r="I102" s="383"/>
      <c r="J102" s="383"/>
      <c r="K102" s="383"/>
      <c r="L102" s="383"/>
      <c r="M102" s="383"/>
      <c r="N102" s="383"/>
      <c r="O102" s="527" t="s">
        <v>130</v>
      </c>
      <c r="P102" s="249"/>
    </row>
    <row r="103" spans="1:16" ht="14.25">
      <c r="A103" s="1150"/>
      <c r="B103" s="1135"/>
      <c r="C103" s="1135"/>
      <c r="D103" s="1137"/>
      <c r="E103" s="383">
        <f t="shared" si="48"/>
        <v>20</v>
      </c>
      <c r="F103" s="383">
        <f t="shared" si="48"/>
        <v>12.9</v>
      </c>
      <c r="G103" s="301">
        <v>20</v>
      </c>
      <c r="H103" s="301">
        <v>12.9</v>
      </c>
      <c r="I103" s="383"/>
      <c r="J103" s="383"/>
      <c r="K103" s="383"/>
      <c r="L103" s="383"/>
      <c r="M103" s="383"/>
      <c r="N103" s="383"/>
      <c r="O103" s="527" t="s">
        <v>131</v>
      </c>
      <c r="P103" s="249"/>
    </row>
    <row r="104" spans="1:16" ht="14.25">
      <c r="A104" s="1150"/>
      <c r="B104" s="1135"/>
      <c r="C104" s="1135"/>
      <c r="D104" s="1137"/>
      <c r="E104" s="383">
        <f t="shared" si="48"/>
        <v>10</v>
      </c>
      <c r="F104" s="383">
        <f t="shared" si="48"/>
        <v>10</v>
      </c>
      <c r="G104" s="383">
        <v>10</v>
      </c>
      <c r="H104" s="301">
        <v>10</v>
      </c>
      <c r="I104" s="383"/>
      <c r="J104" s="383"/>
      <c r="K104" s="383"/>
      <c r="L104" s="383"/>
      <c r="M104" s="383"/>
      <c r="N104" s="383"/>
      <c r="O104" s="527" t="s">
        <v>133</v>
      </c>
      <c r="P104" s="249"/>
    </row>
    <row r="105" spans="1:16" ht="14.25">
      <c r="A105" s="1150"/>
      <c r="B105" s="1135"/>
      <c r="C105" s="1135"/>
      <c r="D105" s="1137"/>
      <c r="E105" s="383">
        <f t="shared" si="48"/>
        <v>20</v>
      </c>
      <c r="F105" s="383">
        <f t="shared" si="48"/>
        <v>0</v>
      </c>
      <c r="G105" s="383">
        <v>20</v>
      </c>
      <c r="H105" s="383">
        <v>0</v>
      </c>
      <c r="I105" s="383"/>
      <c r="J105" s="383"/>
      <c r="K105" s="383"/>
      <c r="L105" s="383"/>
      <c r="M105" s="383"/>
      <c r="N105" s="383"/>
      <c r="O105" s="527" t="s">
        <v>23</v>
      </c>
      <c r="P105" s="249"/>
    </row>
    <row r="106" spans="1:16" ht="14.25">
      <c r="A106" s="1150"/>
      <c r="B106" s="1135"/>
      <c r="C106" s="1135"/>
      <c r="D106" s="1137"/>
      <c r="E106" s="383">
        <f t="shared" si="48"/>
        <v>20</v>
      </c>
      <c r="F106" s="383">
        <f t="shared" si="48"/>
        <v>0</v>
      </c>
      <c r="G106" s="383">
        <v>20</v>
      </c>
      <c r="H106" s="383">
        <v>0</v>
      </c>
      <c r="I106" s="383"/>
      <c r="J106" s="383"/>
      <c r="K106" s="383"/>
      <c r="L106" s="383"/>
      <c r="M106" s="383"/>
      <c r="N106" s="383"/>
      <c r="O106" s="527" t="s">
        <v>483</v>
      </c>
      <c r="P106" s="249"/>
    </row>
    <row r="107" spans="1:16" ht="14.25">
      <c r="A107" s="1150"/>
      <c r="B107" s="1135"/>
      <c r="C107" s="1135"/>
      <c r="D107" s="1137">
        <v>2023</v>
      </c>
      <c r="E107" s="549">
        <f>SUM(E108:E113)</f>
        <v>100.5</v>
      </c>
      <c r="F107" s="549">
        <f aca="true" t="shared" si="49" ref="F107:N107">SUM(F108:F113)</f>
        <v>0</v>
      </c>
      <c r="G107" s="549">
        <f t="shared" si="49"/>
        <v>100.5</v>
      </c>
      <c r="H107" s="549">
        <f t="shared" si="49"/>
        <v>0</v>
      </c>
      <c r="I107" s="549">
        <f t="shared" si="49"/>
        <v>0</v>
      </c>
      <c r="J107" s="549">
        <f t="shared" si="49"/>
        <v>0</v>
      </c>
      <c r="K107" s="549">
        <f t="shared" si="49"/>
        <v>0</v>
      </c>
      <c r="L107" s="549">
        <f t="shared" si="49"/>
        <v>0</v>
      </c>
      <c r="M107" s="549">
        <f t="shared" si="49"/>
        <v>0</v>
      </c>
      <c r="N107" s="549">
        <f t="shared" si="49"/>
        <v>0</v>
      </c>
      <c r="O107" s="548"/>
      <c r="P107" s="249"/>
    </row>
    <row r="108" spans="1:16" ht="14.25">
      <c r="A108" s="1150"/>
      <c r="B108" s="1135"/>
      <c r="C108" s="1135"/>
      <c r="D108" s="1137"/>
      <c r="E108" s="383">
        <f aca="true" t="shared" si="50" ref="E108:F113">G108+I108+K108+M108</f>
        <v>20</v>
      </c>
      <c r="F108" s="383">
        <f t="shared" si="50"/>
        <v>0</v>
      </c>
      <c r="G108" s="383">
        <v>20</v>
      </c>
      <c r="H108" s="383">
        <v>0</v>
      </c>
      <c r="I108" s="383"/>
      <c r="J108" s="383"/>
      <c r="K108" s="383"/>
      <c r="L108" s="383"/>
      <c r="M108" s="383"/>
      <c r="N108" s="383"/>
      <c r="O108" s="527" t="s">
        <v>129</v>
      </c>
      <c r="P108" s="249"/>
    </row>
    <row r="109" spans="1:16" ht="14.25">
      <c r="A109" s="1150"/>
      <c r="B109" s="1135"/>
      <c r="C109" s="1135"/>
      <c r="D109" s="1137"/>
      <c r="E109" s="383">
        <f t="shared" si="50"/>
        <v>10.5</v>
      </c>
      <c r="F109" s="383">
        <f t="shared" si="50"/>
        <v>0</v>
      </c>
      <c r="G109" s="301">
        <v>10.5</v>
      </c>
      <c r="H109" s="383">
        <v>0</v>
      </c>
      <c r="I109" s="383"/>
      <c r="J109" s="383"/>
      <c r="K109" s="383"/>
      <c r="L109" s="383"/>
      <c r="M109" s="383"/>
      <c r="N109" s="383"/>
      <c r="O109" s="527" t="s">
        <v>130</v>
      </c>
      <c r="P109" s="249"/>
    </row>
    <row r="110" spans="1:16" ht="14.25">
      <c r="A110" s="1150"/>
      <c r="B110" s="1135"/>
      <c r="C110" s="1135"/>
      <c r="D110" s="1137"/>
      <c r="E110" s="383">
        <f t="shared" si="50"/>
        <v>20</v>
      </c>
      <c r="F110" s="383">
        <f t="shared" si="50"/>
        <v>0</v>
      </c>
      <c r="G110" s="301">
        <v>20</v>
      </c>
      <c r="H110" s="383">
        <v>0</v>
      </c>
      <c r="I110" s="383"/>
      <c r="J110" s="383"/>
      <c r="K110" s="383"/>
      <c r="L110" s="383"/>
      <c r="M110" s="383"/>
      <c r="N110" s="383"/>
      <c r="O110" s="527" t="s">
        <v>131</v>
      </c>
      <c r="P110" s="249"/>
    </row>
    <row r="111" spans="1:16" ht="14.25">
      <c r="A111" s="1150"/>
      <c r="B111" s="1135"/>
      <c r="C111" s="1135"/>
      <c r="D111" s="1137"/>
      <c r="E111" s="383">
        <f t="shared" si="50"/>
        <v>10</v>
      </c>
      <c r="F111" s="383">
        <f t="shared" si="50"/>
        <v>0</v>
      </c>
      <c r="G111" s="383">
        <v>10</v>
      </c>
      <c r="H111" s="383">
        <v>0</v>
      </c>
      <c r="I111" s="383"/>
      <c r="J111" s="383"/>
      <c r="K111" s="383"/>
      <c r="L111" s="383"/>
      <c r="M111" s="383"/>
      <c r="N111" s="383"/>
      <c r="O111" s="527" t="s">
        <v>133</v>
      </c>
      <c r="P111" s="249"/>
    </row>
    <row r="112" spans="1:16" ht="14.25">
      <c r="A112" s="1150"/>
      <c r="B112" s="1135"/>
      <c r="C112" s="1135"/>
      <c r="D112" s="1137"/>
      <c r="E112" s="383">
        <f t="shared" si="50"/>
        <v>20</v>
      </c>
      <c r="F112" s="383">
        <f t="shared" si="50"/>
        <v>0</v>
      </c>
      <c r="G112" s="383">
        <v>20</v>
      </c>
      <c r="H112" s="383">
        <v>0</v>
      </c>
      <c r="I112" s="383"/>
      <c r="J112" s="383"/>
      <c r="K112" s="383"/>
      <c r="L112" s="383"/>
      <c r="M112" s="383"/>
      <c r="N112" s="383"/>
      <c r="O112" s="527" t="s">
        <v>23</v>
      </c>
      <c r="P112" s="249"/>
    </row>
    <row r="113" spans="1:16" ht="14.25">
      <c r="A113" s="1150"/>
      <c r="B113" s="1135"/>
      <c r="C113" s="1135"/>
      <c r="D113" s="1137"/>
      <c r="E113" s="383">
        <f t="shared" si="50"/>
        <v>20</v>
      </c>
      <c r="F113" s="383">
        <f t="shared" si="50"/>
        <v>0</v>
      </c>
      <c r="G113" s="383">
        <v>20</v>
      </c>
      <c r="H113" s="383">
        <v>0</v>
      </c>
      <c r="I113" s="383"/>
      <c r="J113" s="383"/>
      <c r="K113" s="383"/>
      <c r="L113" s="383"/>
      <c r="M113" s="383"/>
      <c r="N113" s="383"/>
      <c r="O113" s="527" t="s">
        <v>483</v>
      </c>
      <c r="P113" s="249"/>
    </row>
    <row r="114" spans="1:16" ht="14.25">
      <c r="A114" s="1150"/>
      <c r="B114" s="1135"/>
      <c r="C114" s="1135"/>
      <c r="D114" s="1137">
        <v>2024</v>
      </c>
      <c r="E114" s="549">
        <f>SUM(E115:E120)</f>
        <v>100.5</v>
      </c>
      <c r="F114" s="549">
        <f aca="true" t="shared" si="51" ref="F114:N114">SUM(F115:F120)</f>
        <v>0</v>
      </c>
      <c r="G114" s="549">
        <f t="shared" si="51"/>
        <v>100.5</v>
      </c>
      <c r="H114" s="549">
        <f t="shared" si="51"/>
        <v>0</v>
      </c>
      <c r="I114" s="549">
        <f t="shared" si="51"/>
        <v>0</v>
      </c>
      <c r="J114" s="549">
        <f t="shared" si="51"/>
        <v>0</v>
      </c>
      <c r="K114" s="549">
        <f t="shared" si="51"/>
        <v>0</v>
      </c>
      <c r="L114" s="549">
        <f t="shared" si="51"/>
        <v>0</v>
      </c>
      <c r="M114" s="549">
        <f t="shared" si="51"/>
        <v>0</v>
      </c>
      <c r="N114" s="549">
        <f t="shared" si="51"/>
        <v>0</v>
      </c>
      <c r="O114" s="548"/>
      <c r="P114" s="249"/>
    </row>
    <row r="115" spans="1:16" ht="14.25">
      <c r="A115" s="1150"/>
      <c r="B115" s="1135"/>
      <c r="C115" s="1135"/>
      <c r="D115" s="1137"/>
      <c r="E115" s="383">
        <f aca="true" t="shared" si="52" ref="E115:F120">G115+I115+K115+M115</f>
        <v>20</v>
      </c>
      <c r="F115" s="383">
        <f t="shared" si="52"/>
        <v>0</v>
      </c>
      <c r="G115" s="383">
        <v>20</v>
      </c>
      <c r="H115" s="383">
        <v>0</v>
      </c>
      <c r="I115" s="383"/>
      <c r="J115" s="383"/>
      <c r="K115" s="383"/>
      <c r="L115" s="383"/>
      <c r="M115" s="383"/>
      <c r="N115" s="383"/>
      <c r="O115" s="527" t="s">
        <v>129</v>
      </c>
      <c r="P115" s="249"/>
    </row>
    <row r="116" spans="1:16" ht="14.25">
      <c r="A116" s="1150"/>
      <c r="B116" s="1135"/>
      <c r="C116" s="1135"/>
      <c r="D116" s="1137"/>
      <c r="E116" s="383">
        <f t="shared" si="52"/>
        <v>10.5</v>
      </c>
      <c r="F116" s="383">
        <f t="shared" si="52"/>
        <v>0</v>
      </c>
      <c r="G116" s="301">
        <v>10.5</v>
      </c>
      <c r="H116" s="383">
        <v>0</v>
      </c>
      <c r="I116" s="383"/>
      <c r="J116" s="383"/>
      <c r="K116" s="383"/>
      <c r="L116" s="383"/>
      <c r="M116" s="383"/>
      <c r="N116" s="383"/>
      <c r="O116" s="527" t="s">
        <v>130</v>
      </c>
      <c r="P116" s="249"/>
    </row>
    <row r="117" spans="1:16" ht="14.25">
      <c r="A117" s="1150"/>
      <c r="B117" s="1135"/>
      <c r="C117" s="1135"/>
      <c r="D117" s="1137"/>
      <c r="E117" s="383">
        <f t="shared" si="52"/>
        <v>20</v>
      </c>
      <c r="F117" s="383">
        <f t="shared" si="52"/>
        <v>0</v>
      </c>
      <c r="G117" s="301">
        <v>20</v>
      </c>
      <c r="H117" s="383">
        <v>0</v>
      </c>
      <c r="I117" s="383"/>
      <c r="J117" s="383"/>
      <c r="K117" s="383"/>
      <c r="L117" s="383"/>
      <c r="M117" s="383"/>
      <c r="N117" s="383"/>
      <c r="O117" s="527" t="s">
        <v>131</v>
      </c>
      <c r="P117" s="249"/>
    </row>
    <row r="118" spans="1:16" ht="14.25">
      <c r="A118" s="1150"/>
      <c r="B118" s="1135"/>
      <c r="C118" s="1135"/>
      <c r="D118" s="1137"/>
      <c r="E118" s="383">
        <f t="shared" si="52"/>
        <v>10</v>
      </c>
      <c r="F118" s="383">
        <f t="shared" si="52"/>
        <v>0</v>
      </c>
      <c r="G118" s="383">
        <v>10</v>
      </c>
      <c r="H118" s="383">
        <v>0</v>
      </c>
      <c r="I118" s="383"/>
      <c r="J118" s="383"/>
      <c r="K118" s="383"/>
      <c r="L118" s="383"/>
      <c r="M118" s="383"/>
      <c r="N118" s="383"/>
      <c r="O118" s="527" t="s">
        <v>133</v>
      </c>
      <c r="P118" s="249"/>
    </row>
    <row r="119" spans="1:16" ht="14.25">
      <c r="A119" s="1150"/>
      <c r="B119" s="1135"/>
      <c r="C119" s="1135"/>
      <c r="D119" s="1137"/>
      <c r="E119" s="383">
        <f t="shared" si="52"/>
        <v>20</v>
      </c>
      <c r="F119" s="383">
        <f t="shared" si="52"/>
        <v>0</v>
      </c>
      <c r="G119" s="383">
        <v>20</v>
      </c>
      <c r="H119" s="383">
        <v>0</v>
      </c>
      <c r="I119" s="383"/>
      <c r="J119" s="383"/>
      <c r="K119" s="383"/>
      <c r="L119" s="383"/>
      <c r="M119" s="383"/>
      <c r="N119" s="383"/>
      <c r="O119" s="527" t="s">
        <v>23</v>
      </c>
      <c r="P119" s="249"/>
    </row>
    <row r="120" spans="1:16" ht="14.25">
      <c r="A120" s="1150"/>
      <c r="B120" s="1135"/>
      <c r="C120" s="1135"/>
      <c r="D120" s="1137"/>
      <c r="E120" s="383">
        <f t="shared" si="52"/>
        <v>20</v>
      </c>
      <c r="F120" s="383">
        <f t="shared" si="52"/>
        <v>0</v>
      </c>
      <c r="G120" s="383">
        <v>20</v>
      </c>
      <c r="H120" s="383">
        <v>0</v>
      </c>
      <c r="I120" s="383"/>
      <c r="J120" s="383"/>
      <c r="K120" s="383"/>
      <c r="L120" s="383"/>
      <c r="M120" s="383"/>
      <c r="N120" s="383"/>
      <c r="O120" s="527" t="s">
        <v>483</v>
      </c>
      <c r="P120" s="249"/>
    </row>
    <row r="121" spans="1:16" ht="14.25">
      <c r="A121" s="1150"/>
      <c r="B121" s="1135"/>
      <c r="C121" s="1135"/>
      <c r="D121" s="1137">
        <v>2025</v>
      </c>
      <c r="E121" s="549">
        <f>SUM(E122:E127)</f>
        <v>100.5</v>
      </c>
      <c r="F121" s="549">
        <f aca="true" t="shared" si="53" ref="F121:N121">SUM(F122:F127)</f>
        <v>0</v>
      </c>
      <c r="G121" s="549">
        <f t="shared" si="53"/>
        <v>100.5</v>
      </c>
      <c r="H121" s="549">
        <f t="shared" si="53"/>
        <v>0</v>
      </c>
      <c r="I121" s="549">
        <f t="shared" si="53"/>
        <v>0</v>
      </c>
      <c r="J121" s="549">
        <f t="shared" si="53"/>
        <v>0</v>
      </c>
      <c r="K121" s="549">
        <f t="shared" si="53"/>
        <v>0</v>
      </c>
      <c r="L121" s="549">
        <f t="shared" si="53"/>
        <v>0</v>
      </c>
      <c r="M121" s="549">
        <f t="shared" si="53"/>
        <v>0</v>
      </c>
      <c r="N121" s="549">
        <f t="shared" si="53"/>
        <v>0</v>
      </c>
      <c r="O121" s="548"/>
      <c r="P121" s="249"/>
    </row>
    <row r="122" spans="1:16" ht="14.25">
      <c r="A122" s="1150"/>
      <c r="B122" s="1135"/>
      <c r="C122" s="1135"/>
      <c r="D122" s="1137"/>
      <c r="E122" s="383">
        <f aca="true" t="shared" si="54" ref="E122:F127">G122+I122+K122+M122</f>
        <v>20</v>
      </c>
      <c r="F122" s="383">
        <f t="shared" si="54"/>
        <v>0</v>
      </c>
      <c r="G122" s="383">
        <v>20</v>
      </c>
      <c r="H122" s="383">
        <v>0</v>
      </c>
      <c r="I122" s="383"/>
      <c r="J122" s="383"/>
      <c r="K122" s="383"/>
      <c r="L122" s="383"/>
      <c r="M122" s="383"/>
      <c r="N122" s="383"/>
      <c r="O122" s="527" t="s">
        <v>129</v>
      </c>
      <c r="P122" s="249"/>
    </row>
    <row r="123" spans="1:16" ht="14.25">
      <c r="A123" s="1150"/>
      <c r="B123" s="1135"/>
      <c r="C123" s="1135"/>
      <c r="D123" s="1137"/>
      <c r="E123" s="383">
        <f t="shared" si="54"/>
        <v>10.5</v>
      </c>
      <c r="F123" s="383">
        <f t="shared" si="54"/>
        <v>0</v>
      </c>
      <c r="G123" s="301">
        <v>10.5</v>
      </c>
      <c r="H123" s="383">
        <v>0</v>
      </c>
      <c r="I123" s="383"/>
      <c r="J123" s="383"/>
      <c r="K123" s="383"/>
      <c r="L123" s="383"/>
      <c r="M123" s="383"/>
      <c r="N123" s="383"/>
      <c r="O123" s="527" t="s">
        <v>130</v>
      </c>
      <c r="P123" s="249"/>
    </row>
    <row r="124" spans="1:16" ht="14.25">
      <c r="A124" s="1150"/>
      <c r="B124" s="1135"/>
      <c r="C124" s="1135"/>
      <c r="D124" s="1137"/>
      <c r="E124" s="383">
        <f t="shared" si="54"/>
        <v>20</v>
      </c>
      <c r="F124" s="383">
        <f t="shared" si="54"/>
        <v>0</v>
      </c>
      <c r="G124" s="301">
        <v>20</v>
      </c>
      <c r="H124" s="383">
        <v>0</v>
      </c>
      <c r="I124" s="383"/>
      <c r="J124" s="383"/>
      <c r="K124" s="383"/>
      <c r="L124" s="383"/>
      <c r="M124" s="383"/>
      <c r="N124" s="383"/>
      <c r="O124" s="527" t="s">
        <v>131</v>
      </c>
      <c r="P124" s="249"/>
    </row>
    <row r="125" spans="1:16" ht="14.25">
      <c r="A125" s="1150"/>
      <c r="B125" s="1135"/>
      <c r="C125" s="1135"/>
      <c r="D125" s="1137"/>
      <c r="E125" s="383">
        <f t="shared" si="54"/>
        <v>10</v>
      </c>
      <c r="F125" s="383">
        <f t="shared" si="54"/>
        <v>0</v>
      </c>
      <c r="G125" s="383">
        <v>10</v>
      </c>
      <c r="H125" s="383">
        <v>0</v>
      </c>
      <c r="I125" s="383"/>
      <c r="J125" s="383"/>
      <c r="K125" s="383"/>
      <c r="L125" s="383"/>
      <c r="M125" s="383"/>
      <c r="N125" s="383"/>
      <c r="O125" s="527" t="s">
        <v>133</v>
      </c>
      <c r="P125" s="249"/>
    </row>
    <row r="126" spans="1:16" ht="14.25">
      <c r="A126" s="1150"/>
      <c r="B126" s="1135"/>
      <c r="C126" s="1135"/>
      <c r="D126" s="1137"/>
      <c r="E126" s="383">
        <f t="shared" si="54"/>
        <v>20</v>
      </c>
      <c r="F126" s="383">
        <f t="shared" si="54"/>
        <v>0</v>
      </c>
      <c r="G126" s="383">
        <v>20</v>
      </c>
      <c r="H126" s="383">
        <v>0</v>
      </c>
      <c r="I126" s="383"/>
      <c r="J126" s="383"/>
      <c r="K126" s="383"/>
      <c r="L126" s="383"/>
      <c r="M126" s="383"/>
      <c r="N126" s="383"/>
      <c r="O126" s="527" t="s">
        <v>23</v>
      </c>
      <c r="P126" s="249"/>
    </row>
    <row r="127" spans="1:16" ht="14.25">
      <c r="A127" s="1151"/>
      <c r="B127" s="1136"/>
      <c r="C127" s="1136"/>
      <c r="D127" s="1137"/>
      <c r="E127" s="383">
        <f t="shared" si="54"/>
        <v>20</v>
      </c>
      <c r="F127" s="383">
        <f t="shared" si="54"/>
        <v>0</v>
      </c>
      <c r="G127" s="383">
        <v>20</v>
      </c>
      <c r="H127" s="383">
        <v>0</v>
      </c>
      <c r="I127" s="383"/>
      <c r="J127" s="383"/>
      <c r="K127" s="383"/>
      <c r="L127" s="383"/>
      <c r="M127" s="383"/>
      <c r="N127" s="383"/>
      <c r="O127" s="527" t="s">
        <v>483</v>
      </c>
      <c r="P127" s="249"/>
    </row>
    <row r="128" spans="1:16" s="4" customFormat="1" ht="15" customHeight="1">
      <c r="A128" s="1149" t="s">
        <v>627</v>
      </c>
      <c r="B128" s="1134" t="s">
        <v>141</v>
      </c>
      <c r="C128" s="1148"/>
      <c r="D128" s="1137" t="s">
        <v>8</v>
      </c>
      <c r="E128" s="392">
        <f>SUM(E129:E134)</f>
        <v>1273.5</v>
      </c>
      <c r="F128" s="392">
        <f aca="true" t="shared" si="55" ref="F128:N128">SUM(F129:F134)</f>
        <v>360.7</v>
      </c>
      <c r="G128" s="392">
        <f t="shared" si="55"/>
        <v>1273.5</v>
      </c>
      <c r="H128" s="392">
        <f t="shared" si="55"/>
        <v>360.7</v>
      </c>
      <c r="I128" s="392">
        <f t="shared" si="55"/>
        <v>0</v>
      </c>
      <c r="J128" s="392">
        <f t="shared" si="55"/>
        <v>0</v>
      </c>
      <c r="K128" s="392">
        <f t="shared" si="55"/>
        <v>0</v>
      </c>
      <c r="L128" s="392">
        <f t="shared" si="55"/>
        <v>0</v>
      </c>
      <c r="M128" s="392">
        <f t="shared" si="55"/>
        <v>0</v>
      </c>
      <c r="N128" s="392">
        <f t="shared" si="55"/>
        <v>0</v>
      </c>
      <c r="O128" s="534"/>
      <c r="P128" s="209"/>
    </row>
    <row r="129" spans="1:16" ht="14.25">
      <c r="A129" s="1150"/>
      <c r="B129" s="1135"/>
      <c r="C129" s="1148"/>
      <c r="D129" s="1137"/>
      <c r="E129" s="383">
        <f>G129+I129+K129+M129</f>
        <v>220</v>
      </c>
      <c r="F129" s="383">
        <f>H129+J129+L129+N129</f>
        <v>0</v>
      </c>
      <c r="G129" s="383">
        <f>G136+G143+G150+G157+G164+G171+G178+G185+G192+G199+G206</f>
        <v>220</v>
      </c>
      <c r="H129" s="383">
        <f>H136+H143+H150+H157+H164+H171+H178+H185+H192+H199+H206</f>
        <v>0</v>
      </c>
      <c r="I129" s="383">
        <f aca="true" t="shared" si="56" ref="I129:N129">I136+I143+I150+I157+I164+I171+I178+I185+I192+I199+I206</f>
        <v>0</v>
      </c>
      <c r="J129" s="383">
        <f t="shared" si="56"/>
        <v>0</v>
      </c>
      <c r="K129" s="383">
        <f t="shared" si="56"/>
        <v>0</v>
      </c>
      <c r="L129" s="383">
        <f t="shared" si="56"/>
        <v>0</v>
      </c>
      <c r="M129" s="383">
        <f t="shared" si="56"/>
        <v>0</v>
      </c>
      <c r="N129" s="383">
        <f t="shared" si="56"/>
        <v>0</v>
      </c>
      <c r="O129" s="527" t="s">
        <v>129</v>
      </c>
      <c r="P129" s="249"/>
    </row>
    <row r="130" spans="1:16" ht="14.25">
      <c r="A130" s="1150"/>
      <c r="B130" s="1135"/>
      <c r="C130" s="1148"/>
      <c r="D130" s="1137"/>
      <c r="E130" s="383">
        <f aca="true" t="shared" si="57" ref="E130:F134">G130+I130+K130+M130</f>
        <v>145.59999999999997</v>
      </c>
      <c r="F130" s="383">
        <f t="shared" si="57"/>
        <v>79.89999999999999</v>
      </c>
      <c r="G130" s="383">
        <f aca="true" t="shared" si="58" ref="G130:H134">G137+G144+G151+G158+G165+G172+G179+G186+G193+G200+G207</f>
        <v>145.59999999999997</v>
      </c>
      <c r="H130" s="383">
        <f t="shared" si="58"/>
        <v>79.89999999999999</v>
      </c>
      <c r="I130" s="383">
        <f aca="true" t="shared" si="59" ref="I130:N130">I137+I144+I151+I158+I165+I172+I179+I186+I193+I200+I207</f>
        <v>0</v>
      </c>
      <c r="J130" s="383">
        <f t="shared" si="59"/>
        <v>0</v>
      </c>
      <c r="K130" s="383">
        <f t="shared" si="59"/>
        <v>0</v>
      </c>
      <c r="L130" s="383">
        <f t="shared" si="59"/>
        <v>0</v>
      </c>
      <c r="M130" s="383">
        <f t="shared" si="59"/>
        <v>0</v>
      </c>
      <c r="N130" s="383">
        <f t="shared" si="59"/>
        <v>0</v>
      </c>
      <c r="O130" s="527" t="s">
        <v>130</v>
      </c>
      <c r="P130" s="249"/>
    </row>
    <row r="131" spans="1:16" ht="14.25">
      <c r="A131" s="1150"/>
      <c r="B131" s="1135"/>
      <c r="C131" s="1148"/>
      <c r="D131" s="1137"/>
      <c r="E131" s="383">
        <f t="shared" si="57"/>
        <v>207.9</v>
      </c>
      <c r="F131" s="383">
        <f t="shared" si="57"/>
        <v>80.8</v>
      </c>
      <c r="G131" s="383">
        <f t="shared" si="58"/>
        <v>207.9</v>
      </c>
      <c r="H131" s="383">
        <f t="shared" si="58"/>
        <v>80.8</v>
      </c>
      <c r="I131" s="383">
        <f aca="true" t="shared" si="60" ref="I131:N131">I138+I145+I152+I159+I166+I173+I180+I187+I194+I201+I208</f>
        <v>0</v>
      </c>
      <c r="J131" s="383">
        <f t="shared" si="60"/>
        <v>0</v>
      </c>
      <c r="K131" s="383">
        <f t="shared" si="60"/>
        <v>0</v>
      </c>
      <c r="L131" s="383">
        <f t="shared" si="60"/>
        <v>0</v>
      </c>
      <c r="M131" s="383">
        <f t="shared" si="60"/>
        <v>0</v>
      </c>
      <c r="N131" s="383">
        <f t="shared" si="60"/>
        <v>0</v>
      </c>
      <c r="O131" s="527" t="s">
        <v>131</v>
      </c>
      <c r="P131" s="249"/>
    </row>
    <row r="132" spans="1:16" ht="14.25">
      <c r="A132" s="1150"/>
      <c r="B132" s="1135"/>
      <c r="C132" s="1148"/>
      <c r="D132" s="1137"/>
      <c r="E132" s="383">
        <f t="shared" si="57"/>
        <v>260</v>
      </c>
      <c r="F132" s="383">
        <f t="shared" si="57"/>
        <v>200</v>
      </c>
      <c r="G132" s="383">
        <f t="shared" si="58"/>
        <v>260</v>
      </c>
      <c r="H132" s="383">
        <f t="shared" si="58"/>
        <v>200</v>
      </c>
      <c r="I132" s="383">
        <f aca="true" t="shared" si="61" ref="I132:N132">I139+I146+I153+I160+I167+I174+I181+I188+I195+I202+I209</f>
        <v>0</v>
      </c>
      <c r="J132" s="383">
        <f t="shared" si="61"/>
        <v>0</v>
      </c>
      <c r="K132" s="383">
        <f t="shared" si="61"/>
        <v>0</v>
      </c>
      <c r="L132" s="383">
        <f t="shared" si="61"/>
        <v>0</v>
      </c>
      <c r="M132" s="383">
        <f t="shared" si="61"/>
        <v>0</v>
      </c>
      <c r="N132" s="383">
        <f t="shared" si="61"/>
        <v>0</v>
      </c>
      <c r="O132" s="527" t="s">
        <v>133</v>
      </c>
      <c r="P132" s="249"/>
    </row>
    <row r="133" spans="1:16" ht="14.25">
      <c r="A133" s="1150"/>
      <c r="B133" s="1135"/>
      <c r="C133" s="1148"/>
      <c r="D133" s="1137"/>
      <c r="E133" s="383">
        <f t="shared" si="57"/>
        <v>220</v>
      </c>
      <c r="F133" s="383">
        <f t="shared" si="57"/>
        <v>0</v>
      </c>
      <c r="G133" s="383">
        <f t="shared" si="58"/>
        <v>220</v>
      </c>
      <c r="H133" s="383">
        <f t="shared" si="58"/>
        <v>0</v>
      </c>
      <c r="I133" s="383">
        <f aca="true" t="shared" si="62" ref="I133:N133">I140+I147+I154+I161+I168+I175+I182+I189+I196+I203+I210</f>
        <v>0</v>
      </c>
      <c r="J133" s="383">
        <f t="shared" si="62"/>
        <v>0</v>
      </c>
      <c r="K133" s="383">
        <f t="shared" si="62"/>
        <v>0</v>
      </c>
      <c r="L133" s="383">
        <f t="shared" si="62"/>
        <v>0</v>
      </c>
      <c r="M133" s="383">
        <f t="shared" si="62"/>
        <v>0</v>
      </c>
      <c r="N133" s="383">
        <f t="shared" si="62"/>
        <v>0</v>
      </c>
      <c r="O133" s="527" t="s">
        <v>23</v>
      </c>
      <c r="P133" s="249"/>
    </row>
    <row r="134" spans="1:16" ht="14.25">
      <c r="A134" s="1150"/>
      <c r="B134" s="1135"/>
      <c r="C134" s="1148"/>
      <c r="D134" s="1137"/>
      <c r="E134" s="383">
        <f t="shared" si="57"/>
        <v>220</v>
      </c>
      <c r="F134" s="383">
        <f t="shared" si="57"/>
        <v>0</v>
      </c>
      <c r="G134" s="383">
        <f t="shared" si="58"/>
        <v>220</v>
      </c>
      <c r="H134" s="383">
        <f t="shared" si="58"/>
        <v>0</v>
      </c>
      <c r="I134" s="383">
        <f aca="true" t="shared" si="63" ref="I134:N134">I141+I148+I155+I162+I169+I176+I183+I190+I197+I204+I211</f>
        <v>0</v>
      </c>
      <c r="J134" s="383">
        <f t="shared" si="63"/>
        <v>0</v>
      </c>
      <c r="K134" s="383">
        <f t="shared" si="63"/>
        <v>0</v>
      </c>
      <c r="L134" s="383">
        <f t="shared" si="63"/>
        <v>0</v>
      </c>
      <c r="M134" s="383">
        <f t="shared" si="63"/>
        <v>0</v>
      </c>
      <c r="N134" s="383">
        <f t="shared" si="63"/>
        <v>0</v>
      </c>
      <c r="O134" s="527" t="s">
        <v>483</v>
      </c>
      <c r="P134" s="249"/>
    </row>
    <row r="135" spans="1:16" ht="14.25">
      <c r="A135" s="1150"/>
      <c r="B135" s="1135"/>
      <c r="C135" s="1134"/>
      <c r="D135" s="1147">
        <v>2015</v>
      </c>
      <c r="E135" s="547">
        <f>SUM(E136:E141)</f>
        <v>120</v>
      </c>
      <c r="F135" s="547">
        <f>SUM(F136:F141)</f>
        <v>51.3</v>
      </c>
      <c r="G135" s="547">
        <f>SUM(G136:G141)</f>
        <v>120</v>
      </c>
      <c r="H135" s="547">
        <f>SUM(H136:H141)</f>
        <v>51.3</v>
      </c>
      <c r="I135" s="547">
        <f aca="true" t="shared" si="64" ref="I135:N135">SUM(I136:I141)</f>
        <v>0</v>
      </c>
      <c r="J135" s="547">
        <f t="shared" si="64"/>
        <v>0</v>
      </c>
      <c r="K135" s="547">
        <f t="shared" si="64"/>
        <v>0</v>
      </c>
      <c r="L135" s="547">
        <f t="shared" si="64"/>
        <v>0</v>
      </c>
      <c r="M135" s="547">
        <f t="shared" si="64"/>
        <v>0</v>
      </c>
      <c r="N135" s="547">
        <f t="shared" si="64"/>
        <v>0</v>
      </c>
      <c r="O135" s="548"/>
      <c r="P135" s="249"/>
    </row>
    <row r="136" spans="1:16" ht="14.25">
      <c r="A136" s="1150"/>
      <c r="B136" s="1135"/>
      <c r="C136" s="1135"/>
      <c r="D136" s="1147"/>
      <c r="E136" s="395">
        <f>G136+I136+K136+M136</f>
        <v>20</v>
      </c>
      <c r="F136" s="395">
        <f>H136+J136+L136+N136</f>
        <v>0</v>
      </c>
      <c r="G136" s="395">
        <v>20</v>
      </c>
      <c r="H136" s="395">
        <v>0</v>
      </c>
      <c r="I136" s="395"/>
      <c r="J136" s="395"/>
      <c r="K136" s="395"/>
      <c r="L136" s="395"/>
      <c r="M136" s="395"/>
      <c r="N136" s="395"/>
      <c r="O136" s="527" t="s">
        <v>129</v>
      </c>
      <c r="P136" s="249"/>
    </row>
    <row r="137" spans="1:16" ht="14.25">
      <c r="A137" s="1150"/>
      <c r="B137" s="1135"/>
      <c r="C137" s="1135"/>
      <c r="D137" s="1147"/>
      <c r="E137" s="395">
        <f aca="true" t="shared" si="65" ref="E137:F141">G137+I137+K137+M137</f>
        <v>20</v>
      </c>
      <c r="F137" s="395">
        <f t="shared" si="65"/>
        <v>15</v>
      </c>
      <c r="G137" s="395">
        <v>20</v>
      </c>
      <c r="H137" s="395">
        <v>15</v>
      </c>
      <c r="I137" s="395"/>
      <c r="J137" s="395"/>
      <c r="K137" s="395"/>
      <c r="L137" s="395"/>
      <c r="M137" s="395"/>
      <c r="N137" s="395"/>
      <c r="O137" s="527" t="s">
        <v>130</v>
      </c>
      <c r="P137" s="249"/>
    </row>
    <row r="138" spans="1:16" ht="14.25">
      <c r="A138" s="1150"/>
      <c r="B138" s="1135"/>
      <c r="C138" s="1135"/>
      <c r="D138" s="1147"/>
      <c r="E138" s="395">
        <f t="shared" si="65"/>
        <v>20</v>
      </c>
      <c r="F138" s="395">
        <f t="shared" si="65"/>
        <v>11.3</v>
      </c>
      <c r="G138" s="395">
        <v>20</v>
      </c>
      <c r="H138" s="395">
        <v>11.3</v>
      </c>
      <c r="I138" s="395"/>
      <c r="J138" s="395"/>
      <c r="K138" s="395"/>
      <c r="L138" s="395"/>
      <c r="M138" s="395"/>
      <c r="N138" s="395"/>
      <c r="O138" s="527" t="s">
        <v>131</v>
      </c>
      <c r="P138" s="249"/>
    </row>
    <row r="139" spans="1:16" ht="14.25">
      <c r="A139" s="1150"/>
      <c r="B139" s="1135"/>
      <c r="C139" s="1135"/>
      <c r="D139" s="1147"/>
      <c r="E139" s="395">
        <f t="shared" si="65"/>
        <v>20</v>
      </c>
      <c r="F139" s="395">
        <f t="shared" si="65"/>
        <v>25</v>
      </c>
      <c r="G139" s="395">
        <v>20</v>
      </c>
      <c r="H139" s="395">
        <v>25</v>
      </c>
      <c r="I139" s="395"/>
      <c r="J139" s="395"/>
      <c r="K139" s="395"/>
      <c r="L139" s="395"/>
      <c r="M139" s="395"/>
      <c r="N139" s="395"/>
      <c r="O139" s="527" t="s">
        <v>133</v>
      </c>
      <c r="P139" s="249"/>
    </row>
    <row r="140" spans="1:16" ht="14.25">
      <c r="A140" s="1150"/>
      <c r="B140" s="1135"/>
      <c r="C140" s="1135"/>
      <c r="D140" s="1147"/>
      <c r="E140" s="395">
        <f t="shared" si="65"/>
        <v>20</v>
      </c>
      <c r="F140" s="395">
        <f t="shared" si="65"/>
        <v>0</v>
      </c>
      <c r="G140" s="395">
        <v>20</v>
      </c>
      <c r="H140" s="395">
        <v>0</v>
      </c>
      <c r="I140" s="395"/>
      <c r="J140" s="395"/>
      <c r="K140" s="395"/>
      <c r="L140" s="395"/>
      <c r="M140" s="395"/>
      <c r="N140" s="395"/>
      <c r="O140" s="527" t="s">
        <v>23</v>
      </c>
      <c r="P140" s="249"/>
    </row>
    <row r="141" spans="1:16" ht="14.25">
      <c r="A141" s="1150"/>
      <c r="B141" s="1135"/>
      <c r="C141" s="1136"/>
      <c r="D141" s="1147"/>
      <c r="E141" s="395">
        <f t="shared" si="65"/>
        <v>20</v>
      </c>
      <c r="F141" s="395">
        <f t="shared" si="65"/>
        <v>0</v>
      </c>
      <c r="G141" s="395">
        <v>20</v>
      </c>
      <c r="H141" s="395">
        <v>0</v>
      </c>
      <c r="I141" s="395"/>
      <c r="J141" s="395"/>
      <c r="K141" s="395"/>
      <c r="L141" s="395"/>
      <c r="M141" s="395"/>
      <c r="N141" s="395"/>
      <c r="O141" s="527" t="s">
        <v>483</v>
      </c>
      <c r="P141" s="249"/>
    </row>
    <row r="142" spans="1:16" ht="14.25">
      <c r="A142" s="1150"/>
      <c r="B142" s="1135"/>
      <c r="C142" s="1134" t="s">
        <v>140</v>
      </c>
      <c r="D142" s="1147">
        <v>2016</v>
      </c>
      <c r="E142" s="547">
        <f>SUM(E143:E148)</f>
        <v>120</v>
      </c>
      <c r="F142" s="547">
        <f aca="true" t="shared" si="66" ref="F142:N142">SUM(F143:F148)</f>
        <v>43.1</v>
      </c>
      <c r="G142" s="547">
        <f t="shared" si="66"/>
        <v>120</v>
      </c>
      <c r="H142" s="547">
        <f t="shared" si="66"/>
        <v>43.1</v>
      </c>
      <c r="I142" s="547">
        <f t="shared" si="66"/>
        <v>0</v>
      </c>
      <c r="J142" s="547">
        <f t="shared" si="66"/>
        <v>0</v>
      </c>
      <c r="K142" s="547">
        <f t="shared" si="66"/>
        <v>0</v>
      </c>
      <c r="L142" s="547">
        <f t="shared" si="66"/>
        <v>0</v>
      </c>
      <c r="M142" s="547">
        <f t="shared" si="66"/>
        <v>0</v>
      </c>
      <c r="N142" s="547">
        <f t="shared" si="66"/>
        <v>0</v>
      </c>
      <c r="O142" s="548"/>
      <c r="P142" s="249"/>
    </row>
    <row r="143" spans="1:16" ht="14.25">
      <c r="A143" s="1150"/>
      <c r="B143" s="1135"/>
      <c r="C143" s="1135"/>
      <c r="D143" s="1147"/>
      <c r="E143" s="395">
        <f>G143+I143+K143+M143</f>
        <v>20</v>
      </c>
      <c r="F143" s="395">
        <f>H143+J143+L143+N143</f>
        <v>0</v>
      </c>
      <c r="G143" s="395">
        <v>20</v>
      </c>
      <c r="H143" s="395">
        <v>0</v>
      </c>
      <c r="I143" s="395"/>
      <c r="J143" s="395"/>
      <c r="K143" s="395"/>
      <c r="L143" s="395"/>
      <c r="M143" s="395"/>
      <c r="N143" s="395"/>
      <c r="O143" s="527" t="s">
        <v>129</v>
      </c>
      <c r="P143" s="249"/>
    </row>
    <row r="144" spans="1:16" ht="14.25">
      <c r="A144" s="1150"/>
      <c r="B144" s="1135"/>
      <c r="C144" s="1135"/>
      <c r="D144" s="1147"/>
      <c r="E144" s="395">
        <f aca="true" t="shared" si="67" ref="E144:F148">G144+I144+K144+M144</f>
        <v>20</v>
      </c>
      <c r="F144" s="395">
        <f t="shared" si="67"/>
        <v>8.5</v>
      </c>
      <c r="G144" s="395">
        <v>20</v>
      </c>
      <c r="H144" s="395">
        <v>8.5</v>
      </c>
      <c r="I144" s="395"/>
      <c r="J144" s="395"/>
      <c r="K144" s="395"/>
      <c r="L144" s="395"/>
      <c r="M144" s="395"/>
      <c r="N144" s="395"/>
      <c r="O144" s="527" t="s">
        <v>130</v>
      </c>
      <c r="P144" s="249"/>
    </row>
    <row r="145" spans="1:16" ht="14.25">
      <c r="A145" s="1150"/>
      <c r="B145" s="1135"/>
      <c r="C145" s="1135"/>
      <c r="D145" s="1147"/>
      <c r="E145" s="395">
        <f t="shared" si="67"/>
        <v>20</v>
      </c>
      <c r="F145" s="395">
        <f t="shared" si="67"/>
        <v>9.6</v>
      </c>
      <c r="G145" s="395">
        <v>20</v>
      </c>
      <c r="H145" s="395">
        <v>9.6</v>
      </c>
      <c r="I145" s="395"/>
      <c r="J145" s="395"/>
      <c r="K145" s="395"/>
      <c r="L145" s="395"/>
      <c r="M145" s="395"/>
      <c r="N145" s="395"/>
      <c r="O145" s="527" t="s">
        <v>131</v>
      </c>
      <c r="P145" s="249"/>
    </row>
    <row r="146" spans="1:16" ht="14.25">
      <c r="A146" s="1150"/>
      <c r="B146" s="1135"/>
      <c r="C146" s="1135"/>
      <c r="D146" s="1147"/>
      <c r="E146" s="395">
        <f t="shared" si="67"/>
        <v>20</v>
      </c>
      <c r="F146" s="395">
        <f t="shared" si="67"/>
        <v>25</v>
      </c>
      <c r="G146" s="395">
        <v>20</v>
      </c>
      <c r="H146" s="395">
        <v>25</v>
      </c>
      <c r="I146" s="395"/>
      <c r="J146" s="395"/>
      <c r="K146" s="395"/>
      <c r="L146" s="395"/>
      <c r="M146" s="395"/>
      <c r="N146" s="395"/>
      <c r="O146" s="527" t="s">
        <v>133</v>
      </c>
      <c r="P146" s="249"/>
    </row>
    <row r="147" spans="1:16" ht="14.25">
      <c r="A147" s="1150"/>
      <c r="B147" s="1135"/>
      <c r="C147" s="1135"/>
      <c r="D147" s="1147"/>
      <c r="E147" s="395">
        <f t="shared" si="67"/>
        <v>20</v>
      </c>
      <c r="F147" s="395">
        <f t="shared" si="67"/>
        <v>0</v>
      </c>
      <c r="G147" s="395">
        <v>20</v>
      </c>
      <c r="H147" s="395">
        <v>0</v>
      </c>
      <c r="I147" s="395"/>
      <c r="J147" s="395"/>
      <c r="K147" s="395"/>
      <c r="L147" s="395"/>
      <c r="M147" s="395"/>
      <c r="N147" s="395"/>
      <c r="O147" s="527" t="s">
        <v>23</v>
      </c>
      <c r="P147" s="249"/>
    </row>
    <row r="148" spans="1:16" ht="14.25">
      <c r="A148" s="1150"/>
      <c r="B148" s="1135"/>
      <c r="C148" s="1135"/>
      <c r="D148" s="1147"/>
      <c r="E148" s="395">
        <f t="shared" si="67"/>
        <v>20</v>
      </c>
      <c r="F148" s="395">
        <f t="shared" si="67"/>
        <v>0</v>
      </c>
      <c r="G148" s="395">
        <v>20</v>
      </c>
      <c r="H148" s="395">
        <v>0</v>
      </c>
      <c r="I148" s="395"/>
      <c r="J148" s="395"/>
      <c r="K148" s="395"/>
      <c r="L148" s="395"/>
      <c r="M148" s="395"/>
      <c r="N148" s="395"/>
      <c r="O148" s="527" t="s">
        <v>483</v>
      </c>
      <c r="P148" s="249"/>
    </row>
    <row r="149" spans="1:16" ht="14.25">
      <c r="A149" s="1150"/>
      <c r="B149" s="1135"/>
      <c r="C149" s="1135"/>
      <c r="D149" s="1147">
        <v>2017</v>
      </c>
      <c r="E149" s="547">
        <f>SUM(E150:E155)</f>
        <v>120</v>
      </c>
      <c r="F149" s="547">
        <f aca="true" t="shared" si="68" ref="F149:N149">SUM(F150:F155)</f>
        <v>43.1</v>
      </c>
      <c r="G149" s="547">
        <f t="shared" si="68"/>
        <v>120</v>
      </c>
      <c r="H149" s="547">
        <f t="shared" si="68"/>
        <v>43.1</v>
      </c>
      <c r="I149" s="547">
        <f t="shared" si="68"/>
        <v>0</v>
      </c>
      <c r="J149" s="547">
        <f t="shared" si="68"/>
        <v>0</v>
      </c>
      <c r="K149" s="547">
        <f t="shared" si="68"/>
        <v>0</v>
      </c>
      <c r="L149" s="547">
        <f t="shared" si="68"/>
        <v>0</v>
      </c>
      <c r="M149" s="547">
        <f t="shared" si="68"/>
        <v>0</v>
      </c>
      <c r="N149" s="547">
        <f t="shared" si="68"/>
        <v>0</v>
      </c>
      <c r="O149" s="548"/>
      <c r="P149" s="249"/>
    </row>
    <row r="150" spans="1:16" ht="14.25">
      <c r="A150" s="1150"/>
      <c r="B150" s="1135"/>
      <c r="C150" s="1135"/>
      <c r="D150" s="1147"/>
      <c r="E150" s="395">
        <f>G150+I150+K150+M150</f>
        <v>20</v>
      </c>
      <c r="F150" s="395">
        <f>H150+J150+L150+N150</f>
        <v>0</v>
      </c>
      <c r="G150" s="395">
        <v>20</v>
      </c>
      <c r="H150" s="395">
        <v>0</v>
      </c>
      <c r="I150" s="395"/>
      <c r="J150" s="395"/>
      <c r="K150" s="395"/>
      <c r="L150" s="395"/>
      <c r="M150" s="395"/>
      <c r="N150" s="395"/>
      <c r="O150" s="527" t="s">
        <v>129</v>
      </c>
      <c r="P150" s="249"/>
    </row>
    <row r="151" spans="1:16" ht="14.25">
      <c r="A151" s="1150"/>
      <c r="B151" s="1135"/>
      <c r="C151" s="1135"/>
      <c r="D151" s="1147"/>
      <c r="E151" s="395">
        <f aca="true" t="shared" si="69" ref="E151:F155">G151+I151+K151+M151</f>
        <v>20</v>
      </c>
      <c r="F151" s="395">
        <f t="shared" si="69"/>
        <v>9.1</v>
      </c>
      <c r="G151" s="395">
        <v>20</v>
      </c>
      <c r="H151" s="395">
        <v>9.1</v>
      </c>
      <c r="I151" s="395"/>
      <c r="J151" s="395"/>
      <c r="K151" s="395"/>
      <c r="L151" s="395"/>
      <c r="M151" s="395"/>
      <c r="N151" s="395"/>
      <c r="O151" s="527" t="s">
        <v>130</v>
      </c>
      <c r="P151" s="249"/>
    </row>
    <row r="152" spans="1:16" ht="14.25">
      <c r="A152" s="1150"/>
      <c r="B152" s="1135"/>
      <c r="C152" s="1135"/>
      <c r="D152" s="1147"/>
      <c r="E152" s="395">
        <f t="shared" si="69"/>
        <v>20</v>
      </c>
      <c r="F152" s="395">
        <f t="shared" si="69"/>
        <v>9</v>
      </c>
      <c r="G152" s="395">
        <v>20</v>
      </c>
      <c r="H152" s="395">
        <v>9</v>
      </c>
      <c r="I152" s="395"/>
      <c r="J152" s="395"/>
      <c r="K152" s="395"/>
      <c r="L152" s="395"/>
      <c r="M152" s="395"/>
      <c r="N152" s="395"/>
      <c r="O152" s="527" t="s">
        <v>131</v>
      </c>
      <c r="P152" s="249"/>
    </row>
    <row r="153" spans="1:16" ht="14.25">
      <c r="A153" s="1150"/>
      <c r="B153" s="1135"/>
      <c r="C153" s="1135"/>
      <c r="D153" s="1147"/>
      <c r="E153" s="395">
        <f t="shared" si="69"/>
        <v>20</v>
      </c>
      <c r="F153" s="395">
        <f t="shared" si="69"/>
        <v>25</v>
      </c>
      <c r="G153" s="395">
        <v>20</v>
      </c>
      <c r="H153" s="395">
        <v>25</v>
      </c>
      <c r="I153" s="395"/>
      <c r="J153" s="395"/>
      <c r="K153" s="395"/>
      <c r="L153" s="395"/>
      <c r="M153" s="395"/>
      <c r="N153" s="395"/>
      <c r="O153" s="527" t="s">
        <v>133</v>
      </c>
      <c r="P153" s="249"/>
    </row>
    <row r="154" spans="1:16" ht="14.25">
      <c r="A154" s="1150"/>
      <c r="B154" s="1135"/>
      <c r="C154" s="1135"/>
      <c r="D154" s="1147"/>
      <c r="E154" s="395">
        <f t="shared" si="69"/>
        <v>20</v>
      </c>
      <c r="F154" s="395">
        <f t="shared" si="69"/>
        <v>0</v>
      </c>
      <c r="G154" s="395">
        <v>20</v>
      </c>
      <c r="H154" s="395">
        <v>0</v>
      </c>
      <c r="I154" s="395"/>
      <c r="J154" s="395"/>
      <c r="K154" s="395"/>
      <c r="L154" s="395"/>
      <c r="M154" s="395"/>
      <c r="N154" s="395"/>
      <c r="O154" s="527" t="s">
        <v>23</v>
      </c>
      <c r="P154" s="249"/>
    </row>
    <row r="155" spans="1:16" ht="14.25">
      <c r="A155" s="1150"/>
      <c r="B155" s="1135"/>
      <c r="C155" s="1135"/>
      <c r="D155" s="1147"/>
      <c r="E155" s="395">
        <f t="shared" si="69"/>
        <v>20</v>
      </c>
      <c r="F155" s="395">
        <f t="shared" si="69"/>
        <v>0</v>
      </c>
      <c r="G155" s="395">
        <v>20</v>
      </c>
      <c r="H155" s="395">
        <v>0</v>
      </c>
      <c r="I155" s="395"/>
      <c r="J155" s="395"/>
      <c r="K155" s="395"/>
      <c r="L155" s="395"/>
      <c r="M155" s="395"/>
      <c r="N155" s="395"/>
      <c r="O155" s="527" t="s">
        <v>483</v>
      </c>
      <c r="P155" s="249"/>
    </row>
    <row r="156" spans="1:16" ht="14.25">
      <c r="A156" s="1150"/>
      <c r="B156" s="1135"/>
      <c r="C156" s="1135"/>
      <c r="D156" s="1147">
        <v>2018</v>
      </c>
      <c r="E156" s="547">
        <f>SUM(E157:E162)</f>
        <v>125</v>
      </c>
      <c r="F156" s="547">
        <f aca="true" t="shared" si="70" ref="F156:N156">SUM(F157:F162)</f>
        <v>45</v>
      </c>
      <c r="G156" s="547">
        <f t="shared" si="70"/>
        <v>125</v>
      </c>
      <c r="H156" s="547">
        <f t="shared" si="70"/>
        <v>45</v>
      </c>
      <c r="I156" s="547">
        <f t="shared" si="70"/>
        <v>0</v>
      </c>
      <c r="J156" s="547">
        <f t="shared" si="70"/>
        <v>0</v>
      </c>
      <c r="K156" s="547">
        <f t="shared" si="70"/>
        <v>0</v>
      </c>
      <c r="L156" s="547">
        <f t="shared" si="70"/>
        <v>0</v>
      </c>
      <c r="M156" s="547">
        <f t="shared" si="70"/>
        <v>0</v>
      </c>
      <c r="N156" s="547">
        <f t="shared" si="70"/>
        <v>0</v>
      </c>
      <c r="O156" s="548"/>
      <c r="P156" s="249"/>
    </row>
    <row r="157" spans="1:16" ht="14.25">
      <c r="A157" s="1150"/>
      <c r="B157" s="1135"/>
      <c r="C157" s="1135"/>
      <c r="D157" s="1147"/>
      <c r="E157" s="395">
        <f>G157+I157+K157+M157</f>
        <v>20</v>
      </c>
      <c r="F157" s="395">
        <f>H157+J157+L157+N157</f>
        <v>0</v>
      </c>
      <c r="G157" s="395">
        <v>20</v>
      </c>
      <c r="H157" s="395">
        <v>0</v>
      </c>
      <c r="I157" s="395"/>
      <c r="J157" s="395"/>
      <c r="K157" s="395"/>
      <c r="L157" s="395"/>
      <c r="M157" s="395"/>
      <c r="N157" s="395"/>
      <c r="O157" s="527" t="s">
        <v>129</v>
      </c>
      <c r="P157" s="249"/>
    </row>
    <row r="158" spans="1:16" ht="14.25">
      <c r="A158" s="1150"/>
      <c r="B158" s="1135"/>
      <c r="C158" s="1135"/>
      <c r="D158" s="1147"/>
      <c r="E158" s="395">
        <f aca="true" t="shared" si="71" ref="E158:F162">G158+I158+K158+M158</f>
        <v>20</v>
      </c>
      <c r="F158" s="395">
        <f t="shared" si="71"/>
        <v>10.5</v>
      </c>
      <c r="G158" s="395">
        <v>20</v>
      </c>
      <c r="H158" s="311">
        <v>10.5</v>
      </c>
      <c r="I158" s="395"/>
      <c r="J158" s="395"/>
      <c r="K158" s="395"/>
      <c r="L158" s="395"/>
      <c r="M158" s="395"/>
      <c r="N158" s="395"/>
      <c r="O158" s="527" t="s">
        <v>130</v>
      </c>
      <c r="P158" s="249"/>
    </row>
    <row r="159" spans="1:16" ht="14.25">
      <c r="A159" s="1150"/>
      <c r="B159" s="1135"/>
      <c r="C159" s="1135"/>
      <c r="D159" s="1147"/>
      <c r="E159" s="395">
        <f t="shared" si="71"/>
        <v>20</v>
      </c>
      <c r="F159" s="395">
        <f t="shared" si="71"/>
        <v>9.5</v>
      </c>
      <c r="G159" s="395">
        <v>20</v>
      </c>
      <c r="H159" s="311">
        <v>9.5</v>
      </c>
      <c r="I159" s="395"/>
      <c r="J159" s="395"/>
      <c r="K159" s="395"/>
      <c r="L159" s="395"/>
      <c r="M159" s="395"/>
      <c r="N159" s="395"/>
      <c r="O159" s="527" t="s">
        <v>131</v>
      </c>
      <c r="P159" s="249"/>
    </row>
    <row r="160" spans="1:16" ht="14.25">
      <c r="A160" s="1150"/>
      <c r="B160" s="1135"/>
      <c r="C160" s="1135"/>
      <c r="D160" s="1147"/>
      <c r="E160" s="395">
        <f t="shared" si="71"/>
        <v>25</v>
      </c>
      <c r="F160" s="395">
        <f t="shared" si="71"/>
        <v>25</v>
      </c>
      <c r="G160" s="395">
        <v>25</v>
      </c>
      <c r="H160" s="395">
        <v>25</v>
      </c>
      <c r="I160" s="395"/>
      <c r="J160" s="395"/>
      <c r="K160" s="395"/>
      <c r="L160" s="395"/>
      <c r="M160" s="395"/>
      <c r="N160" s="395"/>
      <c r="O160" s="527" t="s">
        <v>133</v>
      </c>
      <c r="P160" s="249"/>
    </row>
    <row r="161" spans="1:16" ht="14.25">
      <c r="A161" s="1150"/>
      <c r="B161" s="1135"/>
      <c r="C161" s="1135"/>
      <c r="D161" s="1147"/>
      <c r="E161" s="395">
        <f t="shared" si="71"/>
        <v>20</v>
      </c>
      <c r="F161" s="395">
        <f t="shared" si="71"/>
        <v>0</v>
      </c>
      <c r="G161" s="395">
        <v>20</v>
      </c>
      <c r="H161" s="395">
        <v>0</v>
      </c>
      <c r="I161" s="395"/>
      <c r="J161" s="395"/>
      <c r="K161" s="395"/>
      <c r="L161" s="395"/>
      <c r="M161" s="395"/>
      <c r="N161" s="395"/>
      <c r="O161" s="527" t="s">
        <v>23</v>
      </c>
      <c r="P161" s="249"/>
    </row>
    <row r="162" spans="1:16" ht="14.25">
      <c r="A162" s="1150"/>
      <c r="B162" s="1135"/>
      <c r="C162" s="1135"/>
      <c r="D162" s="1147"/>
      <c r="E162" s="395">
        <f t="shared" si="71"/>
        <v>20</v>
      </c>
      <c r="F162" s="395">
        <f t="shared" si="71"/>
        <v>0</v>
      </c>
      <c r="G162" s="395">
        <v>20</v>
      </c>
      <c r="H162" s="395">
        <v>0</v>
      </c>
      <c r="I162" s="395"/>
      <c r="J162" s="395"/>
      <c r="K162" s="395"/>
      <c r="L162" s="395"/>
      <c r="M162" s="395"/>
      <c r="N162" s="395"/>
      <c r="O162" s="527" t="s">
        <v>483</v>
      </c>
      <c r="P162" s="249"/>
    </row>
    <row r="163" spans="1:16" ht="14.25">
      <c r="A163" s="1150"/>
      <c r="B163" s="1135"/>
      <c r="C163" s="1135"/>
      <c r="D163" s="1147">
        <v>2019</v>
      </c>
      <c r="E163" s="547">
        <f>SUM(E164:E169)</f>
        <v>100.9</v>
      </c>
      <c r="F163" s="547">
        <f aca="true" t="shared" si="72" ref="F163:N163">SUM(F164:F169)</f>
        <v>40.9</v>
      </c>
      <c r="G163" s="547">
        <f t="shared" si="72"/>
        <v>100.9</v>
      </c>
      <c r="H163" s="547">
        <f t="shared" si="72"/>
        <v>40.9</v>
      </c>
      <c r="I163" s="547">
        <f t="shared" si="72"/>
        <v>0</v>
      </c>
      <c r="J163" s="547">
        <f t="shared" si="72"/>
        <v>0</v>
      </c>
      <c r="K163" s="547">
        <f t="shared" si="72"/>
        <v>0</v>
      </c>
      <c r="L163" s="547">
        <f t="shared" si="72"/>
        <v>0</v>
      </c>
      <c r="M163" s="547">
        <f t="shared" si="72"/>
        <v>0</v>
      </c>
      <c r="N163" s="547">
        <f t="shared" si="72"/>
        <v>0</v>
      </c>
      <c r="O163" s="548"/>
      <c r="P163" s="249"/>
    </row>
    <row r="164" spans="1:16" ht="14.25">
      <c r="A164" s="1150"/>
      <c r="B164" s="1135"/>
      <c r="C164" s="1135"/>
      <c r="D164" s="1147"/>
      <c r="E164" s="395">
        <f>G164+I164+K164+M164</f>
        <v>20</v>
      </c>
      <c r="F164" s="395">
        <f>H164+J164+L164+N164</f>
        <v>0</v>
      </c>
      <c r="G164" s="395">
        <v>20</v>
      </c>
      <c r="H164" s="395">
        <v>0</v>
      </c>
      <c r="I164" s="395"/>
      <c r="J164" s="395"/>
      <c r="K164" s="395"/>
      <c r="L164" s="395"/>
      <c r="M164" s="395"/>
      <c r="N164" s="395"/>
      <c r="O164" s="527" t="s">
        <v>129</v>
      </c>
      <c r="P164" s="249"/>
    </row>
    <row r="165" spans="1:16" ht="14.25">
      <c r="A165" s="1150"/>
      <c r="B165" s="1135"/>
      <c r="C165" s="1135"/>
      <c r="D165" s="1147"/>
      <c r="E165" s="395">
        <f aca="true" t="shared" si="73" ref="E165:F169">G165+I165+K165+M165</f>
        <v>8</v>
      </c>
      <c r="F165" s="395">
        <f t="shared" si="73"/>
        <v>8</v>
      </c>
      <c r="G165" s="311">
        <v>8</v>
      </c>
      <c r="H165" s="311">
        <v>8</v>
      </c>
      <c r="I165" s="395"/>
      <c r="J165" s="395"/>
      <c r="K165" s="395"/>
      <c r="L165" s="395"/>
      <c r="M165" s="395"/>
      <c r="N165" s="395"/>
      <c r="O165" s="527" t="s">
        <v>130</v>
      </c>
      <c r="P165" s="249"/>
    </row>
    <row r="166" spans="1:16" ht="14.25">
      <c r="A166" s="1150"/>
      <c r="B166" s="1135"/>
      <c r="C166" s="1135"/>
      <c r="D166" s="1147"/>
      <c r="E166" s="395">
        <f t="shared" si="73"/>
        <v>7.9</v>
      </c>
      <c r="F166" s="395">
        <f t="shared" si="73"/>
        <v>7.9</v>
      </c>
      <c r="G166" s="311">
        <v>7.9</v>
      </c>
      <c r="H166" s="311">
        <v>7.9</v>
      </c>
      <c r="I166" s="395"/>
      <c r="J166" s="395"/>
      <c r="K166" s="395"/>
      <c r="L166" s="395"/>
      <c r="M166" s="395"/>
      <c r="N166" s="395"/>
      <c r="O166" s="527" t="s">
        <v>131</v>
      </c>
      <c r="P166" s="249"/>
    </row>
    <row r="167" spans="1:16" ht="14.25">
      <c r="A167" s="1150"/>
      <c r="B167" s="1135"/>
      <c r="C167" s="1135"/>
      <c r="D167" s="1147"/>
      <c r="E167" s="395">
        <f t="shared" si="73"/>
        <v>25</v>
      </c>
      <c r="F167" s="395">
        <f t="shared" si="73"/>
        <v>25</v>
      </c>
      <c r="G167" s="311">
        <v>25</v>
      </c>
      <c r="H167" s="311">
        <v>25</v>
      </c>
      <c r="I167" s="395"/>
      <c r="J167" s="395"/>
      <c r="K167" s="395"/>
      <c r="L167" s="395"/>
      <c r="M167" s="395"/>
      <c r="N167" s="395"/>
      <c r="O167" s="527" t="s">
        <v>133</v>
      </c>
      <c r="P167" s="249"/>
    </row>
    <row r="168" spans="1:16" ht="14.25">
      <c r="A168" s="1150"/>
      <c r="B168" s="1135"/>
      <c r="C168" s="1135"/>
      <c r="D168" s="1147"/>
      <c r="E168" s="395">
        <f t="shared" si="73"/>
        <v>20</v>
      </c>
      <c r="F168" s="395">
        <f t="shared" si="73"/>
        <v>0</v>
      </c>
      <c r="G168" s="395">
        <v>20</v>
      </c>
      <c r="H168" s="395">
        <v>0</v>
      </c>
      <c r="I168" s="395"/>
      <c r="J168" s="395"/>
      <c r="K168" s="395"/>
      <c r="L168" s="395"/>
      <c r="M168" s="395"/>
      <c r="N168" s="395"/>
      <c r="O168" s="527" t="s">
        <v>23</v>
      </c>
      <c r="P168" s="249"/>
    </row>
    <row r="169" spans="1:16" ht="14.25">
      <c r="A169" s="1150"/>
      <c r="B169" s="1135"/>
      <c r="C169" s="1135"/>
      <c r="D169" s="1147"/>
      <c r="E169" s="395">
        <f t="shared" si="73"/>
        <v>20</v>
      </c>
      <c r="F169" s="395">
        <f t="shared" si="73"/>
        <v>0</v>
      </c>
      <c r="G169" s="395">
        <v>20</v>
      </c>
      <c r="H169" s="395">
        <v>0</v>
      </c>
      <c r="I169" s="395"/>
      <c r="J169" s="395"/>
      <c r="K169" s="395"/>
      <c r="L169" s="395"/>
      <c r="M169" s="395"/>
      <c r="N169" s="395"/>
      <c r="O169" s="527" t="s">
        <v>483</v>
      </c>
      <c r="P169" s="249"/>
    </row>
    <row r="170" spans="1:16" ht="14.25">
      <c r="A170" s="1150"/>
      <c r="B170" s="1135"/>
      <c r="C170" s="1135"/>
      <c r="D170" s="1137">
        <v>2020</v>
      </c>
      <c r="E170" s="549">
        <f>SUM(E171:E176)</f>
        <v>114.6</v>
      </c>
      <c r="F170" s="549">
        <f aca="true" t="shared" si="74" ref="F170:N170">SUM(F171:F176)</f>
        <v>42.1</v>
      </c>
      <c r="G170" s="549">
        <f t="shared" si="74"/>
        <v>114.6</v>
      </c>
      <c r="H170" s="549">
        <f t="shared" si="74"/>
        <v>42.1</v>
      </c>
      <c r="I170" s="549">
        <f t="shared" si="74"/>
        <v>0</v>
      </c>
      <c r="J170" s="549">
        <f t="shared" si="74"/>
        <v>0</v>
      </c>
      <c r="K170" s="549">
        <f t="shared" si="74"/>
        <v>0</v>
      </c>
      <c r="L170" s="549">
        <f t="shared" si="74"/>
        <v>0</v>
      </c>
      <c r="M170" s="549">
        <f t="shared" si="74"/>
        <v>0</v>
      </c>
      <c r="N170" s="549">
        <f t="shared" si="74"/>
        <v>0</v>
      </c>
      <c r="O170" s="548"/>
      <c r="P170" s="249"/>
    </row>
    <row r="171" spans="1:16" ht="14.25">
      <c r="A171" s="1150"/>
      <c r="B171" s="1135"/>
      <c r="C171" s="1135"/>
      <c r="D171" s="1137"/>
      <c r="E171" s="383">
        <f>G171+I171+K171+M171</f>
        <v>20</v>
      </c>
      <c r="F171" s="383">
        <f>H171+J171+L171+N171</f>
        <v>0</v>
      </c>
      <c r="G171" s="383">
        <v>20</v>
      </c>
      <c r="H171" s="383">
        <v>0</v>
      </c>
      <c r="I171" s="383"/>
      <c r="J171" s="383"/>
      <c r="K171" s="383"/>
      <c r="L171" s="383"/>
      <c r="M171" s="383"/>
      <c r="N171" s="383"/>
      <c r="O171" s="527" t="s">
        <v>129</v>
      </c>
      <c r="P171" s="249"/>
    </row>
    <row r="172" spans="1:16" ht="14.25">
      <c r="A172" s="1150"/>
      <c r="B172" s="1135"/>
      <c r="C172" s="1135"/>
      <c r="D172" s="1137"/>
      <c r="E172" s="383">
        <f aca="true" t="shared" si="75" ref="E172:F176">G172+I172+K172+M172</f>
        <v>9.6</v>
      </c>
      <c r="F172" s="383">
        <f t="shared" si="75"/>
        <v>9.6</v>
      </c>
      <c r="G172" s="301">
        <v>9.6</v>
      </c>
      <c r="H172" s="301">
        <v>9.6</v>
      </c>
      <c r="I172" s="383"/>
      <c r="J172" s="383"/>
      <c r="K172" s="383"/>
      <c r="L172" s="383"/>
      <c r="M172" s="383"/>
      <c r="N172" s="383"/>
      <c r="O172" s="527" t="s">
        <v>130</v>
      </c>
      <c r="P172" s="249"/>
    </row>
    <row r="173" spans="1:16" ht="14.25">
      <c r="A173" s="1150"/>
      <c r="B173" s="1135"/>
      <c r="C173" s="1135"/>
      <c r="D173" s="1137"/>
      <c r="E173" s="383">
        <f t="shared" si="75"/>
        <v>20</v>
      </c>
      <c r="F173" s="383">
        <f t="shared" si="75"/>
        <v>7.5</v>
      </c>
      <c r="G173" s="301">
        <v>20</v>
      </c>
      <c r="H173" s="301">
        <v>7.5</v>
      </c>
      <c r="I173" s="383"/>
      <c r="J173" s="383"/>
      <c r="K173" s="383"/>
      <c r="L173" s="383"/>
      <c r="M173" s="383"/>
      <c r="N173" s="383"/>
      <c r="O173" s="527" t="s">
        <v>131</v>
      </c>
      <c r="P173" s="249"/>
    </row>
    <row r="174" spans="1:16" ht="14.25">
      <c r="A174" s="1150"/>
      <c r="B174" s="1135"/>
      <c r="C174" s="1135"/>
      <c r="D174" s="1137"/>
      <c r="E174" s="383">
        <f t="shared" si="75"/>
        <v>25</v>
      </c>
      <c r="F174" s="383">
        <f t="shared" si="75"/>
        <v>25</v>
      </c>
      <c r="G174" s="301">
        <v>25</v>
      </c>
      <c r="H174" s="301">
        <v>25</v>
      </c>
      <c r="I174" s="383"/>
      <c r="J174" s="383"/>
      <c r="K174" s="383"/>
      <c r="L174" s="383"/>
      <c r="M174" s="383"/>
      <c r="N174" s="383"/>
      <c r="O174" s="527" t="s">
        <v>133</v>
      </c>
      <c r="P174" s="249"/>
    </row>
    <row r="175" spans="1:16" ht="14.25">
      <c r="A175" s="1150"/>
      <c r="B175" s="1135"/>
      <c r="C175" s="1135"/>
      <c r="D175" s="1137"/>
      <c r="E175" s="383">
        <f t="shared" si="75"/>
        <v>20</v>
      </c>
      <c r="F175" s="383">
        <f t="shared" si="75"/>
        <v>0</v>
      </c>
      <c r="G175" s="383">
        <v>20</v>
      </c>
      <c r="H175" s="383">
        <v>0</v>
      </c>
      <c r="I175" s="383"/>
      <c r="J175" s="383"/>
      <c r="K175" s="383"/>
      <c r="L175" s="383"/>
      <c r="M175" s="383"/>
      <c r="N175" s="383"/>
      <c r="O175" s="527" t="s">
        <v>23</v>
      </c>
      <c r="P175" s="249"/>
    </row>
    <row r="176" spans="1:16" ht="14.25">
      <c r="A176" s="1150"/>
      <c r="B176" s="1135"/>
      <c r="C176" s="1135"/>
      <c r="D176" s="1137"/>
      <c r="E176" s="383">
        <f t="shared" si="75"/>
        <v>20</v>
      </c>
      <c r="F176" s="383">
        <f t="shared" si="75"/>
        <v>0</v>
      </c>
      <c r="G176" s="383">
        <v>20</v>
      </c>
      <c r="H176" s="383">
        <v>0</v>
      </c>
      <c r="I176" s="383"/>
      <c r="J176" s="383"/>
      <c r="K176" s="383"/>
      <c r="L176" s="383"/>
      <c r="M176" s="383"/>
      <c r="N176" s="383"/>
      <c r="O176" s="527" t="s">
        <v>483</v>
      </c>
      <c r="P176" s="249"/>
    </row>
    <row r="177" spans="1:16" ht="14.25">
      <c r="A177" s="1150"/>
      <c r="B177" s="1135"/>
      <c r="C177" s="1135"/>
      <c r="D177" s="1137">
        <v>2021</v>
      </c>
      <c r="E177" s="549">
        <f>SUM(E178:E183)</f>
        <v>114.6</v>
      </c>
      <c r="F177" s="549">
        <f aca="true" t="shared" si="76" ref="F177:N177">SUM(F178:F183)</f>
        <v>47.6</v>
      </c>
      <c r="G177" s="549">
        <f t="shared" si="76"/>
        <v>114.6</v>
      </c>
      <c r="H177" s="549">
        <f t="shared" si="76"/>
        <v>47.6</v>
      </c>
      <c r="I177" s="549">
        <f t="shared" si="76"/>
        <v>0</v>
      </c>
      <c r="J177" s="549">
        <f t="shared" si="76"/>
        <v>0</v>
      </c>
      <c r="K177" s="549">
        <f t="shared" si="76"/>
        <v>0</v>
      </c>
      <c r="L177" s="549">
        <f t="shared" si="76"/>
        <v>0</v>
      </c>
      <c r="M177" s="549">
        <f t="shared" si="76"/>
        <v>0</v>
      </c>
      <c r="N177" s="549">
        <f t="shared" si="76"/>
        <v>0</v>
      </c>
      <c r="O177" s="548"/>
      <c r="P177" s="249"/>
    </row>
    <row r="178" spans="1:16" ht="14.25">
      <c r="A178" s="1150"/>
      <c r="B178" s="1135"/>
      <c r="C178" s="1135"/>
      <c r="D178" s="1137"/>
      <c r="E178" s="383">
        <f aca="true" t="shared" si="77" ref="E178:F183">G178+I178+K178+M178</f>
        <v>20</v>
      </c>
      <c r="F178" s="383">
        <f t="shared" si="77"/>
        <v>0</v>
      </c>
      <c r="G178" s="383">
        <v>20</v>
      </c>
      <c r="H178" s="383">
        <v>0</v>
      </c>
      <c r="I178" s="383"/>
      <c r="J178" s="383"/>
      <c r="K178" s="383"/>
      <c r="L178" s="383"/>
      <c r="M178" s="383"/>
      <c r="N178" s="383"/>
      <c r="O178" s="527" t="s">
        <v>129</v>
      </c>
      <c r="P178" s="249"/>
    </row>
    <row r="179" spans="1:16" ht="14.25">
      <c r="A179" s="1150"/>
      <c r="B179" s="1135"/>
      <c r="C179" s="1135"/>
      <c r="D179" s="1137"/>
      <c r="E179" s="383">
        <f t="shared" si="77"/>
        <v>9.6</v>
      </c>
      <c r="F179" s="383">
        <f t="shared" si="77"/>
        <v>9.6</v>
      </c>
      <c r="G179" s="301">
        <v>9.6</v>
      </c>
      <c r="H179" s="301">
        <v>9.6</v>
      </c>
      <c r="I179" s="383"/>
      <c r="J179" s="383"/>
      <c r="K179" s="383"/>
      <c r="L179" s="383"/>
      <c r="M179" s="383"/>
      <c r="N179" s="383"/>
      <c r="O179" s="527" t="s">
        <v>130</v>
      </c>
      <c r="P179" s="249"/>
    </row>
    <row r="180" spans="1:16" ht="14.25">
      <c r="A180" s="1150"/>
      <c r="B180" s="1135"/>
      <c r="C180" s="1135"/>
      <c r="D180" s="1137"/>
      <c r="E180" s="383">
        <f t="shared" si="77"/>
        <v>20</v>
      </c>
      <c r="F180" s="383">
        <f t="shared" si="77"/>
        <v>13</v>
      </c>
      <c r="G180" s="301">
        <v>20</v>
      </c>
      <c r="H180" s="301">
        <v>13</v>
      </c>
      <c r="I180" s="383"/>
      <c r="J180" s="383"/>
      <c r="K180" s="383"/>
      <c r="L180" s="383"/>
      <c r="M180" s="383"/>
      <c r="N180" s="383"/>
      <c r="O180" s="527" t="s">
        <v>131</v>
      </c>
      <c r="P180" s="249"/>
    </row>
    <row r="181" spans="1:16" ht="14.25">
      <c r="A181" s="1150"/>
      <c r="B181" s="1135"/>
      <c r="C181" s="1135"/>
      <c r="D181" s="1137"/>
      <c r="E181" s="383">
        <f t="shared" si="77"/>
        <v>25</v>
      </c>
      <c r="F181" s="383">
        <f t="shared" si="77"/>
        <v>25</v>
      </c>
      <c r="G181" s="301">
        <v>25</v>
      </c>
      <c r="H181" s="301">
        <v>25</v>
      </c>
      <c r="I181" s="383"/>
      <c r="J181" s="383"/>
      <c r="K181" s="383"/>
      <c r="L181" s="383"/>
      <c r="M181" s="383"/>
      <c r="N181" s="383"/>
      <c r="O181" s="527" t="s">
        <v>133</v>
      </c>
      <c r="P181" s="249"/>
    </row>
    <row r="182" spans="1:16" ht="14.25">
      <c r="A182" s="1150"/>
      <c r="B182" s="1135"/>
      <c r="C182" s="1135"/>
      <c r="D182" s="1137"/>
      <c r="E182" s="383">
        <f t="shared" si="77"/>
        <v>20</v>
      </c>
      <c r="F182" s="383">
        <f t="shared" si="77"/>
        <v>0</v>
      </c>
      <c r="G182" s="383">
        <v>20</v>
      </c>
      <c r="H182" s="383">
        <v>0</v>
      </c>
      <c r="I182" s="383"/>
      <c r="J182" s="383"/>
      <c r="K182" s="383"/>
      <c r="L182" s="383"/>
      <c r="M182" s="383"/>
      <c r="N182" s="383"/>
      <c r="O182" s="527" t="s">
        <v>23</v>
      </c>
      <c r="P182" s="249"/>
    </row>
    <row r="183" spans="1:16" ht="14.25">
      <c r="A183" s="1150"/>
      <c r="B183" s="1135"/>
      <c r="C183" s="1135"/>
      <c r="D183" s="1137"/>
      <c r="E183" s="383">
        <f t="shared" si="77"/>
        <v>20</v>
      </c>
      <c r="F183" s="383">
        <f t="shared" si="77"/>
        <v>0</v>
      </c>
      <c r="G183" s="383">
        <v>20</v>
      </c>
      <c r="H183" s="383">
        <v>0</v>
      </c>
      <c r="I183" s="383"/>
      <c r="J183" s="383"/>
      <c r="K183" s="383"/>
      <c r="L183" s="383"/>
      <c r="M183" s="383"/>
      <c r="N183" s="383"/>
      <c r="O183" s="527" t="s">
        <v>483</v>
      </c>
      <c r="P183" s="249"/>
    </row>
    <row r="184" spans="1:16" ht="14.25">
      <c r="A184" s="1150"/>
      <c r="B184" s="1135"/>
      <c r="C184" s="1135"/>
      <c r="D184" s="1137">
        <v>2022</v>
      </c>
      <c r="E184" s="549">
        <f>SUM(E185:E190)</f>
        <v>114.6</v>
      </c>
      <c r="F184" s="549">
        <f aca="true" t="shared" si="78" ref="F184:N184">SUM(F185:F190)</f>
        <v>47.6</v>
      </c>
      <c r="G184" s="549">
        <f t="shared" si="78"/>
        <v>114.6</v>
      </c>
      <c r="H184" s="549">
        <f t="shared" si="78"/>
        <v>47.6</v>
      </c>
      <c r="I184" s="549">
        <f t="shared" si="78"/>
        <v>0</v>
      </c>
      <c r="J184" s="549">
        <f t="shared" si="78"/>
        <v>0</v>
      </c>
      <c r="K184" s="549">
        <f t="shared" si="78"/>
        <v>0</v>
      </c>
      <c r="L184" s="549">
        <f t="shared" si="78"/>
        <v>0</v>
      </c>
      <c r="M184" s="549">
        <f t="shared" si="78"/>
        <v>0</v>
      </c>
      <c r="N184" s="549">
        <f t="shared" si="78"/>
        <v>0</v>
      </c>
      <c r="O184" s="548"/>
      <c r="P184" s="249"/>
    </row>
    <row r="185" spans="1:16" ht="14.25">
      <c r="A185" s="1150"/>
      <c r="B185" s="1135"/>
      <c r="C185" s="1135"/>
      <c r="D185" s="1137"/>
      <c r="E185" s="383">
        <f aca="true" t="shared" si="79" ref="E185:F190">G185+I185+K185+M185</f>
        <v>20</v>
      </c>
      <c r="F185" s="383">
        <f t="shared" si="79"/>
        <v>0</v>
      </c>
      <c r="G185" s="383">
        <v>20</v>
      </c>
      <c r="H185" s="383">
        <v>0</v>
      </c>
      <c r="I185" s="383"/>
      <c r="J185" s="383"/>
      <c r="K185" s="383"/>
      <c r="L185" s="383"/>
      <c r="M185" s="383"/>
      <c r="N185" s="383"/>
      <c r="O185" s="527" t="s">
        <v>129</v>
      </c>
      <c r="P185" s="249"/>
    </row>
    <row r="186" spans="1:16" ht="14.25">
      <c r="A186" s="1150"/>
      <c r="B186" s="1135"/>
      <c r="C186" s="1135"/>
      <c r="D186" s="1137"/>
      <c r="E186" s="383">
        <f t="shared" si="79"/>
        <v>9.6</v>
      </c>
      <c r="F186" s="383">
        <f t="shared" si="79"/>
        <v>9.6</v>
      </c>
      <c r="G186" s="301">
        <v>9.6</v>
      </c>
      <c r="H186" s="301">
        <v>9.6</v>
      </c>
      <c r="I186" s="383"/>
      <c r="J186" s="383"/>
      <c r="K186" s="383"/>
      <c r="L186" s="383"/>
      <c r="M186" s="383"/>
      <c r="N186" s="383"/>
      <c r="O186" s="527" t="s">
        <v>130</v>
      </c>
      <c r="P186" s="249"/>
    </row>
    <row r="187" spans="1:16" ht="14.25">
      <c r="A187" s="1150"/>
      <c r="B187" s="1135"/>
      <c r="C187" s="1135"/>
      <c r="D187" s="1137"/>
      <c r="E187" s="383">
        <f t="shared" si="79"/>
        <v>20</v>
      </c>
      <c r="F187" s="383">
        <f t="shared" si="79"/>
        <v>13</v>
      </c>
      <c r="G187" s="301">
        <v>20</v>
      </c>
      <c r="H187" s="301">
        <v>13</v>
      </c>
      <c r="I187" s="383"/>
      <c r="J187" s="383"/>
      <c r="K187" s="383"/>
      <c r="L187" s="383"/>
      <c r="M187" s="383"/>
      <c r="N187" s="383"/>
      <c r="O187" s="527" t="s">
        <v>131</v>
      </c>
      <c r="P187" s="249"/>
    </row>
    <row r="188" spans="1:16" ht="14.25">
      <c r="A188" s="1150"/>
      <c r="B188" s="1135"/>
      <c r="C188" s="1135"/>
      <c r="D188" s="1137"/>
      <c r="E188" s="383">
        <f t="shared" si="79"/>
        <v>25</v>
      </c>
      <c r="F188" s="383">
        <f t="shared" si="79"/>
        <v>25</v>
      </c>
      <c r="G188" s="301">
        <v>25</v>
      </c>
      <c r="H188" s="301">
        <v>25</v>
      </c>
      <c r="I188" s="383"/>
      <c r="J188" s="383"/>
      <c r="K188" s="383"/>
      <c r="L188" s="383"/>
      <c r="M188" s="383"/>
      <c r="N188" s="383"/>
      <c r="O188" s="527" t="s">
        <v>133</v>
      </c>
      <c r="P188" s="249"/>
    </row>
    <row r="189" spans="1:16" ht="14.25">
      <c r="A189" s="1150"/>
      <c r="B189" s="1135"/>
      <c r="C189" s="1135"/>
      <c r="D189" s="1137"/>
      <c r="E189" s="383">
        <f t="shared" si="79"/>
        <v>20</v>
      </c>
      <c r="F189" s="383">
        <f t="shared" si="79"/>
        <v>0</v>
      </c>
      <c r="G189" s="383">
        <v>20</v>
      </c>
      <c r="H189" s="383">
        <v>0</v>
      </c>
      <c r="I189" s="383"/>
      <c r="J189" s="383"/>
      <c r="K189" s="383"/>
      <c r="L189" s="383"/>
      <c r="M189" s="383"/>
      <c r="N189" s="383"/>
      <c r="O189" s="527" t="s">
        <v>23</v>
      </c>
      <c r="P189" s="249"/>
    </row>
    <row r="190" spans="1:16" ht="14.25">
      <c r="A190" s="1150"/>
      <c r="B190" s="1135"/>
      <c r="C190" s="1135"/>
      <c r="D190" s="1137"/>
      <c r="E190" s="383">
        <f t="shared" si="79"/>
        <v>20</v>
      </c>
      <c r="F190" s="383">
        <f t="shared" si="79"/>
        <v>0</v>
      </c>
      <c r="G190" s="383">
        <v>20</v>
      </c>
      <c r="H190" s="383">
        <v>0</v>
      </c>
      <c r="I190" s="383"/>
      <c r="J190" s="383"/>
      <c r="K190" s="383"/>
      <c r="L190" s="383"/>
      <c r="M190" s="383"/>
      <c r="N190" s="383"/>
      <c r="O190" s="527" t="s">
        <v>483</v>
      </c>
      <c r="P190" s="249"/>
    </row>
    <row r="191" spans="1:16" ht="14.25">
      <c r="A191" s="1150"/>
      <c r="B191" s="1135"/>
      <c r="C191" s="1135"/>
      <c r="D191" s="1137">
        <v>2023</v>
      </c>
      <c r="E191" s="549">
        <f>SUM(E192:E197)</f>
        <v>114.6</v>
      </c>
      <c r="F191" s="549">
        <f aca="true" t="shared" si="80" ref="F191:N191">SUM(F192:F197)</f>
        <v>0</v>
      </c>
      <c r="G191" s="549">
        <f t="shared" si="80"/>
        <v>114.6</v>
      </c>
      <c r="H191" s="549">
        <f t="shared" si="80"/>
        <v>0</v>
      </c>
      <c r="I191" s="549">
        <f t="shared" si="80"/>
        <v>0</v>
      </c>
      <c r="J191" s="549">
        <f t="shared" si="80"/>
        <v>0</v>
      </c>
      <c r="K191" s="549">
        <f t="shared" si="80"/>
        <v>0</v>
      </c>
      <c r="L191" s="549">
        <f t="shared" si="80"/>
        <v>0</v>
      </c>
      <c r="M191" s="549">
        <f t="shared" si="80"/>
        <v>0</v>
      </c>
      <c r="N191" s="549">
        <f t="shared" si="80"/>
        <v>0</v>
      </c>
      <c r="O191" s="548"/>
      <c r="P191" s="249"/>
    </row>
    <row r="192" spans="1:16" ht="14.25">
      <c r="A192" s="1150"/>
      <c r="B192" s="1135"/>
      <c r="C192" s="1135"/>
      <c r="D192" s="1137"/>
      <c r="E192" s="383">
        <f aca="true" t="shared" si="81" ref="E192:F197">G192+I192+K192+M192</f>
        <v>20</v>
      </c>
      <c r="F192" s="383">
        <f t="shared" si="81"/>
        <v>0</v>
      </c>
      <c r="G192" s="383">
        <v>20</v>
      </c>
      <c r="H192" s="383">
        <v>0</v>
      </c>
      <c r="I192" s="383"/>
      <c r="J192" s="383"/>
      <c r="K192" s="383"/>
      <c r="L192" s="383"/>
      <c r="M192" s="383"/>
      <c r="N192" s="383"/>
      <c r="O192" s="527" t="s">
        <v>129</v>
      </c>
      <c r="P192" s="249"/>
    </row>
    <row r="193" spans="1:16" ht="14.25">
      <c r="A193" s="1150"/>
      <c r="B193" s="1135"/>
      <c r="C193" s="1135"/>
      <c r="D193" s="1137"/>
      <c r="E193" s="383">
        <f t="shared" si="81"/>
        <v>9.6</v>
      </c>
      <c r="F193" s="383">
        <f t="shared" si="81"/>
        <v>0</v>
      </c>
      <c r="G193" s="301">
        <v>9.6</v>
      </c>
      <c r="H193" s="383">
        <v>0</v>
      </c>
      <c r="I193" s="383"/>
      <c r="J193" s="383"/>
      <c r="K193" s="383"/>
      <c r="L193" s="383"/>
      <c r="M193" s="383"/>
      <c r="N193" s="383"/>
      <c r="O193" s="527" t="s">
        <v>130</v>
      </c>
      <c r="P193" s="249"/>
    </row>
    <row r="194" spans="1:16" ht="14.25">
      <c r="A194" s="1150"/>
      <c r="B194" s="1135"/>
      <c r="C194" s="1135"/>
      <c r="D194" s="1137"/>
      <c r="E194" s="383">
        <f t="shared" si="81"/>
        <v>20</v>
      </c>
      <c r="F194" s="383">
        <f t="shared" si="81"/>
        <v>0</v>
      </c>
      <c r="G194" s="301">
        <v>20</v>
      </c>
      <c r="H194" s="383">
        <v>0</v>
      </c>
      <c r="I194" s="383"/>
      <c r="J194" s="383"/>
      <c r="K194" s="383"/>
      <c r="L194" s="383"/>
      <c r="M194" s="383"/>
      <c r="N194" s="383"/>
      <c r="O194" s="527" t="s">
        <v>131</v>
      </c>
      <c r="P194" s="249"/>
    </row>
    <row r="195" spans="1:16" ht="14.25">
      <c r="A195" s="1150"/>
      <c r="B195" s="1135"/>
      <c r="C195" s="1135"/>
      <c r="D195" s="1137"/>
      <c r="E195" s="383">
        <f t="shared" si="81"/>
        <v>25</v>
      </c>
      <c r="F195" s="383">
        <f t="shared" si="81"/>
        <v>0</v>
      </c>
      <c r="G195" s="383">
        <v>25</v>
      </c>
      <c r="H195" s="383">
        <v>0</v>
      </c>
      <c r="I195" s="383"/>
      <c r="J195" s="383"/>
      <c r="K195" s="383"/>
      <c r="L195" s="383"/>
      <c r="M195" s="383"/>
      <c r="N195" s="383"/>
      <c r="O195" s="527" t="s">
        <v>133</v>
      </c>
      <c r="P195" s="249"/>
    </row>
    <row r="196" spans="1:16" ht="14.25">
      <c r="A196" s="1150"/>
      <c r="B196" s="1135"/>
      <c r="C196" s="1135"/>
      <c r="D196" s="1137"/>
      <c r="E196" s="383">
        <f t="shared" si="81"/>
        <v>20</v>
      </c>
      <c r="F196" s="383">
        <f t="shared" si="81"/>
        <v>0</v>
      </c>
      <c r="G196" s="383">
        <v>20</v>
      </c>
      <c r="H196" s="383">
        <v>0</v>
      </c>
      <c r="I196" s="383"/>
      <c r="J196" s="383"/>
      <c r="K196" s="383"/>
      <c r="L196" s="383"/>
      <c r="M196" s="383"/>
      <c r="N196" s="383"/>
      <c r="O196" s="527" t="s">
        <v>23</v>
      </c>
      <c r="P196" s="249"/>
    </row>
    <row r="197" spans="1:16" ht="14.25">
      <c r="A197" s="1150"/>
      <c r="B197" s="1135"/>
      <c r="C197" s="1135"/>
      <c r="D197" s="1137"/>
      <c r="E197" s="383">
        <f t="shared" si="81"/>
        <v>20</v>
      </c>
      <c r="F197" s="383">
        <f t="shared" si="81"/>
        <v>0</v>
      </c>
      <c r="G197" s="383">
        <v>20</v>
      </c>
      <c r="H197" s="383">
        <v>0</v>
      </c>
      <c r="I197" s="383"/>
      <c r="J197" s="383"/>
      <c r="K197" s="383"/>
      <c r="L197" s="383"/>
      <c r="M197" s="383"/>
      <c r="N197" s="383"/>
      <c r="O197" s="527" t="s">
        <v>483</v>
      </c>
      <c r="P197" s="249"/>
    </row>
    <row r="198" spans="1:16" ht="14.25">
      <c r="A198" s="1150"/>
      <c r="B198" s="1135"/>
      <c r="C198" s="1135"/>
      <c r="D198" s="1137">
        <v>2024</v>
      </c>
      <c r="E198" s="549">
        <f>SUM(E199:E204)</f>
        <v>114.6</v>
      </c>
      <c r="F198" s="549">
        <f aca="true" t="shared" si="82" ref="F198:N198">SUM(F199:F204)</f>
        <v>0</v>
      </c>
      <c r="G198" s="549">
        <f t="shared" si="82"/>
        <v>114.6</v>
      </c>
      <c r="H198" s="549">
        <f t="shared" si="82"/>
        <v>0</v>
      </c>
      <c r="I198" s="549">
        <f t="shared" si="82"/>
        <v>0</v>
      </c>
      <c r="J198" s="549">
        <f t="shared" si="82"/>
        <v>0</v>
      </c>
      <c r="K198" s="549">
        <f t="shared" si="82"/>
        <v>0</v>
      </c>
      <c r="L198" s="549">
        <f t="shared" si="82"/>
        <v>0</v>
      </c>
      <c r="M198" s="549">
        <f t="shared" si="82"/>
        <v>0</v>
      </c>
      <c r="N198" s="549">
        <f t="shared" si="82"/>
        <v>0</v>
      </c>
      <c r="O198" s="548"/>
      <c r="P198" s="249"/>
    </row>
    <row r="199" spans="1:16" ht="14.25">
      <c r="A199" s="1150"/>
      <c r="B199" s="1135"/>
      <c r="C199" s="1135"/>
      <c r="D199" s="1137"/>
      <c r="E199" s="383">
        <f aca="true" t="shared" si="83" ref="E199:F204">G199+I199+K199+M199</f>
        <v>20</v>
      </c>
      <c r="F199" s="383">
        <f t="shared" si="83"/>
        <v>0</v>
      </c>
      <c r="G199" s="383">
        <v>20</v>
      </c>
      <c r="H199" s="383">
        <v>0</v>
      </c>
      <c r="I199" s="383"/>
      <c r="J199" s="383"/>
      <c r="K199" s="383"/>
      <c r="L199" s="383"/>
      <c r="M199" s="383"/>
      <c r="N199" s="383"/>
      <c r="O199" s="527" t="s">
        <v>129</v>
      </c>
      <c r="P199" s="249"/>
    </row>
    <row r="200" spans="1:16" ht="14.25">
      <c r="A200" s="1150"/>
      <c r="B200" s="1135"/>
      <c r="C200" s="1135"/>
      <c r="D200" s="1137"/>
      <c r="E200" s="383">
        <f t="shared" si="83"/>
        <v>9.6</v>
      </c>
      <c r="F200" s="383">
        <f t="shared" si="83"/>
        <v>0</v>
      </c>
      <c r="G200" s="301">
        <v>9.6</v>
      </c>
      <c r="H200" s="383">
        <v>0</v>
      </c>
      <c r="I200" s="383"/>
      <c r="J200" s="383"/>
      <c r="K200" s="383"/>
      <c r="L200" s="383"/>
      <c r="M200" s="383"/>
      <c r="N200" s="383"/>
      <c r="O200" s="527" t="s">
        <v>130</v>
      </c>
      <c r="P200" s="249"/>
    </row>
    <row r="201" spans="1:16" ht="14.25">
      <c r="A201" s="1150"/>
      <c r="B201" s="1135"/>
      <c r="C201" s="1135"/>
      <c r="D201" s="1137"/>
      <c r="E201" s="383">
        <f t="shared" si="83"/>
        <v>20</v>
      </c>
      <c r="F201" s="383">
        <f t="shared" si="83"/>
        <v>0</v>
      </c>
      <c r="G201" s="301">
        <v>20</v>
      </c>
      <c r="H201" s="383">
        <v>0</v>
      </c>
      <c r="I201" s="383"/>
      <c r="J201" s="383"/>
      <c r="K201" s="383"/>
      <c r="L201" s="383"/>
      <c r="M201" s="383"/>
      <c r="N201" s="383"/>
      <c r="O201" s="527" t="s">
        <v>131</v>
      </c>
      <c r="P201" s="249"/>
    </row>
    <row r="202" spans="1:16" ht="14.25">
      <c r="A202" s="1150"/>
      <c r="B202" s="1135"/>
      <c r="C202" s="1135"/>
      <c r="D202" s="1137"/>
      <c r="E202" s="383">
        <f t="shared" si="83"/>
        <v>25</v>
      </c>
      <c r="F202" s="383">
        <f t="shared" si="83"/>
        <v>0</v>
      </c>
      <c r="G202" s="383">
        <v>25</v>
      </c>
      <c r="H202" s="383">
        <v>0</v>
      </c>
      <c r="I202" s="383"/>
      <c r="J202" s="383"/>
      <c r="K202" s="383"/>
      <c r="L202" s="383"/>
      <c r="M202" s="383"/>
      <c r="N202" s="383"/>
      <c r="O202" s="527" t="s">
        <v>133</v>
      </c>
      <c r="P202" s="249"/>
    </row>
    <row r="203" spans="1:16" ht="14.25">
      <c r="A203" s="1150"/>
      <c r="B203" s="1135"/>
      <c r="C203" s="1135"/>
      <c r="D203" s="1137"/>
      <c r="E203" s="383">
        <f t="shared" si="83"/>
        <v>20</v>
      </c>
      <c r="F203" s="383">
        <f t="shared" si="83"/>
        <v>0</v>
      </c>
      <c r="G203" s="383">
        <v>20</v>
      </c>
      <c r="H203" s="383">
        <v>0</v>
      </c>
      <c r="I203" s="383"/>
      <c r="J203" s="383"/>
      <c r="K203" s="383"/>
      <c r="L203" s="383"/>
      <c r="M203" s="383"/>
      <c r="N203" s="383"/>
      <c r="O203" s="527" t="s">
        <v>23</v>
      </c>
      <c r="P203" s="249"/>
    </row>
    <row r="204" spans="1:16" ht="14.25">
      <c r="A204" s="1150"/>
      <c r="B204" s="1135"/>
      <c r="C204" s="1135"/>
      <c r="D204" s="1137"/>
      <c r="E204" s="383">
        <f t="shared" si="83"/>
        <v>20</v>
      </c>
      <c r="F204" s="383">
        <f t="shared" si="83"/>
        <v>0</v>
      </c>
      <c r="G204" s="383">
        <v>20</v>
      </c>
      <c r="H204" s="383">
        <v>0</v>
      </c>
      <c r="I204" s="383"/>
      <c r="J204" s="383"/>
      <c r="K204" s="383"/>
      <c r="L204" s="383"/>
      <c r="M204" s="383"/>
      <c r="N204" s="383"/>
      <c r="O204" s="527" t="s">
        <v>483</v>
      </c>
      <c r="P204" s="249"/>
    </row>
    <row r="205" spans="1:16" ht="14.25">
      <c r="A205" s="1150"/>
      <c r="B205" s="1135"/>
      <c r="C205" s="1135"/>
      <c r="D205" s="1137">
        <v>2025</v>
      </c>
      <c r="E205" s="549">
        <f>SUM(E206:E211)</f>
        <v>114.6</v>
      </c>
      <c r="F205" s="549">
        <f aca="true" t="shared" si="84" ref="F205:N205">SUM(F206:F211)</f>
        <v>0</v>
      </c>
      <c r="G205" s="549">
        <f t="shared" si="84"/>
        <v>114.6</v>
      </c>
      <c r="H205" s="549">
        <f t="shared" si="84"/>
        <v>0</v>
      </c>
      <c r="I205" s="549">
        <f t="shared" si="84"/>
        <v>0</v>
      </c>
      <c r="J205" s="549">
        <f t="shared" si="84"/>
        <v>0</v>
      </c>
      <c r="K205" s="549">
        <f t="shared" si="84"/>
        <v>0</v>
      </c>
      <c r="L205" s="549">
        <f t="shared" si="84"/>
        <v>0</v>
      </c>
      <c r="M205" s="549">
        <f t="shared" si="84"/>
        <v>0</v>
      </c>
      <c r="N205" s="549">
        <f t="shared" si="84"/>
        <v>0</v>
      </c>
      <c r="O205" s="548"/>
      <c r="P205" s="249"/>
    </row>
    <row r="206" spans="1:16" ht="14.25">
      <c r="A206" s="1150"/>
      <c r="B206" s="1135"/>
      <c r="C206" s="1135"/>
      <c r="D206" s="1137"/>
      <c r="E206" s="383">
        <f aca="true" t="shared" si="85" ref="E206:F211">G206+I206+K206+M206</f>
        <v>20</v>
      </c>
      <c r="F206" s="383">
        <f t="shared" si="85"/>
        <v>0</v>
      </c>
      <c r="G206" s="383">
        <v>20</v>
      </c>
      <c r="H206" s="383">
        <v>0</v>
      </c>
      <c r="I206" s="383"/>
      <c r="J206" s="383"/>
      <c r="K206" s="383"/>
      <c r="L206" s="383"/>
      <c r="M206" s="383"/>
      <c r="N206" s="383"/>
      <c r="O206" s="527" t="s">
        <v>129</v>
      </c>
      <c r="P206" s="249"/>
    </row>
    <row r="207" spans="1:16" ht="14.25">
      <c r="A207" s="1150"/>
      <c r="B207" s="1135"/>
      <c r="C207" s="1135"/>
      <c r="D207" s="1137"/>
      <c r="E207" s="383">
        <f t="shared" si="85"/>
        <v>9.6</v>
      </c>
      <c r="F207" s="383">
        <f t="shared" si="85"/>
        <v>0</v>
      </c>
      <c r="G207" s="301">
        <v>9.6</v>
      </c>
      <c r="H207" s="383">
        <v>0</v>
      </c>
      <c r="I207" s="383"/>
      <c r="J207" s="383"/>
      <c r="K207" s="383"/>
      <c r="L207" s="383"/>
      <c r="M207" s="383"/>
      <c r="N207" s="383"/>
      <c r="O207" s="527" t="s">
        <v>130</v>
      </c>
      <c r="P207" s="249"/>
    </row>
    <row r="208" spans="1:16" ht="14.25">
      <c r="A208" s="1150"/>
      <c r="B208" s="1135"/>
      <c r="C208" s="1135"/>
      <c r="D208" s="1137"/>
      <c r="E208" s="383">
        <f t="shared" si="85"/>
        <v>20</v>
      </c>
      <c r="F208" s="383">
        <f t="shared" si="85"/>
        <v>0</v>
      </c>
      <c r="G208" s="301">
        <v>20</v>
      </c>
      <c r="H208" s="383">
        <v>0</v>
      </c>
      <c r="I208" s="383"/>
      <c r="J208" s="383"/>
      <c r="K208" s="383"/>
      <c r="L208" s="383"/>
      <c r="M208" s="383"/>
      <c r="N208" s="383"/>
      <c r="O208" s="527" t="s">
        <v>131</v>
      </c>
      <c r="P208" s="249"/>
    </row>
    <row r="209" spans="1:16" ht="14.25">
      <c r="A209" s="1150"/>
      <c r="B209" s="1135"/>
      <c r="C209" s="1135"/>
      <c r="D209" s="1137"/>
      <c r="E209" s="383">
        <f t="shared" si="85"/>
        <v>25</v>
      </c>
      <c r="F209" s="383">
        <f t="shared" si="85"/>
        <v>0</v>
      </c>
      <c r="G209" s="383">
        <v>25</v>
      </c>
      <c r="H209" s="383">
        <v>0</v>
      </c>
      <c r="I209" s="383"/>
      <c r="J209" s="383"/>
      <c r="K209" s="383"/>
      <c r="L209" s="383"/>
      <c r="M209" s="383"/>
      <c r="N209" s="383"/>
      <c r="O209" s="527" t="s">
        <v>133</v>
      </c>
      <c r="P209" s="249"/>
    </row>
    <row r="210" spans="1:16" ht="14.25">
      <c r="A210" s="1150"/>
      <c r="B210" s="1135"/>
      <c r="C210" s="1135"/>
      <c r="D210" s="1137"/>
      <c r="E210" s="383">
        <f t="shared" si="85"/>
        <v>20</v>
      </c>
      <c r="F210" s="383">
        <f t="shared" si="85"/>
        <v>0</v>
      </c>
      <c r="G210" s="383">
        <v>20</v>
      </c>
      <c r="H210" s="383">
        <v>0</v>
      </c>
      <c r="I210" s="383"/>
      <c r="J210" s="383"/>
      <c r="K210" s="383"/>
      <c r="L210" s="383"/>
      <c r="M210" s="383"/>
      <c r="N210" s="383"/>
      <c r="O210" s="527" t="s">
        <v>23</v>
      </c>
      <c r="P210" s="249"/>
    </row>
    <row r="211" spans="1:16" ht="14.25">
      <c r="A211" s="1151"/>
      <c r="B211" s="1136"/>
      <c r="C211" s="1136"/>
      <c r="D211" s="1137"/>
      <c r="E211" s="383">
        <f t="shared" si="85"/>
        <v>20</v>
      </c>
      <c r="F211" s="383">
        <f t="shared" si="85"/>
        <v>0</v>
      </c>
      <c r="G211" s="383">
        <v>20</v>
      </c>
      <c r="H211" s="383">
        <v>0</v>
      </c>
      <c r="I211" s="383"/>
      <c r="J211" s="383"/>
      <c r="K211" s="383"/>
      <c r="L211" s="383"/>
      <c r="M211" s="383"/>
      <c r="N211" s="383"/>
      <c r="O211" s="527" t="s">
        <v>483</v>
      </c>
      <c r="P211" s="249"/>
    </row>
    <row r="212" spans="1:16" ht="15" customHeight="1">
      <c r="A212" s="1149" t="s">
        <v>628</v>
      </c>
      <c r="B212" s="1134" t="s">
        <v>142</v>
      </c>
      <c r="C212" s="1148"/>
      <c r="D212" s="1137" t="s">
        <v>8</v>
      </c>
      <c r="E212" s="392">
        <f>SUM(E213:E217)</f>
        <v>1087.8</v>
      </c>
      <c r="F212" s="392">
        <f aca="true" t="shared" si="86" ref="F212:N212">SUM(F213:F217)</f>
        <v>234</v>
      </c>
      <c r="G212" s="392">
        <f t="shared" si="86"/>
        <v>1087.8</v>
      </c>
      <c r="H212" s="392">
        <f t="shared" si="86"/>
        <v>234</v>
      </c>
      <c r="I212" s="392">
        <f t="shared" si="86"/>
        <v>0</v>
      </c>
      <c r="J212" s="392">
        <f t="shared" si="86"/>
        <v>0</v>
      </c>
      <c r="K212" s="392">
        <f t="shared" si="86"/>
        <v>0</v>
      </c>
      <c r="L212" s="392">
        <f t="shared" si="86"/>
        <v>0</v>
      </c>
      <c r="M212" s="392">
        <f t="shared" si="86"/>
        <v>0</v>
      </c>
      <c r="N212" s="392">
        <f t="shared" si="86"/>
        <v>0</v>
      </c>
      <c r="O212" s="534"/>
      <c r="P212" s="249"/>
    </row>
    <row r="213" spans="1:16" ht="14.25">
      <c r="A213" s="1150"/>
      <c r="B213" s="1135"/>
      <c r="C213" s="1148"/>
      <c r="D213" s="1137"/>
      <c r="E213" s="383">
        <f>G213+I213+K213+M213</f>
        <v>220</v>
      </c>
      <c r="F213" s="383">
        <f>H213+J213+L213+N213</f>
        <v>0</v>
      </c>
      <c r="G213" s="383">
        <f>G219+G225+G231+G237+G243+G249+G255+G261+G267+G273+G279</f>
        <v>220</v>
      </c>
      <c r="H213" s="383">
        <f>H219+H225+H231+H237+H243+H249+H255+H261+H267+H273+H279</f>
        <v>0</v>
      </c>
      <c r="I213" s="383">
        <f aca="true" t="shared" si="87" ref="I213:N213">I219+I225+I231+I237+I243+I249+I255+I261+I267+I273+I279</f>
        <v>0</v>
      </c>
      <c r="J213" s="383">
        <f t="shared" si="87"/>
        <v>0</v>
      </c>
      <c r="K213" s="383">
        <f t="shared" si="87"/>
        <v>0</v>
      </c>
      <c r="L213" s="383">
        <f t="shared" si="87"/>
        <v>0</v>
      </c>
      <c r="M213" s="383">
        <f t="shared" si="87"/>
        <v>0</v>
      </c>
      <c r="N213" s="383">
        <f t="shared" si="87"/>
        <v>0</v>
      </c>
      <c r="O213" s="527" t="s">
        <v>129</v>
      </c>
      <c r="P213" s="249"/>
    </row>
    <row r="214" spans="1:16" ht="14.25">
      <c r="A214" s="1150"/>
      <c r="B214" s="1135"/>
      <c r="C214" s="1148"/>
      <c r="D214" s="1137"/>
      <c r="E214" s="383">
        <f aca="true" t="shared" si="88" ref="E214:F217">G214+I214+K214+M214</f>
        <v>207.9</v>
      </c>
      <c r="F214" s="383">
        <f t="shared" si="88"/>
        <v>81.1</v>
      </c>
      <c r="G214" s="383">
        <f aca="true" t="shared" si="89" ref="G214:H217">G220+G226+G232+G238+G244+G250+G256+G262+G268+G274+G280</f>
        <v>207.9</v>
      </c>
      <c r="H214" s="383">
        <f t="shared" si="89"/>
        <v>81.1</v>
      </c>
      <c r="I214" s="383">
        <f aca="true" t="shared" si="90" ref="I214:N214">I220+I226+I232+I238+I244+I250+I256+I262+I268+I274+I280</f>
        <v>0</v>
      </c>
      <c r="J214" s="383">
        <f t="shared" si="90"/>
        <v>0</v>
      </c>
      <c r="K214" s="383">
        <f t="shared" si="90"/>
        <v>0</v>
      </c>
      <c r="L214" s="383">
        <f t="shared" si="90"/>
        <v>0</v>
      </c>
      <c r="M214" s="383">
        <f t="shared" si="90"/>
        <v>0</v>
      </c>
      <c r="N214" s="383">
        <f t="shared" si="90"/>
        <v>0</v>
      </c>
      <c r="O214" s="527" t="s">
        <v>131</v>
      </c>
      <c r="P214" s="249"/>
    </row>
    <row r="215" spans="1:16" ht="14.25">
      <c r="A215" s="1150"/>
      <c r="B215" s="1135"/>
      <c r="C215" s="1148"/>
      <c r="D215" s="1137"/>
      <c r="E215" s="383">
        <f t="shared" si="88"/>
        <v>219.9</v>
      </c>
      <c r="F215" s="383">
        <f t="shared" si="88"/>
        <v>152.9</v>
      </c>
      <c r="G215" s="383">
        <f t="shared" si="89"/>
        <v>219.9</v>
      </c>
      <c r="H215" s="383">
        <f t="shared" si="89"/>
        <v>152.9</v>
      </c>
      <c r="I215" s="383">
        <f aca="true" t="shared" si="91" ref="I215:N215">I221+I227+I233+I239+I245+I251+I257+I263+I269+I275+I281</f>
        <v>0</v>
      </c>
      <c r="J215" s="383">
        <f t="shared" si="91"/>
        <v>0</v>
      </c>
      <c r="K215" s="383">
        <f t="shared" si="91"/>
        <v>0</v>
      </c>
      <c r="L215" s="383">
        <f t="shared" si="91"/>
        <v>0</v>
      </c>
      <c r="M215" s="383">
        <f t="shared" si="91"/>
        <v>0</v>
      </c>
      <c r="N215" s="383">
        <f t="shared" si="91"/>
        <v>0</v>
      </c>
      <c r="O215" s="527" t="s">
        <v>132</v>
      </c>
      <c r="P215" s="249"/>
    </row>
    <row r="216" spans="1:16" ht="14.25">
      <c r="A216" s="1150"/>
      <c r="B216" s="1135"/>
      <c r="C216" s="1148"/>
      <c r="D216" s="1137"/>
      <c r="E216" s="383">
        <f t="shared" si="88"/>
        <v>220</v>
      </c>
      <c r="F216" s="383">
        <f t="shared" si="88"/>
        <v>0</v>
      </c>
      <c r="G216" s="383">
        <f t="shared" si="89"/>
        <v>220</v>
      </c>
      <c r="H216" s="383">
        <f t="shared" si="89"/>
        <v>0</v>
      </c>
      <c r="I216" s="383">
        <f aca="true" t="shared" si="92" ref="I216:N216">I222+I228+I234+I240+I246+I252+I258+I264+I270+I276+I282</f>
        <v>0</v>
      </c>
      <c r="J216" s="383">
        <f t="shared" si="92"/>
        <v>0</v>
      </c>
      <c r="K216" s="383">
        <f t="shared" si="92"/>
        <v>0</v>
      </c>
      <c r="L216" s="383">
        <f t="shared" si="92"/>
        <v>0</v>
      </c>
      <c r="M216" s="383">
        <f t="shared" si="92"/>
        <v>0</v>
      </c>
      <c r="N216" s="383">
        <f t="shared" si="92"/>
        <v>0</v>
      </c>
      <c r="O216" s="527" t="s">
        <v>23</v>
      </c>
      <c r="P216" s="249"/>
    </row>
    <row r="217" spans="1:16" ht="14.25">
      <c r="A217" s="1150"/>
      <c r="B217" s="1135"/>
      <c r="C217" s="1148"/>
      <c r="D217" s="1137"/>
      <c r="E217" s="383">
        <f t="shared" si="88"/>
        <v>220</v>
      </c>
      <c r="F217" s="383">
        <f t="shared" si="88"/>
        <v>0</v>
      </c>
      <c r="G217" s="383">
        <f t="shared" si="89"/>
        <v>220</v>
      </c>
      <c r="H217" s="383">
        <f t="shared" si="89"/>
        <v>0</v>
      </c>
      <c r="I217" s="383">
        <f aca="true" t="shared" si="93" ref="I217:N217">I223+I229+I235+I241+I247+I253+I259+I265+I271+I277+I283</f>
        <v>0</v>
      </c>
      <c r="J217" s="383">
        <f t="shared" si="93"/>
        <v>0</v>
      </c>
      <c r="K217" s="383">
        <f t="shared" si="93"/>
        <v>0</v>
      </c>
      <c r="L217" s="383">
        <f t="shared" si="93"/>
        <v>0</v>
      </c>
      <c r="M217" s="383">
        <f t="shared" si="93"/>
        <v>0</v>
      </c>
      <c r="N217" s="383">
        <f t="shared" si="93"/>
        <v>0</v>
      </c>
      <c r="O217" s="527" t="s">
        <v>483</v>
      </c>
      <c r="P217" s="249"/>
    </row>
    <row r="218" spans="1:16" ht="14.25">
      <c r="A218" s="1150"/>
      <c r="B218" s="1135"/>
      <c r="C218" s="1134"/>
      <c r="D218" s="1147">
        <v>2015</v>
      </c>
      <c r="E218" s="547">
        <f>SUM(E219:E223)</f>
        <v>115</v>
      </c>
      <c r="F218" s="547">
        <f aca="true" t="shared" si="94" ref="F218:N218">SUM(F219:F223)</f>
        <v>46.4</v>
      </c>
      <c r="G218" s="547">
        <f t="shared" si="94"/>
        <v>115</v>
      </c>
      <c r="H218" s="547">
        <f t="shared" si="94"/>
        <v>46.4</v>
      </c>
      <c r="I218" s="547">
        <f t="shared" si="94"/>
        <v>0</v>
      </c>
      <c r="J218" s="547">
        <f t="shared" si="94"/>
        <v>0</v>
      </c>
      <c r="K218" s="547">
        <f t="shared" si="94"/>
        <v>0</v>
      </c>
      <c r="L218" s="547">
        <f t="shared" si="94"/>
        <v>0</v>
      </c>
      <c r="M218" s="547">
        <f t="shared" si="94"/>
        <v>0</v>
      </c>
      <c r="N218" s="547">
        <f t="shared" si="94"/>
        <v>0</v>
      </c>
      <c r="O218" s="548"/>
      <c r="P218" s="249"/>
    </row>
    <row r="219" spans="1:16" ht="14.25">
      <c r="A219" s="1150"/>
      <c r="B219" s="1135"/>
      <c r="C219" s="1135"/>
      <c r="D219" s="1147"/>
      <c r="E219" s="395">
        <f>G219+I219+K219+M219</f>
        <v>20</v>
      </c>
      <c r="F219" s="395">
        <f>H219+J219+L219+N219</f>
        <v>0</v>
      </c>
      <c r="G219" s="395">
        <v>20</v>
      </c>
      <c r="H219" s="395">
        <v>0</v>
      </c>
      <c r="I219" s="395"/>
      <c r="J219" s="395"/>
      <c r="K219" s="395"/>
      <c r="L219" s="395"/>
      <c r="M219" s="395"/>
      <c r="N219" s="395"/>
      <c r="O219" s="527" t="s">
        <v>129</v>
      </c>
      <c r="P219" s="249"/>
    </row>
    <row r="220" spans="1:16" ht="14.25">
      <c r="A220" s="1150"/>
      <c r="B220" s="1135"/>
      <c r="C220" s="1135"/>
      <c r="D220" s="1147"/>
      <c r="E220" s="395">
        <f aca="true" t="shared" si="95" ref="E220:F223">G220+I220+K220+M220</f>
        <v>20</v>
      </c>
      <c r="F220" s="395">
        <f t="shared" si="95"/>
        <v>11.4</v>
      </c>
      <c r="G220" s="395">
        <v>20</v>
      </c>
      <c r="H220" s="395">
        <v>11.4</v>
      </c>
      <c r="I220" s="395"/>
      <c r="J220" s="395"/>
      <c r="K220" s="395"/>
      <c r="L220" s="395"/>
      <c r="M220" s="395"/>
      <c r="N220" s="395"/>
      <c r="O220" s="527" t="s">
        <v>131</v>
      </c>
      <c r="P220" s="249"/>
    </row>
    <row r="221" spans="1:16" ht="14.25">
      <c r="A221" s="1150"/>
      <c r="B221" s="1135"/>
      <c r="C221" s="1135"/>
      <c r="D221" s="1147"/>
      <c r="E221" s="395">
        <f t="shared" si="95"/>
        <v>35</v>
      </c>
      <c r="F221" s="395">
        <f t="shared" si="95"/>
        <v>35</v>
      </c>
      <c r="G221" s="395">
        <v>35</v>
      </c>
      <c r="H221" s="395">
        <v>35</v>
      </c>
      <c r="I221" s="395"/>
      <c r="J221" s="395"/>
      <c r="K221" s="395"/>
      <c r="L221" s="395"/>
      <c r="M221" s="395"/>
      <c r="N221" s="395"/>
      <c r="O221" s="527" t="s">
        <v>132</v>
      </c>
      <c r="P221" s="249"/>
    </row>
    <row r="222" spans="1:16" ht="14.25">
      <c r="A222" s="1150"/>
      <c r="B222" s="1135"/>
      <c r="C222" s="1135"/>
      <c r="D222" s="1147"/>
      <c r="E222" s="395">
        <f t="shared" si="95"/>
        <v>20</v>
      </c>
      <c r="F222" s="395">
        <f t="shared" si="95"/>
        <v>0</v>
      </c>
      <c r="G222" s="395">
        <v>20</v>
      </c>
      <c r="H222" s="395">
        <v>0</v>
      </c>
      <c r="I222" s="395"/>
      <c r="J222" s="395"/>
      <c r="K222" s="395"/>
      <c r="L222" s="395"/>
      <c r="M222" s="395"/>
      <c r="N222" s="395"/>
      <c r="O222" s="527" t="s">
        <v>23</v>
      </c>
      <c r="P222" s="249"/>
    </row>
    <row r="223" spans="1:16" ht="14.25">
      <c r="A223" s="1150"/>
      <c r="B223" s="1135"/>
      <c r="C223" s="1136"/>
      <c r="D223" s="1147"/>
      <c r="E223" s="395">
        <f t="shared" si="95"/>
        <v>20</v>
      </c>
      <c r="F223" s="395">
        <f t="shared" si="95"/>
        <v>0</v>
      </c>
      <c r="G223" s="395">
        <v>20</v>
      </c>
      <c r="H223" s="395">
        <v>0</v>
      </c>
      <c r="I223" s="395"/>
      <c r="J223" s="395"/>
      <c r="K223" s="395"/>
      <c r="L223" s="395"/>
      <c r="M223" s="395"/>
      <c r="N223" s="395"/>
      <c r="O223" s="527" t="s">
        <v>483</v>
      </c>
      <c r="P223" s="249"/>
    </row>
    <row r="224" spans="1:16" ht="14.25">
      <c r="A224" s="1150"/>
      <c r="B224" s="1135"/>
      <c r="C224" s="1134" t="s">
        <v>140</v>
      </c>
      <c r="D224" s="1147">
        <v>2016</v>
      </c>
      <c r="E224" s="547">
        <f>SUM(E225:E229)</f>
        <v>100</v>
      </c>
      <c r="F224" s="547">
        <f aca="true" t="shared" si="96" ref="F224:N224">SUM(F225:F229)</f>
        <v>29.5</v>
      </c>
      <c r="G224" s="547">
        <f t="shared" si="96"/>
        <v>100</v>
      </c>
      <c r="H224" s="547">
        <f t="shared" si="96"/>
        <v>29.5</v>
      </c>
      <c r="I224" s="547">
        <f t="shared" si="96"/>
        <v>0</v>
      </c>
      <c r="J224" s="547">
        <f t="shared" si="96"/>
        <v>0</v>
      </c>
      <c r="K224" s="547">
        <f t="shared" si="96"/>
        <v>0</v>
      </c>
      <c r="L224" s="547">
        <f t="shared" si="96"/>
        <v>0</v>
      </c>
      <c r="M224" s="547">
        <f t="shared" si="96"/>
        <v>0</v>
      </c>
      <c r="N224" s="547">
        <f t="shared" si="96"/>
        <v>0</v>
      </c>
      <c r="O224" s="548"/>
      <c r="P224" s="249"/>
    </row>
    <row r="225" spans="1:16" ht="14.25">
      <c r="A225" s="1150"/>
      <c r="B225" s="1135"/>
      <c r="C225" s="1135"/>
      <c r="D225" s="1147"/>
      <c r="E225" s="395">
        <f>G225+I225+K225+M225</f>
        <v>20</v>
      </c>
      <c r="F225" s="395">
        <f>H225+J225+L225+N225</f>
        <v>0</v>
      </c>
      <c r="G225" s="395">
        <v>20</v>
      </c>
      <c r="H225" s="395">
        <v>0</v>
      </c>
      <c r="I225" s="395"/>
      <c r="J225" s="395"/>
      <c r="K225" s="395"/>
      <c r="L225" s="395"/>
      <c r="M225" s="395"/>
      <c r="N225" s="395"/>
      <c r="O225" s="527" t="s">
        <v>129</v>
      </c>
      <c r="P225" s="249"/>
    </row>
    <row r="226" spans="1:16" ht="14.25">
      <c r="A226" s="1150"/>
      <c r="B226" s="1135"/>
      <c r="C226" s="1135"/>
      <c r="D226" s="1147"/>
      <c r="E226" s="395">
        <f aca="true" t="shared" si="97" ref="E226:F229">G226+I226+K226+M226</f>
        <v>20</v>
      </c>
      <c r="F226" s="395">
        <f t="shared" si="97"/>
        <v>10</v>
      </c>
      <c r="G226" s="395">
        <v>20</v>
      </c>
      <c r="H226" s="395">
        <v>10</v>
      </c>
      <c r="I226" s="395"/>
      <c r="J226" s="395"/>
      <c r="K226" s="395"/>
      <c r="L226" s="395"/>
      <c r="M226" s="395"/>
      <c r="N226" s="395"/>
      <c r="O226" s="527" t="s">
        <v>131</v>
      </c>
      <c r="P226" s="249"/>
    </row>
    <row r="227" spans="1:16" ht="14.25">
      <c r="A227" s="1150"/>
      <c r="B227" s="1135"/>
      <c r="C227" s="1135"/>
      <c r="D227" s="1147"/>
      <c r="E227" s="395">
        <f t="shared" si="97"/>
        <v>20</v>
      </c>
      <c r="F227" s="395">
        <f t="shared" si="97"/>
        <v>19.5</v>
      </c>
      <c r="G227" s="395">
        <v>20</v>
      </c>
      <c r="H227" s="395">
        <v>19.5</v>
      </c>
      <c r="I227" s="395"/>
      <c r="J227" s="395"/>
      <c r="K227" s="395"/>
      <c r="L227" s="395"/>
      <c r="M227" s="395"/>
      <c r="N227" s="395"/>
      <c r="O227" s="527" t="s">
        <v>132</v>
      </c>
      <c r="P227" s="249"/>
    </row>
    <row r="228" spans="1:16" ht="14.25">
      <c r="A228" s="1150"/>
      <c r="B228" s="1135"/>
      <c r="C228" s="1135"/>
      <c r="D228" s="1147"/>
      <c r="E228" s="395">
        <f t="shared" si="97"/>
        <v>20</v>
      </c>
      <c r="F228" s="395">
        <f t="shared" si="97"/>
        <v>0</v>
      </c>
      <c r="G228" s="395">
        <v>20</v>
      </c>
      <c r="H228" s="395">
        <v>0</v>
      </c>
      <c r="I228" s="395"/>
      <c r="J228" s="395"/>
      <c r="K228" s="395"/>
      <c r="L228" s="395"/>
      <c r="M228" s="395"/>
      <c r="N228" s="395"/>
      <c r="O228" s="527" t="s">
        <v>23</v>
      </c>
      <c r="P228" s="249"/>
    </row>
    <row r="229" spans="1:16" ht="14.25">
      <c r="A229" s="1150"/>
      <c r="B229" s="1135"/>
      <c r="C229" s="1135"/>
      <c r="D229" s="1147"/>
      <c r="E229" s="395">
        <f t="shared" si="97"/>
        <v>20</v>
      </c>
      <c r="F229" s="395">
        <f t="shared" si="97"/>
        <v>0</v>
      </c>
      <c r="G229" s="395">
        <v>20</v>
      </c>
      <c r="H229" s="395">
        <v>0</v>
      </c>
      <c r="I229" s="395"/>
      <c r="J229" s="395"/>
      <c r="K229" s="395"/>
      <c r="L229" s="395"/>
      <c r="M229" s="395"/>
      <c r="N229" s="395"/>
      <c r="O229" s="527" t="s">
        <v>483</v>
      </c>
      <c r="P229" s="249"/>
    </row>
    <row r="230" spans="1:16" ht="14.25">
      <c r="A230" s="1150"/>
      <c r="B230" s="1135"/>
      <c r="C230" s="1135"/>
      <c r="D230" s="1147">
        <v>2017</v>
      </c>
      <c r="E230" s="547">
        <f>SUM(E231:E235)</f>
        <v>100</v>
      </c>
      <c r="F230" s="547">
        <f aca="true" t="shared" si="98" ref="F230:N230">SUM(F231:F235)</f>
        <v>28.5</v>
      </c>
      <c r="G230" s="547">
        <f t="shared" si="98"/>
        <v>100</v>
      </c>
      <c r="H230" s="547">
        <f t="shared" si="98"/>
        <v>28.5</v>
      </c>
      <c r="I230" s="547">
        <f t="shared" si="98"/>
        <v>0</v>
      </c>
      <c r="J230" s="547">
        <f t="shared" si="98"/>
        <v>0</v>
      </c>
      <c r="K230" s="547">
        <f t="shared" si="98"/>
        <v>0</v>
      </c>
      <c r="L230" s="547">
        <f t="shared" si="98"/>
        <v>0</v>
      </c>
      <c r="M230" s="547">
        <f t="shared" si="98"/>
        <v>0</v>
      </c>
      <c r="N230" s="547">
        <f t="shared" si="98"/>
        <v>0</v>
      </c>
      <c r="O230" s="548"/>
      <c r="P230" s="249"/>
    </row>
    <row r="231" spans="1:16" ht="14.25">
      <c r="A231" s="1150"/>
      <c r="B231" s="1135"/>
      <c r="C231" s="1135"/>
      <c r="D231" s="1147"/>
      <c r="E231" s="395">
        <f>G231+I231+K231+M231</f>
        <v>20</v>
      </c>
      <c r="F231" s="395">
        <f>H231+J231+L231+N231</f>
        <v>0</v>
      </c>
      <c r="G231" s="395">
        <v>20</v>
      </c>
      <c r="H231" s="395">
        <v>0</v>
      </c>
      <c r="I231" s="395"/>
      <c r="J231" s="395"/>
      <c r="K231" s="395"/>
      <c r="L231" s="395"/>
      <c r="M231" s="395"/>
      <c r="N231" s="395"/>
      <c r="O231" s="527" t="s">
        <v>129</v>
      </c>
      <c r="P231" s="249"/>
    </row>
    <row r="232" spans="1:16" ht="14.25">
      <c r="A232" s="1150"/>
      <c r="B232" s="1135"/>
      <c r="C232" s="1135"/>
      <c r="D232" s="1147"/>
      <c r="E232" s="395">
        <f aca="true" t="shared" si="99" ref="E232:F235">G232+I232+K232+M232</f>
        <v>20</v>
      </c>
      <c r="F232" s="395">
        <f t="shared" si="99"/>
        <v>9</v>
      </c>
      <c r="G232" s="395">
        <v>20</v>
      </c>
      <c r="H232" s="395">
        <v>9</v>
      </c>
      <c r="I232" s="395"/>
      <c r="J232" s="395"/>
      <c r="K232" s="395"/>
      <c r="L232" s="395"/>
      <c r="M232" s="395"/>
      <c r="N232" s="395"/>
      <c r="O232" s="527" t="s">
        <v>131</v>
      </c>
      <c r="P232" s="249"/>
    </row>
    <row r="233" spans="1:16" ht="14.25">
      <c r="A233" s="1150"/>
      <c r="B233" s="1135"/>
      <c r="C233" s="1135"/>
      <c r="D233" s="1147"/>
      <c r="E233" s="395">
        <f t="shared" si="99"/>
        <v>20</v>
      </c>
      <c r="F233" s="395">
        <f t="shared" si="99"/>
        <v>19.5</v>
      </c>
      <c r="G233" s="395">
        <v>20</v>
      </c>
      <c r="H233" s="395">
        <v>19.5</v>
      </c>
      <c r="I233" s="395"/>
      <c r="J233" s="395"/>
      <c r="K233" s="395"/>
      <c r="L233" s="395"/>
      <c r="M233" s="395"/>
      <c r="N233" s="395"/>
      <c r="O233" s="527" t="s">
        <v>132</v>
      </c>
      <c r="P233" s="249"/>
    </row>
    <row r="234" spans="1:16" ht="14.25">
      <c r="A234" s="1150"/>
      <c r="B234" s="1135"/>
      <c r="C234" s="1135"/>
      <c r="D234" s="1147"/>
      <c r="E234" s="395">
        <f t="shared" si="99"/>
        <v>20</v>
      </c>
      <c r="F234" s="395">
        <f t="shared" si="99"/>
        <v>0</v>
      </c>
      <c r="G234" s="395">
        <v>20</v>
      </c>
      <c r="H234" s="395">
        <v>0</v>
      </c>
      <c r="I234" s="395"/>
      <c r="J234" s="395"/>
      <c r="K234" s="395"/>
      <c r="L234" s="395"/>
      <c r="M234" s="395"/>
      <c r="N234" s="395"/>
      <c r="O234" s="527" t="s">
        <v>23</v>
      </c>
      <c r="P234" s="249"/>
    </row>
    <row r="235" spans="1:16" ht="14.25">
      <c r="A235" s="1150"/>
      <c r="B235" s="1135"/>
      <c r="C235" s="1135"/>
      <c r="D235" s="1147"/>
      <c r="E235" s="395">
        <f t="shared" si="99"/>
        <v>20</v>
      </c>
      <c r="F235" s="395">
        <f t="shared" si="99"/>
        <v>0</v>
      </c>
      <c r="G235" s="395">
        <v>20</v>
      </c>
      <c r="H235" s="395">
        <v>0</v>
      </c>
      <c r="I235" s="395"/>
      <c r="J235" s="395"/>
      <c r="K235" s="395"/>
      <c r="L235" s="395"/>
      <c r="M235" s="395"/>
      <c r="N235" s="395"/>
      <c r="O235" s="527" t="s">
        <v>483</v>
      </c>
      <c r="P235" s="249"/>
    </row>
    <row r="236" spans="1:16" ht="14.25">
      <c r="A236" s="1150"/>
      <c r="B236" s="1135"/>
      <c r="C236" s="1135"/>
      <c r="D236" s="1147">
        <v>2018</v>
      </c>
      <c r="E236" s="547">
        <f>SUM(E237:E241)</f>
        <v>105</v>
      </c>
      <c r="F236" s="547">
        <f aca="true" t="shared" si="100" ref="F236:N236">SUM(F237:F241)</f>
        <v>28.4</v>
      </c>
      <c r="G236" s="547">
        <f t="shared" si="100"/>
        <v>105</v>
      </c>
      <c r="H236" s="547">
        <f t="shared" si="100"/>
        <v>28.4</v>
      </c>
      <c r="I236" s="547">
        <f t="shared" si="100"/>
        <v>0</v>
      </c>
      <c r="J236" s="547">
        <f t="shared" si="100"/>
        <v>0</v>
      </c>
      <c r="K236" s="547">
        <f t="shared" si="100"/>
        <v>0</v>
      </c>
      <c r="L236" s="547">
        <f t="shared" si="100"/>
        <v>0</v>
      </c>
      <c r="M236" s="547">
        <f t="shared" si="100"/>
        <v>0</v>
      </c>
      <c r="N236" s="547">
        <f t="shared" si="100"/>
        <v>0</v>
      </c>
      <c r="O236" s="548"/>
      <c r="P236" s="249"/>
    </row>
    <row r="237" spans="1:16" ht="14.25">
      <c r="A237" s="1150"/>
      <c r="B237" s="1135"/>
      <c r="C237" s="1135"/>
      <c r="D237" s="1147"/>
      <c r="E237" s="395">
        <f>G237+I237+K237+M237</f>
        <v>20</v>
      </c>
      <c r="F237" s="395">
        <f>H237+J237+L237+N237</f>
        <v>0</v>
      </c>
      <c r="G237" s="395">
        <v>20</v>
      </c>
      <c r="H237" s="395">
        <v>0</v>
      </c>
      <c r="I237" s="395"/>
      <c r="J237" s="395"/>
      <c r="K237" s="395"/>
      <c r="L237" s="395"/>
      <c r="M237" s="395"/>
      <c r="N237" s="395"/>
      <c r="O237" s="527" t="s">
        <v>129</v>
      </c>
      <c r="P237" s="249"/>
    </row>
    <row r="238" spans="1:16" ht="14.25">
      <c r="A238" s="1150"/>
      <c r="B238" s="1135"/>
      <c r="C238" s="1135"/>
      <c r="D238" s="1147"/>
      <c r="E238" s="395">
        <f aca="true" t="shared" si="101" ref="E238:F241">G238+I238+K238+M238</f>
        <v>20</v>
      </c>
      <c r="F238" s="395">
        <f t="shared" si="101"/>
        <v>9.4</v>
      </c>
      <c r="G238" s="395">
        <v>20</v>
      </c>
      <c r="H238" s="311">
        <v>9.4</v>
      </c>
      <c r="I238" s="395"/>
      <c r="J238" s="395"/>
      <c r="K238" s="395"/>
      <c r="L238" s="395"/>
      <c r="M238" s="395"/>
      <c r="N238" s="395"/>
      <c r="O238" s="527" t="s">
        <v>131</v>
      </c>
      <c r="P238" s="249"/>
    </row>
    <row r="239" spans="1:16" ht="14.25">
      <c r="A239" s="1150"/>
      <c r="B239" s="1135"/>
      <c r="C239" s="1135"/>
      <c r="D239" s="1147"/>
      <c r="E239" s="395">
        <f t="shared" si="101"/>
        <v>25</v>
      </c>
      <c r="F239" s="395">
        <f t="shared" si="101"/>
        <v>19</v>
      </c>
      <c r="G239" s="311">
        <v>25</v>
      </c>
      <c r="H239" s="311">
        <v>19</v>
      </c>
      <c r="I239" s="395"/>
      <c r="J239" s="395"/>
      <c r="K239" s="395"/>
      <c r="L239" s="395"/>
      <c r="M239" s="395"/>
      <c r="N239" s="395"/>
      <c r="O239" s="527" t="s">
        <v>132</v>
      </c>
      <c r="P239" s="249"/>
    </row>
    <row r="240" spans="1:16" ht="14.25">
      <c r="A240" s="1150"/>
      <c r="B240" s="1135"/>
      <c r="C240" s="1135"/>
      <c r="D240" s="1147"/>
      <c r="E240" s="395">
        <f t="shared" si="101"/>
        <v>20</v>
      </c>
      <c r="F240" s="395">
        <f t="shared" si="101"/>
        <v>0</v>
      </c>
      <c r="G240" s="395">
        <v>20</v>
      </c>
      <c r="H240" s="395">
        <v>0</v>
      </c>
      <c r="I240" s="395"/>
      <c r="J240" s="395"/>
      <c r="K240" s="395"/>
      <c r="L240" s="395"/>
      <c r="M240" s="395"/>
      <c r="N240" s="395"/>
      <c r="O240" s="527" t="s">
        <v>23</v>
      </c>
      <c r="P240" s="249"/>
    </row>
    <row r="241" spans="1:16" ht="14.25">
      <c r="A241" s="1150"/>
      <c r="B241" s="1135"/>
      <c r="C241" s="1135"/>
      <c r="D241" s="1147"/>
      <c r="E241" s="395">
        <f t="shared" si="101"/>
        <v>20</v>
      </c>
      <c r="F241" s="395">
        <f t="shared" si="101"/>
        <v>0</v>
      </c>
      <c r="G241" s="395">
        <v>20</v>
      </c>
      <c r="H241" s="395">
        <v>0</v>
      </c>
      <c r="I241" s="395"/>
      <c r="J241" s="395"/>
      <c r="K241" s="395"/>
      <c r="L241" s="395"/>
      <c r="M241" s="395"/>
      <c r="N241" s="395"/>
      <c r="O241" s="527" t="s">
        <v>483</v>
      </c>
      <c r="P241" s="249"/>
    </row>
    <row r="242" spans="1:16" ht="14.25">
      <c r="A242" s="1150"/>
      <c r="B242" s="1135"/>
      <c r="C242" s="1135"/>
      <c r="D242" s="1147">
        <v>2019</v>
      </c>
      <c r="E242" s="547">
        <f>SUM(E243:E247)</f>
        <v>82.8</v>
      </c>
      <c r="F242" s="547">
        <f aca="true" t="shared" si="102" ref="F242:N242">SUM(F243:F247)</f>
        <v>22.8</v>
      </c>
      <c r="G242" s="547">
        <f t="shared" si="102"/>
        <v>82.8</v>
      </c>
      <c r="H242" s="547">
        <f t="shared" si="102"/>
        <v>22.8</v>
      </c>
      <c r="I242" s="547">
        <f t="shared" si="102"/>
        <v>0</v>
      </c>
      <c r="J242" s="547">
        <f t="shared" si="102"/>
        <v>0</v>
      </c>
      <c r="K242" s="547">
        <f t="shared" si="102"/>
        <v>0</v>
      </c>
      <c r="L242" s="547">
        <f t="shared" si="102"/>
        <v>0</v>
      </c>
      <c r="M242" s="547">
        <f t="shared" si="102"/>
        <v>0</v>
      </c>
      <c r="N242" s="547">
        <f t="shared" si="102"/>
        <v>0</v>
      </c>
      <c r="O242" s="548"/>
      <c r="P242" s="249"/>
    </row>
    <row r="243" spans="1:16" ht="14.25">
      <c r="A243" s="1150"/>
      <c r="B243" s="1135"/>
      <c r="C243" s="1135"/>
      <c r="D243" s="1147"/>
      <c r="E243" s="395">
        <f>G243+I243+K243+M243</f>
        <v>20</v>
      </c>
      <c r="F243" s="395">
        <f>H243+J243+L243+N243</f>
        <v>0</v>
      </c>
      <c r="G243" s="395">
        <v>20</v>
      </c>
      <c r="H243" s="395">
        <v>0</v>
      </c>
      <c r="I243" s="395"/>
      <c r="J243" s="395"/>
      <c r="K243" s="395"/>
      <c r="L243" s="395"/>
      <c r="M243" s="395"/>
      <c r="N243" s="395"/>
      <c r="O243" s="527" t="s">
        <v>129</v>
      </c>
      <c r="P243" s="249"/>
    </row>
    <row r="244" spans="1:16" ht="14.25">
      <c r="A244" s="1150"/>
      <c r="B244" s="1135"/>
      <c r="C244" s="1135"/>
      <c r="D244" s="1147"/>
      <c r="E244" s="395">
        <f aca="true" t="shared" si="103" ref="E244:F247">G244+I244+K244+M244</f>
        <v>7.9</v>
      </c>
      <c r="F244" s="395">
        <f t="shared" si="103"/>
        <v>7.9</v>
      </c>
      <c r="G244" s="311">
        <v>7.9</v>
      </c>
      <c r="H244" s="311">
        <v>7.9</v>
      </c>
      <c r="I244" s="395"/>
      <c r="J244" s="395"/>
      <c r="K244" s="395"/>
      <c r="L244" s="395"/>
      <c r="M244" s="395"/>
      <c r="N244" s="395"/>
      <c r="O244" s="527" t="s">
        <v>131</v>
      </c>
      <c r="P244" s="249"/>
    </row>
    <row r="245" spans="1:16" ht="14.25">
      <c r="A245" s="1150"/>
      <c r="B245" s="1135"/>
      <c r="C245" s="1135"/>
      <c r="D245" s="1147"/>
      <c r="E245" s="395">
        <f t="shared" si="103"/>
        <v>14.9</v>
      </c>
      <c r="F245" s="395">
        <f t="shared" si="103"/>
        <v>14.9</v>
      </c>
      <c r="G245" s="311">
        <v>14.9</v>
      </c>
      <c r="H245" s="311">
        <v>14.9</v>
      </c>
      <c r="I245" s="395"/>
      <c r="J245" s="395"/>
      <c r="K245" s="395"/>
      <c r="L245" s="395"/>
      <c r="M245" s="395"/>
      <c r="N245" s="395"/>
      <c r="O245" s="527" t="s">
        <v>132</v>
      </c>
      <c r="P245" s="249"/>
    </row>
    <row r="246" spans="1:16" ht="14.25">
      <c r="A246" s="1150"/>
      <c r="B246" s="1135"/>
      <c r="C246" s="1135"/>
      <c r="D246" s="1147"/>
      <c r="E246" s="395">
        <f t="shared" si="103"/>
        <v>20</v>
      </c>
      <c r="F246" s="395">
        <f t="shared" si="103"/>
        <v>0</v>
      </c>
      <c r="G246" s="395">
        <v>20</v>
      </c>
      <c r="H246" s="395">
        <v>0</v>
      </c>
      <c r="I246" s="395"/>
      <c r="J246" s="395"/>
      <c r="K246" s="395"/>
      <c r="L246" s="395"/>
      <c r="M246" s="395"/>
      <c r="N246" s="395"/>
      <c r="O246" s="527" t="s">
        <v>23</v>
      </c>
      <c r="P246" s="249"/>
    </row>
    <row r="247" spans="1:16" ht="14.25">
      <c r="A247" s="1150"/>
      <c r="B247" s="1135"/>
      <c r="C247" s="1135"/>
      <c r="D247" s="1147"/>
      <c r="E247" s="395">
        <f t="shared" si="103"/>
        <v>20</v>
      </c>
      <c r="F247" s="395">
        <f t="shared" si="103"/>
        <v>0</v>
      </c>
      <c r="G247" s="395">
        <v>20</v>
      </c>
      <c r="H247" s="395">
        <v>0</v>
      </c>
      <c r="I247" s="395"/>
      <c r="J247" s="395"/>
      <c r="K247" s="395"/>
      <c r="L247" s="395"/>
      <c r="M247" s="395"/>
      <c r="N247" s="395"/>
      <c r="O247" s="527" t="s">
        <v>483</v>
      </c>
      <c r="P247" s="249"/>
    </row>
    <row r="248" spans="1:16" ht="14.25">
      <c r="A248" s="1150"/>
      <c r="B248" s="1135"/>
      <c r="C248" s="1135"/>
      <c r="D248" s="1137">
        <v>2020</v>
      </c>
      <c r="E248" s="549">
        <f>SUM(E249:E253)</f>
        <v>100</v>
      </c>
      <c r="F248" s="549">
        <f aca="true" t="shared" si="104" ref="F248:N248">SUM(F249:F253)</f>
        <v>22.4</v>
      </c>
      <c r="G248" s="549">
        <f t="shared" si="104"/>
        <v>100</v>
      </c>
      <c r="H248" s="549">
        <f t="shared" si="104"/>
        <v>22.4</v>
      </c>
      <c r="I248" s="549">
        <f t="shared" si="104"/>
        <v>0</v>
      </c>
      <c r="J248" s="549">
        <f t="shared" si="104"/>
        <v>0</v>
      </c>
      <c r="K248" s="549">
        <f t="shared" si="104"/>
        <v>0</v>
      </c>
      <c r="L248" s="549">
        <f t="shared" si="104"/>
        <v>0</v>
      </c>
      <c r="M248" s="549">
        <f t="shared" si="104"/>
        <v>0</v>
      </c>
      <c r="N248" s="549">
        <f t="shared" si="104"/>
        <v>0</v>
      </c>
      <c r="O248" s="548"/>
      <c r="P248" s="249"/>
    </row>
    <row r="249" spans="1:16" ht="14.25">
      <c r="A249" s="1150"/>
      <c r="B249" s="1135"/>
      <c r="C249" s="1135"/>
      <c r="D249" s="1137"/>
      <c r="E249" s="383">
        <f>G249+I249+K249+M249</f>
        <v>20</v>
      </c>
      <c r="F249" s="383">
        <f>H249+J249+L249+N249</f>
        <v>0</v>
      </c>
      <c r="G249" s="383">
        <v>20</v>
      </c>
      <c r="H249" s="383">
        <v>0</v>
      </c>
      <c r="I249" s="383"/>
      <c r="J249" s="383"/>
      <c r="K249" s="383"/>
      <c r="L249" s="383"/>
      <c r="M249" s="383"/>
      <c r="N249" s="383"/>
      <c r="O249" s="527" t="s">
        <v>129</v>
      </c>
      <c r="P249" s="249"/>
    </row>
    <row r="250" spans="1:16" ht="14.25">
      <c r="A250" s="1150"/>
      <c r="B250" s="1135"/>
      <c r="C250" s="1135"/>
      <c r="D250" s="1137"/>
      <c r="E250" s="383">
        <f aca="true" t="shared" si="105" ref="E250:F253">G250+I250+K250+M250</f>
        <v>20</v>
      </c>
      <c r="F250" s="383">
        <f t="shared" si="105"/>
        <v>7.4</v>
      </c>
      <c r="G250" s="301">
        <v>20</v>
      </c>
      <c r="H250" s="301">
        <v>7.4</v>
      </c>
      <c r="I250" s="383"/>
      <c r="J250" s="383"/>
      <c r="K250" s="383"/>
      <c r="L250" s="383"/>
      <c r="M250" s="383"/>
      <c r="N250" s="383"/>
      <c r="O250" s="527" t="s">
        <v>131</v>
      </c>
      <c r="P250" s="249"/>
    </row>
    <row r="251" spans="1:16" ht="14.25">
      <c r="A251" s="1150"/>
      <c r="B251" s="1135"/>
      <c r="C251" s="1135"/>
      <c r="D251" s="1137"/>
      <c r="E251" s="383">
        <f t="shared" si="105"/>
        <v>20</v>
      </c>
      <c r="F251" s="383">
        <f t="shared" si="105"/>
        <v>15</v>
      </c>
      <c r="G251" s="301">
        <v>20</v>
      </c>
      <c r="H251" s="301">
        <v>15</v>
      </c>
      <c r="I251" s="383"/>
      <c r="J251" s="383"/>
      <c r="K251" s="383"/>
      <c r="L251" s="383"/>
      <c r="M251" s="383"/>
      <c r="N251" s="383"/>
      <c r="O251" s="527" t="s">
        <v>132</v>
      </c>
      <c r="P251" s="249"/>
    </row>
    <row r="252" spans="1:16" ht="14.25">
      <c r="A252" s="1150"/>
      <c r="B252" s="1135"/>
      <c r="C252" s="1135"/>
      <c r="D252" s="1137"/>
      <c r="E252" s="383">
        <f t="shared" si="105"/>
        <v>20</v>
      </c>
      <c r="F252" s="383">
        <f t="shared" si="105"/>
        <v>0</v>
      </c>
      <c r="G252" s="383">
        <v>20</v>
      </c>
      <c r="H252" s="383">
        <v>0</v>
      </c>
      <c r="I252" s="383"/>
      <c r="J252" s="383"/>
      <c r="K252" s="383"/>
      <c r="L252" s="383"/>
      <c r="M252" s="383"/>
      <c r="N252" s="383"/>
      <c r="O252" s="527" t="s">
        <v>23</v>
      </c>
      <c r="P252" s="249"/>
    </row>
    <row r="253" spans="1:16" ht="14.25">
      <c r="A253" s="1150"/>
      <c r="B253" s="1135"/>
      <c r="C253" s="1135"/>
      <c r="D253" s="1137"/>
      <c r="E253" s="383">
        <f t="shared" si="105"/>
        <v>20</v>
      </c>
      <c r="F253" s="383">
        <f t="shared" si="105"/>
        <v>0</v>
      </c>
      <c r="G253" s="383">
        <v>20</v>
      </c>
      <c r="H253" s="383">
        <v>0</v>
      </c>
      <c r="I253" s="383"/>
      <c r="J253" s="383"/>
      <c r="K253" s="383"/>
      <c r="L253" s="383"/>
      <c r="M253" s="383"/>
      <c r="N253" s="383"/>
      <c r="O253" s="527" t="s">
        <v>483</v>
      </c>
      <c r="P253" s="249"/>
    </row>
    <row r="254" spans="1:16" ht="14.25">
      <c r="A254" s="1150"/>
      <c r="B254" s="1135"/>
      <c r="C254" s="1135"/>
      <c r="D254" s="1137">
        <v>2021</v>
      </c>
      <c r="E254" s="549">
        <f>SUM(E255:E259)</f>
        <v>100</v>
      </c>
      <c r="F254" s="549">
        <f aca="true" t="shared" si="106" ref="F254:N254">SUM(F255:F259)</f>
        <v>28</v>
      </c>
      <c r="G254" s="549">
        <f t="shared" si="106"/>
        <v>100</v>
      </c>
      <c r="H254" s="549">
        <f t="shared" si="106"/>
        <v>28</v>
      </c>
      <c r="I254" s="549">
        <f t="shared" si="106"/>
        <v>0</v>
      </c>
      <c r="J254" s="549">
        <f t="shared" si="106"/>
        <v>0</v>
      </c>
      <c r="K254" s="549">
        <f t="shared" si="106"/>
        <v>0</v>
      </c>
      <c r="L254" s="549">
        <f t="shared" si="106"/>
        <v>0</v>
      </c>
      <c r="M254" s="549">
        <f t="shared" si="106"/>
        <v>0</v>
      </c>
      <c r="N254" s="549">
        <f t="shared" si="106"/>
        <v>0</v>
      </c>
      <c r="O254" s="548"/>
      <c r="P254" s="249"/>
    </row>
    <row r="255" spans="1:16" ht="14.25">
      <c r="A255" s="1150"/>
      <c r="B255" s="1135"/>
      <c r="C255" s="1135"/>
      <c r="D255" s="1137"/>
      <c r="E255" s="383">
        <f aca="true" t="shared" si="107" ref="E255:F259">G255+I255+K255+M255</f>
        <v>20</v>
      </c>
      <c r="F255" s="383">
        <f t="shared" si="107"/>
        <v>0</v>
      </c>
      <c r="G255" s="383">
        <v>20</v>
      </c>
      <c r="H255" s="383">
        <v>0</v>
      </c>
      <c r="I255" s="383"/>
      <c r="J255" s="383"/>
      <c r="K255" s="383"/>
      <c r="L255" s="383"/>
      <c r="M255" s="383"/>
      <c r="N255" s="383"/>
      <c r="O255" s="527" t="s">
        <v>129</v>
      </c>
      <c r="P255" s="249"/>
    </row>
    <row r="256" spans="1:16" ht="14.25">
      <c r="A256" s="1150"/>
      <c r="B256" s="1135"/>
      <c r="C256" s="1135"/>
      <c r="D256" s="1137"/>
      <c r="E256" s="383">
        <f t="shared" si="107"/>
        <v>20</v>
      </c>
      <c r="F256" s="383">
        <f t="shared" si="107"/>
        <v>13</v>
      </c>
      <c r="G256" s="301">
        <v>20</v>
      </c>
      <c r="H256" s="301">
        <v>13</v>
      </c>
      <c r="I256" s="383"/>
      <c r="J256" s="383"/>
      <c r="K256" s="383"/>
      <c r="L256" s="383"/>
      <c r="M256" s="383"/>
      <c r="N256" s="383"/>
      <c r="O256" s="527" t="s">
        <v>131</v>
      </c>
      <c r="P256" s="249"/>
    </row>
    <row r="257" spans="1:16" ht="14.25">
      <c r="A257" s="1150"/>
      <c r="B257" s="1135"/>
      <c r="C257" s="1135"/>
      <c r="D257" s="1137"/>
      <c r="E257" s="383">
        <f t="shared" si="107"/>
        <v>20</v>
      </c>
      <c r="F257" s="383">
        <f t="shared" si="107"/>
        <v>15</v>
      </c>
      <c r="G257" s="301">
        <v>20</v>
      </c>
      <c r="H257" s="301">
        <v>15</v>
      </c>
      <c r="I257" s="383"/>
      <c r="J257" s="383"/>
      <c r="K257" s="383"/>
      <c r="L257" s="383"/>
      <c r="M257" s="383"/>
      <c r="N257" s="383"/>
      <c r="O257" s="527" t="s">
        <v>132</v>
      </c>
      <c r="P257" s="249"/>
    </row>
    <row r="258" spans="1:16" ht="14.25">
      <c r="A258" s="1150"/>
      <c r="B258" s="1135"/>
      <c r="C258" s="1135"/>
      <c r="D258" s="1137"/>
      <c r="E258" s="383">
        <f t="shared" si="107"/>
        <v>20</v>
      </c>
      <c r="F258" s="383">
        <f t="shared" si="107"/>
        <v>0</v>
      </c>
      <c r="G258" s="301">
        <v>20</v>
      </c>
      <c r="H258" s="301">
        <v>0</v>
      </c>
      <c r="I258" s="383"/>
      <c r="J258" s="383"/>
      <c r="K258" s="383"/>
      <c r="L258" s="383"/>
      <c r="M258" s="383"/>
      <c r="N258" s="383"/>
      <c r="O258" s="527" t="s">
        <v>23</v>
      </c>
      <c r="P258" s="249"/>
    </row>
    <row r="259" spans="1:16" ht="14.25">
      <c r="A259" s="1150"/>
      <c r="B259" s="1135"/>
      <c r="C259" s="1135"/>
      <c r="D259" s="1137"/>
      <c r="E259" s="383">
        <f t="shared" si="107"/>
        <v>20</v>
      </c>
      <c r="F259" s="383">
        <f t="shared" si="107"/>
        <v>0</v>
      </c>
      <c r="G259" s="301">
        <v>20</v>
      </c>
      <c r="H259" s="301">
        <v>0</v>
      </c>
      <c r="I259" s="383"/>
      <c r="J259" s="383"/>
      <c r="K259" s="383"/>
      <c r="L259" s="383"/>
      <c r="M259" s="383"/>
      <c r="N259" s="383"/>
      <c r="O259" s="527" t="s">
        <v>483</v>
      </c>
      <c r="P259" s="249"/>
    </row>
    <row r="260" spans="1:16" ht="14.25">
      <c r="A260" s="1150"/>
      <c r="B260" s="1135"/>
      <c r="C260" s="1135"/>
      <c r="D260" s="1137">
        <v>2022</v>
      </c>
      <c r="E260" s="549">
        <f>SUM(E261:E265)</f>
        <v>100</v>
      </c>
      <c r="F260" s="549">
        <f aca="true" t="shared" si="108" ref="F260:N260">SUM(F261:F265)</f>
        <v>28</v>
      </c>
      <c r="G260" s="549">
        <f t="shared" si="108"/>
        <v>100</v>
      </c>
      <c r="H260" s="549">
        <f t="shared" si="108"/>
        <v>28</v>
      </c>
      <c r="I260" s="549">
        <f t="shared" si="108"/>
        <v>0</v>
      </c>
      <c r="J260" s="549">
        <f t="shared" si="108"/>
        <v>0</v>
      </c>
      <c r="K260" s="549">
        <f t="shared" si="108"/>
        <v>0</v>
      </c>
      <c r="L260" s="549">
        <f t="shared" si="108"/>
        <v>0</v>
      </c>
      <c r="M260" s="549">
        <f t="shared" si="108"/>
        <v>0</v>
      </c>
      <c r="N260" s="549">
        <f t="shared" si="108"/>
        <v>0</v>
      </c>
      <c r="O260" s="548"/>
      <c r="P260" s="249"/>
    </row>
    <row r="261" spans="1:16" ht="14.25">
      <c r="A261" s="1150"/>
      <c r="B261" s="1135"/>
      <c r="C261" s="1135"/>
      <c r="D261" s="1137"/>
      <c r="E261" s="383">
        <f aca="true" t="shared" si="109" ref="E261:F265">G261+I261+K261+M261</f>
        <v>20</v>
      </c>
      <c r="F261" s="383">
        <f t="shared" si="109"/>
        <v>0</v>
      </c>
      <c r="G261" s="383">
        <v>20</v>
      </c>
      <c r="H261" s="383">
        <v>0</v>
      </c>
      <c r="I261" s="383"/>
      <c r="J261" s="383"/>
      <c r="K261" s="383"/>
      <c r="L261" s="383"/>
      <c r="M261" s="383"/>
      <c r="N261" s="383"/>
      <c r="O261" s="527" t="s">
        <v>129</v>
      </c>
      <c r="P261" s="249"/>
    </row>
    <row r="262" spans="1:16" ht="14.25">
      <c r="A262" s="1150"/>
      <c r="B262" s="1135"/>
      <c r="C262" s="1135"/>
      <c r="D262" s="1137"/>
      <c r="E262" s="383">
        <f t="shared" si="109"/>
        <v>20</v>
      </c>
      <c r="F262" s="383">
        <f t="shared" si="109"/>
        <v>13</v>
      </c>
      <c r="G262" s="301">
        <v>20</v>
      </c>
      <c r="H262" s="301">
        <v>13</v>
      </c>
      <c r="I262" s="383"/>
      <c r="J262" s="383"/>
      <c r="K262" s="383"/>
      <c r="L262" s="383"/>
      <c r="M262" s="383"/>
      <c r="N262" s="383"/>
      <c r="O262" s="527" t="s">
        <v>131</v>
      </c>
      <c r="P262" s="249"/>
    </row>
    <row r="263" spans="1:16" ht="14.25">
      <c r="A263" s="1150"/>
      <c r="B263" s="1135"/>
      <c r="C263" s="1135"/>
      <c r="D263" s="1137"/>
      <c r="E263" s="383">
        <f t="shared" si="109"/>
        <v>20</v>
      </c>
      <c r="F263" s="383">
        <f t="shared" si="109"/>
        <v>15</v>
      </c>
      <c r="G263" s="301">
        <v>20</v>
      </c>
      <c r="H263" s="301">
        <v>15</v>
      </c>
      <c r="I263" s="383"/>
      <c r="J263" s="383"/>
      <c r="K263" s="383"/>
      <c r="L263" s="383"/>
      <c r="M263" s="383"/>
      <c r="N263" s="383"/>
      <c r="O263" s="527" t="s">
        <v>132</v>
      </c>
      <c r="P263" s="249"/>
    </row>
    <row r="264" spans="1:16" ht="14.25">
      <c r="A264" s="1150"/>
      <c r="B264" s="1135"/>
      <c r="C264" s="1135"/>
      <c r="D264" s="1137"/>
      <c r="E264" s="383">
        <f t="shared" si="109"/>
        <v>20</v>
      </c>
      <c r="F264" s="383">
        <f t="shared" si="109"/>
        <v>0</v>
      </c>
      <c r="G264" s="383">
        <v>20</v>
      </c>
      <c r="H264" s="383">
        <v>0</v>
      </c>
      <c r="I264" s="383"/>
      <c r="J264" s="383"/>
      <c r="K264" s="383"/>
      <c r="L264" s="383"/>
      <c r="M264" s="383"/>
      <c r="N264" s="383"/>
      <c r="O264" s="527" t="s">
        <v>23</v>
      </c>
      <c r="P264" s="249"/>
    </row>
    <row r="265" spans="1:16" ht="14.25">
      <c r="A265" s="1150"/>
      <c r="B265" s="1135"/>
      <c r="C265" s="1135"/>
      <c r="D265" s="1137"/>
      <c r="E265" s="383">
        <f t="shared" si="109"/>
        <v>20</v>
      </c>
      <c r="F265" s="383">
        <f t="shared" si="109"/>
        <v>0</v>
      </c>
      <c r="G265" s="383">
        <v>20</v>
      </c>
      <c r="H265" s="383">
        <v>0</v>
      </c>
      <c r="I265" s="383"/>
      <c r="J265" s="383"/>
      <c r="K265" s="383"/>
      <c r="L265" s="383"/>
      <c r="M265" s="383"/>
      <c r="N265" s="383"/>
      <c r="O265" s="527" t="s">
        <v>483</v>
      </c>
      <c r="P265" s="249"/>
    </row>
    <row r="266" spans="1:16" ht="14.25">
      <c r="A266" s="1150"/>
      <c r="B266" s="1135"/>
      <c r="C266" s="1135"/>
      <c r="D266" s="1137">
        <v>2023</v>
      </c>
      <c r="E266" s="549">
        <f>SUM(E267:E271)</f>
        <v>95</v>
      </c>
      <c r="F266" s="549">
        <f aca="true" t="shared" si="110" ref="F266:N266">SUM(F267:F271)</f>
        <v>0</v>
      </c>
      <c r="G266" s="549">
        <f t="shared" si="110"/>
        <v>95</v>
      </c>
      <c r="H266" s="549">
        <f t="shared" si="110"/>
        <v>0</v>
      </c>
      <c r="I266" s="549">
        <f t="shared" si="110"/>
        <v>0</v>
      </c>
      <c r="J266" s="549">
        <f t="shared" si="110"/>
        <v>0</v>
      </c>
      <c r="K266" s="549">
        <f t="shared" si="110"/>
        <v>0</v>
      </c>
      <c r="L266" s="549">
        <f t="shared" si="110"/>
        <v>0</v>
      </c>
      <c r="M266" s="549">
        <f t="shared" si="110"/>
        <v>0</v>
      </c>
      <c r="N266" s="549">
        <f t="shared" si="110"/>
        <v>0</v>
      </c>
      <c r="O266" s="548"/>
      <c r="P266" s="249"/>
    </row>
    <row r="267" spans="1:16" ht="14.25">
      <c r="A267" s="1150"/>
      <c r="B267" s="1135"/>
      <c r="C267" s="1135"/>
      <c r="D267" s="1137"/>
      <c r="E267" s="383">
        <f aca="true" t="shared" si="111" ref="E267:F271">G267+I267+K267+M267</f>
        <v>20</v>
      </c>
      <c r="F267" s="383">
        <f t="shared" si="111"/>
        <v>0</v>
      </c>
      <c r="G267" s="383">
        <v>20</v>
      </c>
      <c r="H267" s="383">
        <v>0</v>
      </c>
      <c r="I267" s="383"/>
      <c r="J267" s="383"/>
      <c r="K267" s="383"/>
      <c r="L267" s="383"/>
      <c r="M267" s="383"/>
      <c r="N267" s="383"/>
      <c r="O267" s="527" t="s">
        <v>129</v>
      </c>
      <c r="P267" s="249"/>
    </row>
    <row r="268" spans="1:16" ht="14.25">
      <c r="A268" s="1150"/>
      <c r="B268" s="1135"/>
      <c r="C268" s="1135"/>
      <c r="D268" s="1137"/>
      <c r="E268" s="383">
        <f t="shared" si="111"/>
        <v>20</v>
      </c>
      <c r="F268" s="383">
        <f t="shared" si="111"/>
        <v>0</v>
      </c>
      <c r="G268" s="301">
        <v>20</v>
      </c>
      <c r="H268" s="383">
        <v>0</v>
      </c>
      <c r="I268" s="383"/>
      <c r="J268" s="383"/>
      <c r="K268" s="383"/>
      <c r="L268" s="383"/>
      <c r="M268" s="383"/>
      <c r="N268" s="383"/>
      <c r="O268" s="527" t="s">
        <v>131</v>
      </c>
      <c r="P268" s="249"/>
    </row>
    <row r="269" spans="1:16" ht="14.25">
      <c r="A269" s="1150"/>
      <c r="B269" s="1135"/>
      <c r="C269" s="1135"/>
      <c r="D269" s="1137"/>
      <c r="E269" s="383">
        <f t="shared" si="111"/>
        <v>15</v>
      </c>
      <c r="F269" s="383">
        <f t="shared" si="111"/>
        <v>0</v>
      </c>
      <c r="G269" s="301">
        <v>15</v>
      </c>
      <c r="H269" s="383">
        <v>0</v>
      </c>
      <c r="I269" s="383"/>
      <c r="J269" s="383"/>
      <c r="K269" s="383"/>
      <c r="L269" s="383"/>
      <c r="M269" s="383"/>
      <c r="N269" s="383"/>
      <c r="O269" s="527" t="s">
        <v>132</v>
      </c>
      <c r="P269" s="249"/>
    </row>
    <row r="270" spans="1:16" ht="14.25">
      <c r="A270" s="1150"/>
      <c r="B270" s="1135"/>
      <c r="C270" s="1135"/>
      <c r="D270" s="1137"/>
      <c r="E270" s="383">
        <f t="shared" si="111"/>
        <v>20</v>
      </c>
      <c r="F270" s="383">
        <f t="shared" si="111"/>
        <v>0</v>
      </c>
      <c r="G270" s="301">
        <v>20</v>
      </c>
      <c r="H270" s="383">
        <v>0</v>
      </c>
      <c r="I270" s="383"/>
      <c r="J270" s="383"/>
      <c r="K270" s="383"/>
      <c r="L270" s="383"/>
      <c r="M270" s="383"/>
      <c r="N270" s="383"/>
      <c r="O270" s="527" t="s">
        <v>23</v>
      </c>
      <c r="P270" s="249"/>
    </row>
    <row r="271" spans="1:16" ht="14.25">
      <c r="A271" s="1150"/>
      <c r="B271" s="1135"/>
      <c r="C271" s="1135"/>
      <c r="D271" s="1137"/>
      <c r="E271" s="383">
        <f t="shared" si="111"/>
        <v>20</v>
      </c>
      <c r="F271" s="383">
        <f t="shared" si="111"/>
        <v>0</v>
      </c>
      <c r="G271" s="383">
        <v>20</v>
      </c>
      <c r="H271" s="383">
        <v>0</v>
      </c>
      <c r="I271" s="383"/>
      <c r="J271" s="383"/>
      <c r="K271" s="383"/>
      <c r="L271" s="383"/>
      <c r="M271" s="383"/>
      <c r="N271" s="383"/>
      <c r="O271" s="527" t="s">
        <v>483</v>
      </c>
      <c r="P271" s="249"/>
    </row>
    <row r="272" spans="1:16" ht="14.25">
      <c r="A272" s="1150"/>
      <c r="B272" s="1135"/>
      <c r="C272" s="1135"/>
      <c r="D272" s="1137">
        <v>2024</v>
      </c>
      <c r="E272" s="549">
        <f>SUM(E273:E277)</f>
        <v>95</v>
      </c>
      <c r="F272" s="549">
        <f aca="true" t="shared" si="112" ref="F272:N272">SUM(F273:F277)</f>
        <v>0</v>
      </c>
      <c r="G272" s="549">
        <f t="shared" si="112"/>
        <v>95</v>
      </c>
      <c r="H272" s="549">
        <f t="shared" si="112"/>
        <v>0</v>
      </c>
      <c r="I272" s="549">
        <f t="shared" si="112"/>
        <v>0</v>
      </c>
      <c r="J272" s="549">
        <f t="shared" si="112"/>
        <v>0</v>
      </c>
      <c r="K272" s="549">
        <f t="shared" si="112"/>
        <v>0</v>
      </c>
      <c r="L272" s="549">
        <f t="shared" si="112"/>
        <v>0</v>
      </c>
      <c r="M272" s="549">
        <f t="shared" si="112"/>
        <v>0</v>
      </c>
      <c r="N272" s="549">
        <f t="shared" si="112"/>
        <v>0</v>
      </c>
      <c r="O272" s="548"/>
      <c r="P272" s="249"/>
    </row>
    <row r="273" spans="1:16" ht="14.25">
      <c r="A273" s="1150"/>
      <c r="B273" s="1135"/>
      <c r="C273" s="1135"/>
      <c r="D273" s="1137"/>
      <c r="E273" s="383">
        <f aca="true" t="shared" si="113" ref="E273:F277">G273+I273+K273+M273</f>
        <v>20</v>
      </c>
      <c r="F273" s="383">
        <f t="shared" si="113"/>
        <v>0</v>
      </c>
      <c r="G273" s="383">
        <v>20</v>
      </c>
      <c r="H273" s="383">
        <v>0</v>
      </c>
      <c r="I273" s="383"/>
      <c r="J273" s="383"/>
      <c r="K273" s="383"/>
      <c r="L273" s="383"/>
      <c r="M273" s="383"/>
      <c r="N273" s="383"/>
      <c r="O273" s="527" t="s">
        <v>129</v>
      </c>
      <c r="P273" s="249"/>
    </row>
    <row r="274" spans="1:16" ht="14.25">
      <c r="A274" s="1150"/>
      <c r="B274" s="1135"/>
      <c r="C274" s="1135"/>
      <c r="D274" s="1137"/>
      <c r="E274" s="383">
        <f t="shared" si="113"/>
        <v>20</v>
      </c>
      <c r="F274" s="383">
        <f t="shared" si="113"/>
        <v>0</v>
      </c>
      <c r="G274" s="301">
        <v>20</v>
      </c>
      <c r="H274" s="383">
        <v>0</v>
      </c>
      <c r="I274" s="383"/>
      <c r="J274" s="383"/>
      <c r="K274" s="383"/>
      <c r="L274" s="383"/>
      <c r="M274" s="383"/>
      <c r="N274" s="383"/>
      <c r="O274" s="527" t="s">
        <v>131</v>
      </c>
      <c r="P274" s="249"/>
    </row>
    <row r="275" spans="1:16" ht="14.25">
      <c r="A275" s="1150"/>
      <c r="B275" s="1135"/>
      <c r="C275" s="1135"/>
      <c r="D275" s="1137"/>
      <c r="E275" s="383">
        <f t="shared" si="113"/>
        <v>15</v>
      </c>
      <c r="F275" s="383">
        <f t="shared" si="113"/>
        <v>0</v>
      </c>
      <c r="G275" s="301">
        <v>15</v>
      </c>
      <c r="H275" s="383">
        <v>0</v>
      </c>
      <c r="I275" s="383"/>
      <c r="J275" s="383"/>
      <c r="K275" s="383"/>
      <c r="L275" s="383"/>
      <c r="M275" s="383"/>
      <c r="N275" s="383"/>
      <c r="O275" s="527" t="s">
        <v>132</v>
      </c>
      <c r="P275" s="249"/>
    </row>
    <row r="276" spans="1:16" ht="14.25">
      <c r="A276" s="1150"/>
      <c r="B276" s="1135"/>
      <c r="C276" s="1135"/>
      <c r="D276" s="1137"/>
      <c r="E276" s="383">
        <f t="shared" si="113"/>
        <v>20</v>
      </c>
      <c r="F276" s="383">
        <f t="shared" si="113"/>
        <v>0</v>
      </c>
      <c r="G276" s="383">
        <v>20</v>
      </c>
      <c r="H276" s="383">
        <v>0</v>
      </c>
      <c r="I276" s="383"/>
      <c r="J276" s="383"/>
      <c r="K276" s="383"/>
      <c r="L276" s="383"/>
      <c r="M276" s="383"/>
      <c r="N276" s="383"/>
      <c r="O276" s="527" t="s">
        <v>23</v>
      </c>
      <c r="P276" s="249"/>
    </row>
    <row r="277" spans="1:16" ht="14.25">
      <c r="A277" s="1150"/>
      <c r="B277" s="1135"/>
      <c r="C277" s="1135"/>
      <c r="D277" s="1137"/>
      <c r="E277" s="383">
        <f t="shared" si="113"/>
        <v>20</v>
      </c>
      <c r="F277" s="383">
        <f t="shared" si="113"/>
        <v>0</v>
      </c>
      <c r="G277" s="383">
        <v>20</v>
      </c>
      <c r="H277" s="383">
        <v>0</v>
      </c>
      <c r="I277" s="383"/>
      <c r="J277" s="383"/>
      <c r="K277" s="383"/>
      <c r="L277" s="383"/>
      <c r="M277" s="383"/>
      <c r="N277" s="383"/>
      <c r="O277" s="527" t="s">
        <v>483</v>
      </c>
      <c r="P277" s="249"/>
    </row>
    <row r="278" spans="1:16" ht="14.25">
      <c r="A278" s="1150"/>
      <c r="B278" s="1135"/>
      <c r="C278" s="1135"/>
      <c r="D278" s="1137">
        <v>2025</v>
      </c>
      <c r="E278" s="549">
        <f>SUM(E279:E283)</f>
        <v>95</v>
      </c>
      <c r="F278" s="549">
        <f aca="true" t="shared" si="114" ref="F278:N278">SUM(F279:F283)</f>
        <v>0</v>
      </c>
      <c r="G278" s="549">
        <f t="shared" si="114"/>
        <v>95</v>
      </c>
      <c r="H278" s="549">
        <f t="shared" si="114"/>
        <v>0</v>
      </c>
      <c r="I278" s="549">
        <f t="shared" si="114"/>
        <v>0</v>
      </c>
      <c r="J278" s="549">
        <f t="shared" si="114"/>
        <v>0</v>
      </c>
      <c r="K278" s="549">
        <f t="shared" si="114"/>
        <v>0</v>
      </c>
      <c r="L278" s="549">
        <f t="shared" si="114"/>
        <v>0</v>
      </c>
      <c r="M278" s="549">
        <f t="shared" si="114"/>
        <v>0</v>
      </c>
      <c r="N278" s="549">
        <f t="shared" si="114"/>
        <v>0</v>
      </c>
      <c r="O278" s="548"/>
      <c r="P278" s="249"/>
    </row>
    <row r="279" spans="1:16" ht="14.25">
      <c r="A279" s="1150"/>
      <c r="B279" s="1135"/>
      <c r="C279" s="1135"/>
      <c r="D279" s="1137"/>
      <c r="E279" s="383">
        <f aca="true" t="shared" si="115" ref="E279:F283">G279+I279+K279+M279</f>
        <v>20</v>
      </c>
      <c r="F279" s="383">
        <f t="shared" si="115"/>
        <v>0</v>
      </c>
      <c r="G279" s="383">
        <v>20</v>
      </c>
      <c r="H279" s="383">
        <v>0</v>
      </c>
      <c r="I279" s="383"/>
      <c r="J279" s="383"/>
      <c r="K279" s="383"/>
      <c r="L279" s="383"/>
      <c r="M279" s="383"/>
      <c r="N279" s="383"/>
      <c r="O279" s="527" t="s">
        <v>129</v>
      </c>
      <c r="P279" s="249"/>
    </row>
    <row r="280" spans="1:16" ht="14.25">
      <c r="A280" s="1150"/>
      <c r="B280" s="1135"/>
      <c r="C280" s="1135"/>
      <c r="D280" s="1137"/>
      <c r="E280" s="383">
        <f t="shared" si="115"/>
        <v>20</v>
      </c>
      <c r="F280" s="383">
        <f t="shared" si="115"/>
        <v>0</v>
      </c>
      <c r="G280" s="301">
        <v>20</v>
      </c>
      <c r="H280" s="383">
        <v>0</v>
      </c>
      <c r="I280" s="383"/>
      <c r="J280" s="383"/>
      <c r="K280" s="383"/>
      <c r="L280" s="383"/>
      <c r="M280" s="383"/>
      <c r="N280" s="383"/>
      <c r="O280" s="527" t="s">
        <v>131</v>
      </c>
      <c r="P280" s="249"/>
    </row>
    <row r="281" spans="1:16" ht="14.25">
      <c r="A281" s="1150"/>
      <c r="B281" s="1135"/>
      <c r="C281" s="1135"/>
      <c r="D281" s="1137"/>
      <c r="E281" s="383">
        <f t="shared" si="115"/>
        <v>15</v>
      </c>
      <c r="F281" s="383">
        <f t="shared" si="115"/>
        <v>0</v>
      </c>
      <c r="G281" s="301">
        <v>15</v>
      </c>
      <c r="H281" s="383">
        <v>0</v>
      </c>
      <c r="I281" s="383"/>
      <c r="J281" s="383"/>
      <c r="K281" s="383"/>
      <c r="L281" s="383"/>
      <c r="M281" s="383"/>
      <c r="N281" s="383"/>
      <c r="O281" s="527" t="s">
        <v>132</v>
      </c>
      <c r="P281" s="249"/>
    </row>
    <row r="282" spans="1:16" ht="14.25">
      <c r="A282" s="1150"/>
      <c r="B282" s="1135"/>
      <c r="C282" s="1135"/>
      <c r="D282" s="1137"/>
      <c r="E282" s="383">
        <f t="shared" si="115"/>
        <v>20</v>
      </c>
      <c r="F282" s="383">
        <f t="shared" si="115"/>
        <v>0</v>
      </c>
      <c r="G282" s="383">
        <v>20</v>
      </c>
      <c r="H282" s="383">
        <v>0</v>
      </c>
      <c r="I282" s="383"/>
      <c r="J282" s="383"/>
      <c r="K282" s="383"/>
      <c r="L282" s="383"/>
      <c r="M282" s="383"/>
      <c r="N282" s="383"/>
      <c r="O282" s="527" t="s">
        <v>23</v>
      </c>
      <c r="P282" s="249"/>
    </row>
    <row r="283" spans="1:16" ht="14.25">
      <c r="A283" s="1151"/>
      <c r="B283" s="1136"/>
      <c r="C283" s="1136"/>
      <c r="D283" s="1137"/>
      <c r="E283" s="383">
        <f t="shared" si="115"/>
        <v>20</v>
      </c>
      <c r="F283" s="383">
        <f t="shared" si="115"/>
        <v>0</v>
      </c>
      <c r="G283" s="383">
        <v>20</v>
      </c>
      <c r="H283" s="383">
        <v>0</v>
      </c>
      <c r="I283" s="383"/>
      <c r="J283" s="383"/>
      <c r="K283" s="383"/>
      <c r="L283" s="383"/>
      <c r="M283" s="383"/>
      <c r="N283" s="383"/>
      <c r="O283" s="527" t="s">
        <v>483</v>
      </c>
      <c r="P283" s="249"/>
    </row>
    <row r="284" spans="1:16" s="1" customFormat="1" ht="15.75" customHeight="1">
      <c r="A284" s="1149" t="s">
        <v>629</v>
      </c>
      <c r="B284" s="1134" t="s">
        <v>860</v>
      </c>
      <c r="C284" s="1148"/>
      <c r="D284" s="1159" t="s">
        <v>8</v>
      </c>
      <c r="E284" s="392">
        <f>SUM(E285:E289)</f>
        <v>576.3</v>
      </c>
      <c r="F284" s="392">
        <f aca="true" t="shared" si="116" ref="F284:N284">SUM(F285:F289)</f>
        <v>238.60000000000002</v>
      </c>
      <c r="G284" s="392">
        <f t="shared" si="116"/>
        <v>1049.3</v>
      </c>
      <c r="H284" s="392">
        <f t="shared" si="116"/>
        <v>323.6</v>
      </c>
      <c r="I284" s="392">
        <f t="shared" si="116"/>
        <v>0</v>
      </c>
      <c r="J284" s="392">
        <f t="shared" si="116"/>
        <v>0</v>
      </c>
      <c r="K284" s="392">
        <f t="shared" si="116"/>
        <v>0</v>
      </c>
      <c r="L284" s="392">
        <f t="shared" si="116"/>
        <v>0</v>
      </c>
      <c r="M284" s="392">
        <f t="shared" si="116"/>
        <v>0</v>
      </c>
      <c r="N284" s="392">
        <f t="shared" si="116"/>
        <v>0</v>
      </c>
      <c r="O284" s="550"/>
      <c r="P284" s="389"/>
    </row>
    <row r="285" spans="1:16" ht="14.25">
      <c r="A285" s="1150"/>
      <c r="B285" s="1135"/>
      <c r="C285" s="1148"/>
      <c r="D285" s="1159"/>
      <c r="E285" s="383">
        <f aca="true" t="shared" si="117" ref="E285:F289">E291+E297+E303+E309+E315+E321</f>
        <v>120</v>
      </c>
      <c r="F285" s="383">
        <f t="shared" si="117"/>
        <v>0</v>
      </c>
      <c r="G285" s="383">
        <f>G291+G297+G303+G309+G315+G321+G327+G333+G339+G345+G351</f>
        <v>220</v>
      </c>
      <c r="H285" s="383">
        <f aca="true" t="shared" si="118" ref="H285:N285">H291+H297+H303+H309+H315+H321+H327+H333+H339+H345+H351</f>
        <v>0</v>
      </c>
      <c r="I285" s="383">
        <f t="shared" si="118"/>
        <v>0</v>
      </c>
      <c r="J285" s="383">
        <f t="shared" si="118"/>
        <v>0</v>
      </c>
      <c r="K285" s="383">
        <f t="shared" si="118"/>
        <v>0</v>
      </c>
      <c r="L285" s="383">
        <f t="shared" si="118"/>
        <v>0</v>
      </c>
      <c r="M285" s="383">
        <f t="shared" si="118"/>
        <v>0</v>
      </c>
      <c r="N285" s="383">
        <f t="shared" si="118"/>
        <v>0</v>
      </c>
      <c r="O285" s="527" t="s">
        <v>129</v>
      </c>
      <c r="P285" s="249"/>
    </row>
    <row r="286" spans="1:16" ht="14.25">
      <c r="A286" s="1150"/>
      <c r="B286" s="1135"/>
      <c r="C286" s="1148"/>
      <c r="D286" s="1159"/>
      <c r="E286" s="383">
        <f t="shared" si="117"/>
        <v>97.19999999999999</v>
      </c>
      <c r="F286" s="383">
        <f t="shared" si="117"/>
        <v>54.8</v>
      </c>
      <c r="G286" s="383">
        <f aca="true" t="shared" si="119" ref="G286:N289">G292+G298+G304+G310+G316+G322+G328+G334+G340+G346+G352</f>
        <v>145.19999999999996</v>
      </c>
      <c r="H286" s="383">
        <f t="shared" si="119"/>
        <v>73.99999999999999</v>
      </c>
      <c r="I286" s="383">
        <f t="shared" si="119"/>
        <v>0</v>
      </c>
      <c r="J286" s="383">
        <f t="shared" si="119"/>
        <v>0</v>
      </c>
      <c r="K286" s="383">
        <f t="shared" si="119"/>
        <v>0</v>
      </c>
      <c r="L286" s="383">
        <f t="shared" si="119"/>
        <v>0</v>
      </c>
      <c r="M286" s="383">
        <f t="shared" si="119"/>
        <v>0</v>
      </c>
      <c r="N286" s="383">
        <f t="shared" si="119"/>
        <v>0</v>
      </c>
      <c r="O286" s="527" t="s">
        <v>130</v>
      </c>
      <c r="P286" s="249"/>
    </row>
    <row r="287" spans="1:16" ht="14.25">
      <c r="A287" s="1150"/>
      <c r="B287" s="1135"/>
      <c r="C287" s="1148"/>
      <c r="D287" s="1159"/>
      <c r="E287" s="383">
        <f t="shared" si="117"/>
        <v>100</v>
      </c>
      <c r="F287" s="383">
        <f t="shared" si="117"/>
        <v>60</v>
      </c>
      <c r="G287" s="383">
        <f t="shared" si="119"/>
        <v>150</v>
      </c>
      <c r="H287" s="383">
        <f t="shared" si="119"/>
        <v>80</v>
      </c>
      <c r="I287" s="383">
        <f t="shared" si="119"/>
        <v>0</v>
      </c>
      <c r="J287" s="383">
        <f t="shared" si="119"/>
        <v>0</v>
      </c>
      <c r="K287" s="383">
        <f t="shared" si="119"/>
        <v>0</v>
      </c>
      <c r="L287" s="383">
        <f t="shared" si="119"/>
        <v>0</v>
      </c>
      <c r="M287" s="383">
        <f t="shared" si="119"/>
        <v>0</v>
      </c>
      <c r="N287" s="383">
        <f t="shared" si="119"/>
        <v>0</v>
      </c>
      <c r="O287" s="527" t="s">
        <v>133</v>
      </c>
      <c r="P287" s="249"/>
    </row>
    <row r="288" spans="1:16" ht="14.25">
      <c r="A288" s="1150"/>
      <c r="B288" s="1135"/>
      <c r="C288" s="1148"/>
      <c r="D288" s="1159"/>
      <c r="E288" s="383">
        <f t="shared" si="117"/>
        <v>139.1</v>
      </c>
      <c r="F288" s="383">
        <f t="shared" si="117"/>
        <v>123.80000000000001</v>
      </c>
      <c r="G288" s="383">
        <f t="shared" si="119"/>
        <v>314.1</v>
      </c>
      <c r="H288" s="383">
        <f t="shared" si="119"/>
        <v>169.60000000000002</v>
      </c>
      <c r="I288" s="383">
        <f t="shared" si="119"/>
        <v>0</v>
      </c>
      <c r="J288" s="383">
        <f t="shared" si="119"/>
        <v>0</v>
      </c>
      <c r="K288" s="383">
        <f t="shared" si="119"/>
        <v>0</v>
      </c>
      <c r="L288" s="383">
        <f t="shared" si="119"/>
        <v>0</v>
      </c>
      <c r="M288" s="383">
        <f t="shared" si="119"/>
        <v>0</v>
      </c>
      <c r="N288" s="383">
        <f t="shared" si="119"/>
        <v>0</v>
      </c>
      <c r="O288" s="527" t="s">
        <v>132</v>
      </c>
      <c r="P288" s="249"/>
    </row>
    <row r="289" spans="1:16" ht="14.25">
      <c r="A289" s="1150"/>
      <c r="B289" s="1135"/>
      <c r="C289" s="1148"/>
      <c r="D289" s="1159"/>
      <c r="E289" s="383">
        <f t="shared" si="117"/>
        <v>120</v>
      </c>
      <c r="F289" s="383">
        <f t="shared" si="117"/>
        <v>0</v>
      </c>
      <c r="G289" s="383">
        <f t="shared" si="119"/>
        <v>220</v>
      </c>
      <c r="H289" s="383">
        <f t="shared" si="119"/>
        <v>0</v>
      </c>
      <c r="I289" s="383">
        <f t="shared" si="119"/>
        <v>0</v>
      </c>
      <c r="J289" s="383">
        <f t="shared" si="119"/>
        <v>0</v>
      </c>
      <c r="K289" s="383">
        <f t="shared" si="119"/>
        <v>0</v>
      </c>
      <c r="L289" s="383">
        <f t="shared" si="119"/>
        <v>0</v>
      </c>
      <c r="M289" s="383">
        <f t="shared" si="119"/>
        <v>0</v>
      </c>
      <c r="N289" s="383">
        <f t="shared" si="119"/>
        <v>0</v>
      </c>
      <c r="O289" s="527" t="s">
        <v>23</v>
      </c>
      <c r="P289" s="249"/>
    </row>
    <row r="290" spans="1:16" ht="14.25">
      <c r="A290" s="1150"/>
      <c r="B290" s="1135"/>
      <c r="C290" s="1134"/>
      <c r="D290" s="1147">
        <v>2015</v>
      </c>
      <c r="E290" s="547">
        <f>SUM(E291:E295)</f>
        <v>105</v>
      </c>
      <c r="F290" s="547">
        <f>SUM(F291:F295)</f>
        <v>44.9</v>
      </c>
      <c r="G290" s="547">
        <f aca="true" t="shared" si="120" ref="G290:N290">SUM(G291:G295)</f>
        <v>105</v>
      </c>
      <c r="H290" s="547">
        <f t="shared" si="120"/>
        <v>44.9</v>
      </c>
      <c r="I290" s="547">
        <f t="shared" si="120"/>
        <v>0</v>
      </c>
      <c r="J290" s="547">
        <f t="shared" si="120"/>
        <v>0</v>
      </c>
      <c r="K290" s="547">
        <f t="shared" si="120"/>
        <v>0</v>
      </c>
      <c r="L290" s="547">
        <f t="shared" si="120"/>
        <v>0</v>
      </c>
      <c r="M290" s="547">
        <f t="shared" si="120"/>
        <v>0</v>
      </c>
      <c r="N290" s="547">
        <f t="shared" si="120"/>
        <v>0</v>
      </c>
      <c r="O290" s="548"/>
      <c r="P290" s="249"/>
    </row>
    <row r="291" spans="1:16" ht="14.25">
      <c r="A291" s="1150"/>
      <c r="B291" s="1135"/>
      <c r="C291" s="1135"/>
      <c r="D291" s="1147"/>
      <c r="E291" s="395">
        <f>G291+I291+K291+M291</f>
        <v>20</v>
      </c>
      <c r="F291" s="395">
        <f>H291+J291+L291+N291</f>
        <v>0</v>
      </c>
      <c r="G291" s="395">
        <v>20</v>
      </c>
      <c r="H291" s="395">
        <v>0</v>
      </c>
      <c r="I291" s="395"/>
      <c r="J291" s="395"/>
      <c r="K291" s="395"/>
      <c r="L291" s="395"/>
      <c r="M291" s="395"/>
      <c r="N291" s="395"/>
      <c r="O291" s="527" t="s">
        <v>129</v>
      </c>
      <c r="P291" s="249"/>
    </row>
    <row r="292" spans="1:16" ht="14.25">
      <c r="A292" s="1150"/>
      <c r="B292" s="1135"/>
      <c r="C292" s="1135"/>
      <c r="D292" s="1147"/>
      <c r="E292" s="395">
        <f aca="true" t="shared" si="121" ref="E292:F295">G292+I292+K292+M292</f>
        <v>20</v>
      </c>
      <c r="F292" s="395">
        <f t="shared" si="121"/>
        <v>9.9</v>
      </c>
      <c r="G292" s="395">
        <v>20</v>
      </c>
      <c r="H292" s="395">
        <v>9.9</v>
      </c>
      <c r="I292" s="395"/>
      <c r="J292" s="395"/>
      <c r="K292" s="395"/>
      <c r="L292" s="395"/>
      <c r="M292" s="395"/>
      <c r="N292" s="395"/>
      <c r="O292" s="527" t="s">
        <v>130</v>
      </c>
      <c r="P292" s="249"/>
    </row>
    <row r="293" spans="1:16" ht="14.25">
      <c r="A293" s="1150"/>
      <c r="B293" s="1135"/>
      <c r="C293" s="1135"/>
      <c r="D293" s="1147"/>
      <c r="E293" s="395">
        <f t="shared" si="121"/>
        <v>20</v>
      </c>
      <c r="F293" s="395">
        <f t="shared" si="121"/>
        <v>10</v>
      </c>
      <c r="G293" s="395">
        <v>20</v>
      </c>
      <c r="H293" s="395">
        <v>10</v>
      </c>
      <c r="I293" s="395"/>
      <c r="J293" s="395"/>
      <c r="K293" s="395"/>
      <c r="L293" s="395"/>
      <c r="M293" s="395"/>
      <c r="N293" s="395"/>
      <c r="O293" s="527" t="s">
        <v>133</v>
      </c>
      <c r="P293" s="249"/>
    </row>
    <row r="294" spans="1:16" ht="14.25">
      <c r="A294" s="1150"/>
      <c r="B294" s="1135"/>
      <c r="C294" s="1135"/>
      <c r="D294" s="1147"/>
      <c r="E294" s="395">
        <f t="shared" si="121"/>
        <v>25</v>
      </c>
      <c r="F294" s="395">
        <f t="shared" si="121"/>
        <v>25</v>
      </c>
      <c r="G294" s="395">
        <v>25</v>
      </c>
      <c r="H294" s="395">
        <v>25</v>
      </c>
      <c r="I294" s="395"/>
      <c r="J294" s="395"/>
      <c r="K294" s="395"/>
      <c r="L294" s="395"/>
      <c r="M294" s="395"/>
      <c r="N294" s="395"/>
      <c r="O294" s="527" t="s">
        <v>132</v>
      </c>
      <c r="P294" s="249"/>
    </row>
    <row r="295" spans="1:16" ht="14.25">
      <c r="A295" s="1150"/>
      <c r="B295" s="1135"/>
      <c r="C295" s="1136"/>
      <c r="D295" s="1147"/>
      <c r="E295" s="395">
        <f t="shared" si="121"/>
        <v>20</v>
      </c>
      <c r="F295" s="395">
        <f t="shared" si="121"/>
        <v>0</v>
      </c>
      <c r="G295" s="395">
        <v>20</v>
      </c>
      <c r="H295" s="395">
        <v>0</v>
      </c>
      <c r="I295" s="395"/>
      <c r="J295" s="395"/>
      <c r="K295" s="395"/>
      <c r="L295" s="395"/>
      <c r="M295" s="395"/>
      <c r="N295" s="395"/>
      <c r="O295" s="527" t="s">
        <v>23</v>
      </c>
      <c r="P295" s="249"/>
    </row>
    <row r="296" spans="1:16" ht="14.25">
      <c r="A296" s="1150"/>
      <c r="B296" s="1135"/>
      <c r="C296" s="1134" t="s">
        <v>140</v>
      </c>
      <c r="D296" s="1147">
        <v>2016</v>
      </c>
      <c r="E296" s="547">
        <f>SUM(E297:E301)</f>
        <v>100</v>
      </c>
      <c r="F296" s="547">
        <f aca="true" t="shared" si="122" ref="F296:N296">SUM(F297:F301)</f>
        <v>37.4</v>
      </c>
      <c r="G296" s="547">
        <f t="shared" si="122"/>
        <v>100</v>
      </c>
      <c r="H296" s="547">
        <f t="shared" si="122"/>
        <v>37.4</v>
      </c>
      <c r="I296" s="547">
        <f t="shared" si="122"/>
        <v>0</v>
      </c>
      <c r="J296" s="547">
        <f t="shared" si="122"/>
        <v>0</v>
      </c>
      <c r="K296" s="547">
        <f t="shared" si="122"/>
        <v>0</v>
      </c>
      <c r="L296" s="547">
        <f t="shared" si="122"/>
        <v>0</v>
      </c>
      <c r="M296" s="547">
        <f t="shared" si="122"/>
        <v>0</v>
      </c>
      <c r="N296" s="547">
        <f t="shared" si="122"/>
        <v>0</v>
      </c>
      <c r="O296" s="548"/>
      <c r="P296" s="249"/>
    </row>
    <row r="297" spans="1:16" ht="14.25">
      <c r="A297" s="1150"/>
      <c r="B297" s="1135"/>
      <c r="C297" s="1135"/>
      <c r="D297" s="1147"/>
      <c r="E297" s="395">
        <f>G297+I297+K297+M297</f>
        <v>20</v>
      </c>
      <c r="F297" s="395">
        <f>H297+J297+L297+N297</f>
        <v>0</v>
      </c>
      <c r="G297" s="395">
        <v>20</v>
      </c>
      <c r="H297" s="395">
        <v>0</v>
      </c>
      <c r="I297" s="395"/>
      <c r="J297" s="395"/>
      <c r="K297" s="395"/>
      <c r="L297" s="395"/>
      <c r="M297" s="395"/>
      <c r="N297" s="395"/>
      <c r="O297" s="527" t="s">
        <v>129</v>
      </c>
      <c r="P297" s="249"/>
    </row>
    <row r="298" spans="1:16" ht="14.25">
      <c r="A298" s="1150"/>
      <c r="B298" s="1135"/>
      <c r="C298" s="1135"/>
      <c r="D298" s="1147"/>
      <c r="E298" s="395">
        <f aca="true" t="shared" si="123" ref="E298:F301">G298+I298+K298+M298</f>
        <v>20</v>
      </c>
      <c r="F298" s="395">
        <f t="shared" si="123"/>
        <v>9</v>
      </c>
      <c r="G298" s="395">
        <v>20</v>
      </c>
      <c r="H298" s="395">
        <v>9</v>
      </c>
      <c r="I298" s="395"/>
      <c r="J298" s="395"/>
      <c r="K298" s="395"/>
      <c r="L298" s="395"/>
      <c r="M298" s="395"/>
      <c r="N298" s="395"/>
      <c r="O298" s="527" t="s">
        <v>130</v>
      </c>
      <c r="P298" s="249"/>
    </row>
    <row r="299" spans="1:16" ht="14.25">
      <c r="A299" s="1150"/>
      <c r="B299" s="1135"/>
      <c r="C299" s="1135"/>
      <c r="D299" s="1147"/>
      <c r="E299" s="395">
        <f t="shared" si="123"/>
        <v>20</v>
      </c>
      <c r="F299" s="395">
        <f t="shared" si="123"/>
        <v>10</v>
      </c>
      <c r="G299" s="395">
        <v>20</v>
      </c>
      <c r="H299" s="395">
        <v>10</v>
      </c>
      <c r="I299" s="395"/>
      <c r="J299" s="395"/>
      <c r="K299" s="395"/>
      <c r="L299" s="395"/>
      <c r="M299" s="395"/>
      <c r="N299" s="395"/>
      <c r="O299" s="527" t="s">
        <v>133</v>
      </c>
      <c r="P299" s="249"/>
    </row>
    <row r="300" spans="1:16" ht="14.25">
      <c r="A300" s="1150"/>
      <c r="B300" s="1135"/>
      <c r="C300" s="1135"/>
      <c r="D300" s="1147"/>
      <c r="E300" s="395">
        <f t="shared" si="123"/>
        <v>20</v>
      </c>
      <c r="F300" s="395">
        <f t="shared" si="123"/>
        <v>18.4</v>
      </c>
      <c r="G300" s="395">
        <v>20</v>
      </c>
      <c r="H300" s="395">
        <v>18.4</v>
      </c>
      <c r="I300" s="395"/>
      <c r="J300" s="395"/>
      <c r="K300" s="395"/>
      <c r="L300" s="395"/>
      <c r="M300" s="395"/>
      <c r="N300" s="395"/>
      <c r="O300" s="527" t="s">
        <v>132</v>
      </c>
      <c r="P300" s="249"/>
    </row>
    <row r="301" spans="1:16" ht="14.25">
      <c r="A301" s="1150"/>
      <c r="B301" s="1135"/>
      <c r="C301" s="1135"/>
      <c r="D301" s="1147"/>
      <c r="E301" s="395">
        <f t="shared" si="123"/>
        <v>20</v>
      </c>
      <c r="F301" s="395">
        <f t="shared" si="123"/>
        <v>0</v>
      </c>
      <c r="G301" s="395">
        <v>20</v>
      </c>
      <c r="H301" s="395">
        <v>0</v>
      </c>
      <c r="I301" s="395"/>
      <c r="J301" s="395"/>
      <c r="K301" s="395"/>
      <c r="L301" s="395"/>
      <c r="M301" s="395"/>
      <c r="N301" s="395"/>
      <c r="O301" s="527" t="s">
        <v>23</v>
      </c>
      <c r="P301" s="249"/>
    </row>
    <row r="302" spans="1:16" ht="14.25">
      <c r="A302" s="1150"/>
      <c r="B302" s="1135"/>
      <c r="C302" s="1135"/>
      <c r="D302" s="1147">
        <v>2017</v>
      </c>
      <c r="E302" s="547">
        <f>SUM(E303:E307)</f>
        <v>100</v>
      </c>
      <c r="F302" s="547">
        <f aca="true" t="shared" si="124" ref="F302:N302">SUM(F303:F307)</f>
        <v>37.3</v>
      </c>
      <c r="G302" s="547">
        <f t="shared" si="124"/>
        <v>100</v>
      </c>
      <c r="H302" s="547">
        <f t="shared" si="124"/>
        <v>37.3</v>
      </c>
      <c r="I302" s="547">
        <f t="shared" si="124"/>
        <v>0</v>
      </c>
      <c r="J302" s="547">
        <f t="shared" si="124"/>
        <v>0</v>
      </c>
      <c r="K302" s="547">
        <f t="shared" si="124"/>
        <v>0</v>
      </c>
      <c r="L302" s="547">
        <f t="shared" si="124"/>
        <v>0</v>
      </c>
      <c r="M302" s="547">
        <f t="shared" si="124"/>
        <v>0</v>
      </c>
      <c r="N302" s="547">
        <f t="shared" si="124"/>
        <v>0</v>
      </c>
      <c r="O302" s="548"/>
      <c r="P302" s="249"/>
    </row>
    <row r="303" spans="1:16" ht="14.25">
      <c r="A303" s="1150"/>
      <c r="B303" s="1135"/>
      <c r="C303" s="1135"/>
      <c r="D303" s="1147"/>
      <c r="E303" s="395">
        <f>G303+I303+K303+M303</f>
        <v>20</v>
      </c>
      <c r="F303" s="395">
        <f>H303+J303+L303+N303</f>
        <v>0</v>
      </c>
      <c r="G303" s="395">
        <v>20</v>
      </c>
      <c r="H303" s="395">
        <v>0</v>
      </c>
      <c r="I303" s="395"/>
      <c r="J303" s="395"/>
      <c r="K303" s="395"/>
      <c r="L303" s="395"/>
      <c r="M303" s="395"/>
      <c r="N303" s="395"/>
      <c r="O303" s="527" t="s">
        <v>129</v>
      </c>
      <c r="P303" s="249"/>
    </row>
    <row r="304" spans="1:16" ht="14.25">
      <c r="A304" s="1150"/>
      <c r="B304" s="1135"/>
      <c r="C304" s="1135"/>
      <c r="D304" s="1147"/>
      <c r="E304" s="395">
        <f aca="true" t="shared" si="125" ref="E304:F307">G304+I304+K304+M304</f>
        <v>20</v>
      </c>
      <c r="F304" s="395">
        <f t="shared" si="125"/>
        <v>8.9</v>
      </c>
      <c r="G304" s="395">
        <v>20</v>
      </c>
      <c r="H304" s="395">
        <v>8.9</v>
      </c>
      <c r="I304" s="395"/>
      <c r="J304" s="395"/>
      <c r="K304" s="395"/>
      <c r="L304" s="395"/>
      <c r="M304" s="395"/>
      <c r="N304" s="395"/>
      <c r="O304" s="527" t="s">
        <v>130</v>
      </c>
      <c r="P304" s="249"/>
    </row>
    <row r="305" spans="1:16" ht="14.25">
      <c r="A305" s="1150"/>
      <c r="B305" s="1135"/>
      <c r="C305" s="1135"/>
      <c r="D305" s="1147"/>
      <c r="E305" s="395">
        <f t="shared" si="125"/>
        <v>20</v>
      </c>
      <c r="F305" s="395">
        <f t="shared" si="125"/>
        <v>10</v>
      </c>
      <c r="G305" s="395">
        <v>20</v>
      </c>
      <c r="H305" s="395">
        <v>10</v>
      </c>
      <c r="I305" s="395"/>
      <c r="J305" s="395"/>
      <c r="K305" s="395"/>
      <c r="L305" s="395"/>
      <c r="M305" s="395"/>
      <c r="N305" s="395"/>
      <c r="O305" s="527" t="s">
        <v>133</v>
      </c>
      <c r="P305" s="249"/>
    </row>
    <row r="306" spans="1:16" ht="14.25">
      <c r="A306" s="1150"/>
      <c r="B306" s="1135"/>
      <c r="C306" s="1135"/>
      <c r="D306" s="1147"/>
      <c r="E306" s="395">
        <f t="shared" si="125"/>
        <v>20</v>
      </c>
      <c r="F306" s="395">
        <f t="shared" si="125"/>
        <v>18.4</v>
      </c>
      <c r="G306" s="395">
        <v>20</v>
      </c>
      <c r="H306" s="395">
        <v>18.4</v>
      </c>
      <c r="I306" s="395"/>
      <c r="J306" s="395"/>
      <c r="K306" s="395"/>
      <c r="L306" s="395"/>
      <c r="M306" s="395"/>
      <c r="N306" s="395"/>
      <c r="O306" s="527" t="s">
        <v>132</v>
      </c>
      <c r="P306" s="249"/>
    </row>
    <row r="307" spans="1:16" ht="14.25">
      <c r="A307" s="1150"/>
      <c r="B307" s="1135"/>
      <c r="C307" s="1135"/>
      <c r="D307" s="1147"/>
      <c r="E307" s="395">
        <f t="shared" si="125"/>
        <v>20</v>
      </c>
      <c r="F307" s="395">
        <f t="shared" si="125"/>
        <v>0</v>
      </c>
      <c r="G307" s="395">
        <v>20</v>
      </c>
      <c r="H307" s="395">
        <v>0</v>
      </c>
      <c r="I307" s="395"/>
      <c r="J307" s="395"/>
      <c r="K307" s="395"/>
      <c r="L307" s="395"/>
      <c r="M307" s="395"/>
      <c r="N307" s="395"/>
      <c r="O307" s="527" t="s">
        <v>23</v>
      </c>
      <c r="P307" s="249"/>
    </row>
    <row r="308" spans="1:16" ht="14.25">
      <c r="A308" s="1150"/>
      <c r="B308" s="1135"/>
      <c r="C308" s="1135"/>
      <c r="D308" s="1147">
        <v>2018</v>
      </c>
      <c r="E308" s="547">
        <f>SUM(E309:E313)</f>
        <v>97.1</v>
      </c>
      <c r="F308" s="547">
        <f aca="true" t="shared" si="126" ref="F308:N308">SUM(F309:F313)</f>
        <v>36.900000000000006</v>
      </c>
      <c r="G308" s="547">
        <f t="shared" si="126"/>
        <v>97.1</v>
      </c>
      <c r="H308" s="547">
        <f t="shared" si="126"/>
        <v>36.900000000000006</v>
      </c>
      <c r="I308" s="547">
        <f t="shared" si="126"/>
        <v>0</v>
      </c>
      <c r="J308" s="547">
        <f t="shared" si="126"/>
        <v>0</v>
      </c>
      <c r="K308" s="547">
        <f t="shared" si="126"/>
        <v>0</v>
      </c>
      <c r="L308" s="547">
        <f t="shared" si="126"/>
        <v>0</v>
      </c>
      <c r="M308" s="547">
        <f t="shared" si="126"/>
        <v>0</v>
      </c>
      <c r="N308" s="547">
        <f t="shared" si="126"/>
        <v>0</v>
      </c>
      <c r="O308" s="548"/>
      <c r="P308" s="249"/>
    </row>
    <row r="309" spans="1:16" ht="14.25">
      <c r="A309" s="1150"/>
      <c r="B309" s="1135"/>
      <c r="C309" s="1135"/>
      <c r="D309" s="1147"/>
      <c r="E309" s="395">
        <f>G309+I309+K309+M309</f>
        <v>20</v>
      </c>
      <c r="F309" s="395">
        <f>H309+J309+L309+N309</f>
        <v>0</v>
      </c>
      <c r="G309" s="395">
        <v>20</v>
      </c>
      <c r="H309" s="395">
        <v>0</v>
      </c>
      <c r="I309" s="395"/>
      <c r="J309" s="395"/>
      <c r="K309" s="395"/>
      <c r="L309" s="395"/>
      <c r="M309" s="395"/>
      <c r="N309" s="395"/>
      <c r="O309" s="527" t="s">
        <v>129</v>
      </c>
      <c r="P309" s="249"/>
    </row>
    <row r="310" spans="1:16" ht="14.25">
      <c r="A310" s="1150"/>
      <c r="B310" s="1135"/>
      <c r="C310" s="1135"/>
      <c r="D310" s="1147"/>
      <c r="E310" s="395">
        <f aca="true" t="shared" si="127" ref="E310:F313">G310+I310+K310+M310</f>
        <v>20</v>
      </c>
      <c r="F310" s="395">
        <f t="shared" si="127"/>
        <v>9.8</v>
      </c>
      <c r="G310" s="311">
        <v>20</v>
      </c>
      <c r="H310" s="311">
        <v>9.8</v>
      </c>
      <c r="I310" s="311"/>
      <c r="J310" s="395"/>
      <c r="K310" s="395"/>
      <c r="L310" s="395"/>
      <c r="M310" s="395"/>
      <c r="N310" s="395"/>
      <c r="O310" s="527" t="s">
        <v>130</v>
      </c>
      <c r="P310" s="249"/>
    </row>
    <row r="311" spans="1:16" ht="14.25">
      <c r="A311" s="1150"/>
      <c r="B311" s="1135"/>
      <c r="C311" s="1135"/>
      <c r="D311" s="1147"/>
      <c r="E311" s="395">
        <f t="shared" si="127"/>
        <v>20</v>
      </c>
      <c r="F311" s="395">
        <f t="shared" si="127"/>
        <v>10</v>
      </c>
      <c r="G311" s="311">
        <v>20</v>
      </c>
      <c r="H311" s="311">
        <v>10</v>
      </c>
      <c r="I311" s="311"/>
      <c r="J311" s="395"/>
      <c r="K311" s="395"/>
      <c r="L311" s="395"/>
      <c r="M311" s="395"/>
      <c r="N311" s="395"/>
      <c r="O311" s="527" t="s">
        <v>133</v>
      </c>
      <c r="P311" s="249"/>
    </row>
    <row r="312" spans="1:16" ht="14.25">
      <c r="A312" s="1150"/>
      <c r="B312" s="1135"/>
      <c r="C312" s="1135"/>
      <c r="D312" s="1147"/>
      <c r="E312" s="395">
        <f t="shared" si="127"/>
        <v>17.1</v>
      </c>
      <c r="F312" s="395">
        <f t="shared" si="127"/>
        <v>17.1</v>
      </c>
      <c r="G312" s="311">
        <v>17.1</v>
      </c>
      <c r="H312" s="311">
        <v>17.1</v>
      </c>
      <c r="I312" s="311"/>
      <c r="J312" s="395"/>
      <c r="K312" s="395"/>
      <c r="L312" s="395"/>
      <c r="M312" s="395"/>
      <c r="N312" s="395"/>
      <c r="O312" s="527" t="s">
        <v>132</v>
      </c>
      <c r="P312" s="249"/>
    </row>
    <row r="313" spans="1:16" ht="14.25">
      <c r="A313" s="1150"/>
      <c r="B313" s="1135"/>
      <c r="C313" s="1135"/>
      <c r="D313" s="1147"/>
      <c r="E313" s="395">
        <f t="shared" si="127"/>
        <v>20</v>
      </c>
      <c r="F313" s="395">
        <f t="shared" si="127"/>
        <v>0</v>
      </c>
      <c r="G313" s="395">
        <v>20</v>
      </c>
      <c r="H313" s="395">
        <v>0</v>
      </c>
      <c r="I313" s="395"/>
      <c r="J313" s="395"/>
      <c r="K313" s="395"/>
      <c r="L313" s="395"/>
      <c r="M313" s="395"/>
      <c r="N313" s="395"/>
      <c r="O313" s="527" t="s">
        <v>23</v>
      </c>
      <c r="P313" s="249"/>
    </row>
    <row r="314" spans="1:16" ht="14.25">
      <c r="A314" s="1150"/>
      <c r="B314" s="1135"/>
      <c r="C314" s="1135"/>
      <c r="D314" s="1147">
        <v>2019</v>
      </c>
      <c r="E314" s="547">
        <f>SUM(E315:E319)</f>
        <v>79.6</v>
      </c>
      <c r="F314" s="547">
        <f aca="true" t="shared" si="128" ref="F314:N314">SUM(F315:F319)</f>
        <v>39.6</v>
      </c>
      <c r="G314" s="547">
        <f t="shared" si="128"/>
        <v>79.6</v>
      </c>
      <c r="H314" s="547">
        <f t="shared" si="128"/>
        <v>39.6</v>
      </c>
      <c r="I314" s="547">
        <f t="shared" si="128"/>
        <v>0</v>
      </c>
      <c r="J314" s="547">
        <f t="shared" si="128"/>
        <v>0</v>
      </c>
      <c r="K314" s="547">
        <f t="shared" si="128"/>
        <v>0</v>
      </c>
      <c r="L314" s="547">
        <f t="shared" si="128"/>
        <v>0</v>
      </c>
      <c r="M314" s="547">
        <f t="shared" si="128"/>
        <v>0</v>
      </c>
      <c r="N314" s="547">
        <f t="shared" si="128"/>
        <v>0</v>
      </c>
      <c r="O314" s="548"/>
      <c r="P314" s="249"/>
    </row>
    <row r="315" spans="1:16" ht="14.25">
      <c r="A315" s="1150"/>
      <c r="B315" s="1135"/>
      <c r="C315" s="1135"/>
      <c r="D315" s="1147"/>
      <c r="E315" s="395">
        <f>G315+I315+K315+M315</f>
        <v>20</v>
      </c>
      <c r="F315" s="395">
        <f>H315+J315+L315+N315</f>
        <v>0</v>
      </c>
      <c r="G315" s="395">
        <v>20</v>
      </c>
      <c r="H315" s="395">
        <v>0</v>
      </c>
      <c r="I315" s="395"/>
      <c r="J315" s="395"/>
      <c r="K315" s="395"/>
      <c r="L315" s="395"/>
      <c r="M315" s="395"/>
      <c r="N315" s="395"/>
      <c r="O315" s="527" t="s">
        <v>129</v>
      </c>
      <c r="P315" s="249"/>
    </row>
    <row r="316" spans="1:16" ht="14.25">
      <c r="A316" s="1150"/>
      <c r="B316" s="1135"/>
      <c r="C316" s="1135"/>
      <c r="D316" s="1147"/>
      <c r="E316" s="395">
        <f aca="true" t="shared" si="129" ref="E316:F319">G316+I316+K316+M316</f>
        <v>7.6</v>
      </c>
      <c r="F316" s="395">
        <f t="shared" si="129"/>
        <v>7.6</v>
      </c>
      <c r="G316" s="311">
        <v>7.6</v>
      </c>
      <c r="H316" s="311">
        <v>7.6</v>
      </c>
      <c r="I316" s="395"/>
      <c r="J316" s="395"/>
      <c r="K316" s="395"/>
      <c r="L316" s="395"/>
      <c r="M316" s="395"/>
      <c r="N316" s="395"/>
      <c r="O316" s="527" t="s">
        <v>130</v>
      </c>
      <c r="P316" s="249"/>
    </row>
    <row r="317" spans="1:16" ht="14.25">
      <c r="A317" s="1150"/>
      <c r="B317" s="1135"/>
      <c r="C317" s="1135"/>
      <c r="D317" s="1147"/>
      <c r="E317" s="395">
        <f t="shared" si="129"/>
        <v>10</v>
      </c>
      <c r="F317" s="395">
        <f t="shared" si="129"/>
        <v>10</v>
      </c>
      <c r="G317" s="311">
        <v>10</v>
      </c>
      <c r="H317" s="311">
        <v>10</v>
      </c>
      <c r="I317" s="395"/>
      <c r="J317" s="395"/>
      <c r="K317" s="395"/>
      <c r="L317" s="395"/>
      <c r="M317" s="395"/>
      <c r="N317" s="395"/>
      <c r="O317" s="527" t="s">
        <v>133</v>
      </c>
      <c r="P317" s="249"/>
    </row>
    <row r="318" spans="1:16" ht="14.25">
      <c r="A318" s="1150"/>
      <c r="B318" s="1135"/>
      <c r="C318" s="1135"/>
      <c r="D318" s="1147"/>
      <c r="E318" s="395">
        <f t="shared" si="129"/>
        <v>22</v>
      </c>
      <c r="F318" s="395">
        <f t="shared" si="129"/>
        <v>22</v>
      </c>
      <c r="G318" s="311">
        <v>22</v>
      </c>
      <c r="H318" s="311">
        <v>22</v>
      </c>
      <c r="I318" s="395"/>
      <c r="J318" s="395"/>
      <c r="K318" s="395"/>
      <c r="L318" s="395"/>
      <c r="M318" s="395"/>
      <c r="N318" s="395"/>
      <c r="O318" s="527" t="s">
        <v>132</v>
      </c>
      <c r="P318" s="249"/>
    </row>
    <row r="319" spans="1:16" ht="14.25">
      <c r="A319" s="1150"/>
      <c r="B319" s="1135"/>
      <c r="C319" s="1135"/>
      <c r="D319" s="1147"/>
      <c r="E319" s="395">
        <f t="shared" si="129"/>
        <v>20</v>
      </c>
      <c r="F319" s="395">
        <f t="shared" si="129"/>
        <v>0</v>
      </c>
      <c r="G319" s="395">
        <v>20</v>
      </c>
      <c r="H319" s="311">
        <v>0</v>
      </c>
      <c r="I319" s="395"/>
      <c r="J319" s="395"/>
      <c r="K319" s="395"/>
      <c r="L319" s="395"/>
      <c r="M319" s="395"/>
      <c r="N319" s="395"/>
      <c r="O319" s="527" t="s">
        <v>23</v>
      </c>
      <c r="P319" s="249"/>
    </row>
    <row r="320" spans="1:16" ht="14.25">
      <c r="A320" s="1150"/>
      <c r="B320" s="1135"/>
      <c r="C320" s="1135"/>
      <c r="D320" s="1137">
        <v>2020</v>
      </c>
      <c r="E320" s="549">
        <f>SUM(E321:E325)</f>
        <v>94.6</v>
      </c>
      <c r="F320" s="549">
        <f aca="true" t="shared" si="130" ref="F320:M320">SUM(F321:F325)</f>
        <v>42.5</v>
      </c>
      <c r="G320" s="549">
        <f t="shared" si="130"/>
        <v>94.6</v>
      </c>
      <c r="H320" s="549">
        <f t="shared" si="130"/>
        <v>42.5</v>
      </c>
      <c r="I320" s="549">
        <f t="shared" si="130"/>
        <v>0</v>
      </c>
      <c r="J320" s="549">
        <f t="shared" si="130"/>
        <v>0</v>
      </c>
      <c r="K320" s="549">
        <f t="shared" si="130"/>
        <v>0</v>
      </c>
      <c r="L320" s="549">
        <f t="shared" si="130"/>
        <v>0</v>
      </c>
      <c r="M320" s="549">
        <f t="shared" si="130"/>
        <v>0</v>
      </c>
      <c r="N320" s="549">
        <f>SUM(N321:N325)</f>
        <v>0</v>
      </c>
      <c r="O320" s="548"/>
      <c r="P320" s="249"/>
    </row>
    <row r="321" spans="1:16" ht="14.25">
      <c r="A321" s="1150"/>
      <c r="B321" s="1135"/>
      <c r="C321" s="1135"/>
      <c r="D321" s="1137"/>
      <c r="E321" s="383">
        <f>G321+I321+K321+M321</f>
        <v>20</v>
      </c>
      <c r="F321" s="383">
        <f>H321+J321+L321+N321</f>
        <v>0</v>
      </c>
      <c r="G321" s="383">
        <v>20</v>
      </c>
      <c r="H321" s="383">
        <v>0</v>
      </c>
      <c r="I321" s="383"/>
      <c r="J321" s="383"/>
      <c r="K321" s="383"/>
      <c r="L321" s="383"/>
      <c r="M321" s="383"/>
      <c r="N321" s="383"/>
      <c r="O321" s="527" t="s">
        <v>129</v>
      </c>
      <c r="P321" s="249"/>
    </row>
    <row r="322" spans="1:16" ht="14.25">
      <c r="A322" s="1150"/>
      <c r="B322" s="1135"/>
      <c r="C322" s="1135"/>
      <c r="D322" s="1137"/>
      <c r="E322" s="383">
        <f aca="true" t="shared" si="131" ref="E322:F325">G322+I322+K322+M322</f>
        <v>9.6</v>
      </c>
      <c r="F322" s="383">
        <f t="shared" si="131"/>
        <v>9.6</v>
      </c>
      <c r="G322" s="383">
        <v>9.6</v>
      </c>
      <c r="H322" s="301">
        <v>9.6</v>
      </c>
      <c r="I322" s="383"/>
      <c r="J322" s="383"/>
      <c r="K322" s="383"/>
      <c r="L322" s="383"/>
      <c r="M322" s="383"/>
      <c r="N322" s="383"/>
      <c r="O322" s="527" t="s">
        <v>130</v>
      </c>
      <c r="P322" s="249"/>
    </row>
    <row r="323" spans="1:16" ht="14.25">
      <c r="A323" s="1150"/>
      <c r="B323" s="1135"/>
      <c r="C323" s="1135"/>
      <c r="D323" s="1137"/>
      <c r="E323" s="383">
        <f t="shared" si="131"/>
        <v>10</v>
      </c>
      <c r="F323" s="383">
        <f t="shared" si="131"/>
        <v>10</v>
      </c>
      <c r="G323" s="383">
        <v>10</v>
      </c>
      <c r="H323" s="301">
        <v>10</v>
      </c>
      <c r="I323" s="383"/>
      <c r="J323" s="383"/>
      <c r="K323" s="383"/>
      <c r="L323" s="383"/>
      <c r="M323" s="383"/>
      <c r="N323" s="383"/>
      <c r="O323" s="527" t="s">
        <v>133</v>
      </c>
      <c r="P323" s="249"/>
    </row>
    <row r="324" spans="1:16" ht="14.25">
      <c r="A324" s="1150"/>
      <c r="B324" s="1135"/>
      <c r="C324" s="1135"/>
      <c r="D324" s="1137"/>
      <c r="E324" s="383">
        <f t="shared" si="131"/>
        <v>35</v>
      </c>
      <c r="F324" s="383">
        <f t="shared" si="131"/>
        <v>22.9</v>
      </c>
      <c r="G324" s="301">
        <v>35</v>
      </c>
      <c r="H324" s="301">
        <v>22.9</v>
      </c>
      <c r="I324" s="383"/>
      <c r="J324" s="383"/>
      <c r="K324" s="383"/>
      <c r="L324" s="383"/>
      <c r="M324" s="383"/>
      <c r="N324" s="383"/>
      <c r="O324" s="527" t="s">
        <v>132</v>
      </c>
      <c r="P324" s="249"/>
    </row>
    <row r="325" spans="1:16" ht="14.25">
      <c r="A325" s="1150"/>
      <c r="B325" s="1135"/>
      <c r="C325" s="1135"/>
      <c r="D325" s="1137"/>
      <c r="E325" s="383">
        <f t="shared" si="131"/>
        <v>20</v>
      </c>
      <c r="F325" s="383">
        <f t="shared" si="131"/>
        <v>0</v>
      </c>
      <c r="G325" s="383">
        <v>20</v>
      </c>
      <c r="H325" s="301">
        <v>0</v>
      </c>
      <c r="I325" s="383"/>
      <c r="J325" s="383"/>
      <c r="K325" s="383"/>
      <c r="L325" s="383"/>
      <c r="M325" s="383"/>
      <c r="N325" s="383"/>
      <c r="O325" s="527" t="s">
        <v>23</v>
      </c>
      <c r="P325" s="249"/>
    </row>
    <row r="326" spans="1:16" ht="14.25">
      <c r="A326" s="1150"/>
      <c r="B326" s="1135"/>
      <c r="C326" s="1135"/>
      <c r="D326" s="1137">
        <v>2021</v>
      </c>
      <c r="E326" s="549">
        <f>SUM(E327:E331)</f>
        <v>94.6</v>
      </c>
      <c r="F326" s="549">
        <f aca="true" t="shared" si="132" ref="F326:M326">SUM(F327:F331)</f>
        <v>42.5</v>
      </c>
      <c r="G326" s="549">
        <f t="shared" si="132"/>
        <v>94.6</v>
      </c>
      <c r="H326" s="549">
        <f t="shared" si="132"/>
        <v>42.5</v>
      </c>
      <c r="I326" s="549">
        <f t="shared" si="132"/>
        <v>0</v>
      </c>
      <c r="J326" s="549">
        <f t="shared" si="132"/>
        <v>0</v>
      </c>
      <c r="K326" s="549">
        <f t="shared" si="132"/>
        <v>0</v>
      </c>
      <c r="L326" s="549">
        <f t="shared" si="132"/>
        <v>0</v>
      </c>
      <c r="M326" s="549">
        <f t="shared" si="132"/>
        <v>0</v>
      </c>
      <c r="N326" s="549">
        <f>SUM(N327:N331)</f>
        <v>0</v>
      </c>
      <c r="O326" s="548"/>
      <c r="P326" s="249"/>
    </row>
    <row r="327" spans="1:16" ht="14.25">
      <c r="A327" s="1150"/>
      <c r="B327" s="1135"/>
      <c r="C327" s="1135"/>
      <c r="D327" s="1137"/>
      <c r="E327" s="383">
        <f aca="true" t="shared" si="133" ref="E327:F331">G327+I327+K327+M327</f>
        <v>20</v>
      </c>
      <c r="F327" s="383">
        <f t="shared" si="133"/>
        <v>0</v>
      </c>
      <c r="G327" s="383">
        <v>20</v>
      </c>
      <c r="H327" s="383">
        <v>0</v>
      </c>
      <c r="I327" s="383"/>
      <c r="J327" s="383"/>
      <c r="K327" s="383"/>
      <c r="L327" s="383"/>
      <c r="M327" s="383"/>
      <c r="N327" s="383"/>
      <c r="O327" s="527" t="s">
        <v>129</v>
      </c>
      <c r="P327" s="249"/>
    </row>
    <row r="328" spans="1:16" ht="14.25">
      <c r="A328" s="1150"/>
      <c r="B328" s="1135"/>
      <c r="C328" s="1135"/>
      <c r="D328" s="1137"/>
      <c r="E328" s="383">
        <f t="shared" si="133"/>
        <v>9.6</v>
      </c>
      <c r="F328" s="383">
        <f t="shared" si="133"/>
        <v>9.6</v>
      </c>
      <c r="G328" s="383">
        <v>9.6</v>
      </c>
      <c r="H328" s="301">
        <v>9.6</v>
      </c>
      <c r="I328" s="383"/>
      <c r="J328" s="383"/>
      <c r="K328" s="383"/>
      <c r="L328" s="383"/>
      <c r="M328" s="383"/>
      <c r="N328" s="383"/>
      <c r="O328" s="527" t="s">
        <v>130</v>
      </c>
      <c r="P328" s="249"/>
    </row>
    <row r="329" spans="1:16" ht="14.25">
      <c r="A329" s="1150"/>
      <c r="B329" s="1135"/>
      <c r="C329" s="1135"/>
      <c r="D329" s="1137"/>
      <c r="E329" s="383">
        <f t="shared" si="133"/>
        <v>10</v>
      </c>
      <c r="F329" s="383">
        <f t="shared" si="133"/>
        <v>10</v>
      </c>
      <c r="G329" s="383">
        <v>10</v>
      </c>
      <c r="H329" s="301">
        <v>10</v>
      </c>
      <c r="I329" s="383"/>
      <c r="J329" s="383"/>
      <c r="K329" s="383"/>
      <c r="L329" s="383"/>
      <c r="M329" s="383"/>
      <c r="N329" s="383"/>
      <c r="O329" s="527" t="s">
        <v>133</v>
      </c>
      <c r="P329" s="249"/>
    </row>
    <row r="330" spans="1:16" ht="14.25">
      <c r="A330" s="1150"/>
      <c r="B330" s="1135"/>
      <c r="C330" s="1135"/>
      <c r="D330" s="1137"/>
      <c r="E330" s="383">
        <f t="shared" si="133"/>
        <v>35</v>
      </c>
      <c r="F330" s="383">
        <f t="shared" si="133"/>
        <v>22.9</v>
      </c>
      <c r="G330" s="301">
        <v>35</v>
      </c>
      <c r="H330" s="301">
        <v>22.9</v>
      </c>
      <c r="I330" s="383"/>
      <c r="J330" s="383"/>
      <c r="K330" s="383"/>
      <c r="L330" s="383"/>
      <c r="M330" s="383"/>
      <c r="N330" s="383"/>
      <c r="O330" s="527" t="s">
        <v>132</v>
      </c>
      <c r="P330" s="249"/>
    </row>
    <row r="331" spans="1:16" ht="14.25">
      <c r="A331" s="1150"/>
      <c r="B331" s="1135"/>
      <c r="C331" s="1135"/>
      <c r="D331" s="1137"/>
      <c r="E331" s="383">
        <f t="shared" si="133"/>
        <v>20</v>
      </c>
      <c r="F331" s="383">
        <f t="shared" si="133"/>
        <v>0</v>
      </c>
      <c r="G331" s="383">
        <v>20</v>
      </c>
      <c r="H331" s="301">
        <v>0</v>
      </c>
      <c r="I331" s="383"/>
      <c r="J331" s="383"/>
      <c r="K331" s="383"/>
      <c r="L331" s="383"/>
      <c r="M331" s="383"/>
      <c r="N331" s="383"/>
      <c r="O331" s="527" t="s">
        <v>23</v>
      </c>
      <c r="P331" s="249"/>
    </row>
    <row r="332" spans="1:16" ht="14.25">
      <c r="A332" s="1150"/>
      <c r="B332" s="1135"/>
      <c r="C332" s="1135"/>
      <c r="D332" s="1137">
        <v>2022</v>
      </c>
      <c r="E332" s="549">
        <f>SUM(E333:E337)</f>
        <v>94.6</v>
      </c>
      <c r="F332" s="549">
        <f aca="true" t="shared" si="134" ref="F332:M332">SUM(F333:F337)</f>
        <v>42.5</v>
      </c>
      <c r="G332" s="549">
        <f t="shared" si="134"/>
        <v>94.6</v>
      </c>
      <c r="H332" s="549">
        <f t="shared" si="134"/>
        <v>42.5</v>
      </c>
      <c r="I332" s="549">
        <f t="shared" si="134"/>
        <v>0</v>
      </c>
      <c r="J332" s="549">
        <f t="shared" si="134"/>
        <v>0</v>
      </c>
      <c r="K332" s="549">
        <f t="shared" si="134"/>
        <v>0</v>
      </c>
      <c r="L332" s="549">
        <f t="shared" si="134"/>
        <v>0</v>
      </c>
      <c r="M332" s="549">
        <f t="shared" si="134"/>
        <v>0</v>
      </c>
      <c r="N332" s="549">
        <f>SUM(N333:N337)</f>
        <v>0</v>
      </c>
      <c r="O332" s="548"/>
      <c r="P332" s="249"/>
    </row>
    <row r="333" spans="1:16" ht="14.25">
      <c r="A333" s="1150"/>
      <c r="B333" s="1135"/>
      <c r="C333" s="1135"/>
      <c r="D333" s="1137"/>
      <c r="E333" s="383">
        <f aca="true" t="shared" si="135" ref="E333:F337">G333+I333+K333+M333</f>
        <v>20</v>
      </c>
      <c r="F333" s="383">
        <f t="shared" si="135"/>
        <v>0</v>
      </c>
      <c r="G333" s="383">
        <v>20</v>
      </c>
      <c r="H333" s="383">
        <v>0</v>
      </c>
      <c r="I333" s="383"/>
      <c r="J333" s="383"/>
      <c r="K333" s="383"/>
      <c r="L333" s="383"/>
      <c r="M333" s="383"/>
      <c r="N333" s="383"/>
      <c r="O333" s="527" t="s">
        <v>129</v>
      </c>
      <c r="P333" s="249"/>
    </row>
    <row r="334" spans="1:16" ht="14.25">
      <c r="A334" s="1150"/>
      <c r="B334" s="1135"/>
      <c r="C334" s="1135"/>
      <c r="D334" s="1137"/>
      <c r="E334" s="383">
        <f t="shared" si="135"/>
        <v>9.6</v>
      </c>
      <c r="F334" s="383">
        <f t="shared" si="135"/>
        <v>9.6</v>
      </c>
      <c r="G334" s="301">
        <v>9.6</v>
      </c>
      <c r="H334" s="301">
        <v>9.6</v>
      </c>
      <c r="I334" s="383"/>
      <c r="J334" s="383"/>
      <c r="K334" s="383"/>
      <c r="L334" s="383"/>
      <c r="M334" s="383"/>
      <c r="N334" s="383"/>
      <c r="O334" s="527" t="s">
        <v>130</v>
      </c>
      <c r="P334" s="249"/>
    </row>
    <row r="335" spans="1:16" ht="14.25">
      <c r="A335" s="1150"/>
      <c r="B335" s="1135"/>
      <c r="C335" s="1135"/>
      <c r="D335" s="1137"/>
      <c r="E335" s="383">
        <f t="shared" si="135"/>
        <v>10</v>
      </c>
      <c r="F335" s="383">
        <f t="shared" si="135"/>
        <v>10</v>
      </c>
      <c r="G335" s="301">
        <v>10</v>
      </c>
      <c r="H335" s="301">
        <v>10</v>
      </c>
      <c r="I335" s="383"/>
      <c r="J335" s="383"/>
      <c r="K335" s="383"/>
      <c r="L335" s="383"/>
      <c r="M335" s="383"/>
      <c r="N335" s="383"/>
      <c r="O335" s="527" t="s">
        <v>133</v>
      </c>
      <c r="P335" s="249"/>
    </row>
    <row r="336" spans="1:16" ht="14.25">
      <c r="A336" s="1150"/>
      <c r="B336" s="1135"/>
      <c r="C336" s="1135"/>
      <c r="D336" s="1137"/>
      <c r="E336" s="383">
        <f t="shared" si="135"/>
        <v>35</v>
      </c>
      <c r="F336" s="383">
        <f t="shared" si="135"/>
        <v>22.9</v>
      </c>
      <c r="G336" s="301">
        <v>35</v>
      </c>
      <c r="H336" s="301">
        <v>22.9</v>
      </c>
      <c r="I336" s="383"/>
      <c r="J336" s="383"/>
      <c r="K336" s="383"/>
      <c r="L336" s="383"/>
      <c r="M336" s="383"/>
      <c r="N336" s="383"/>
      <c r="O336" s="527" t="s">
        <v>132</v>
      </c>
      <c r="P336" s="249"/>
    </row>
    <row r="337" spans="1:16" ht="14.25">
      <c r="A337" s="1150"/>
      <c r="B337" s="1135"/>
      <c r="C337" s="1135"/>
      <c r="D337" s="1137"/>
      <c r="E337" s="383">
        <f t="shared" si="135"/>
        <v>20</v>
      </c>
      <c r="F337" s="383">
        <f t="shared" si="135"/>
        <v>0</v>
      </c>
      <c r="G337" s="383">
        <v>20</v>
      </c>
      <c r="H337" s="383">
        <v>0</v>
      </c>
      <c r="I337" s="383"/>
      <c r="J337" s="383"/>
      <c r="K337" s="383"/>
      <c r="L337" s="383"/>
      <c r="M337" s="383"/>
      <c r="N337" s="383"/>
      <c r="O337" s="527" t="s">
        <v>23</v>
      </c>
      <c r="P337" s="249"/>
    </row>
    <row r="338" spans="1:16" ht="14.25">
      <c r="A338" s="1150"/>
      <c r="B338" s="1135"/>
      <c r="C338" s="1135"/>
      <c r="D338" s="1137">
        <v>2023</v>
      </c>
      <c r="E338" s="549">
        <f>SUM(E339:E343)</f>
        <v>94.6</v>
      </c>
      <c r="F338" s="549">
        <f aca="true" t="shared" si="136" ref="F338:M338">SUM(F339:F343)</f>
        <v>0</v>
      </c>
      <c r="G338" s="549">
        <f t="shared" si="136"/>
        <v>94.6</v>
      </c>
      <c r="H338" s="549">
        <f t="shared" si="136"/>
        <v>0</v>
      </c>
      <c r="I338" s="549">
        <f t="shared" si="136"/>
        <v>0</v>
      </c>
      <c r="J338" s="549">
        <f t="shared" si="136"/>
        <v>0</v>
      </c>
      <c r="K338" s="549">
        <f t="shared" si="136"/>
        <v>0</v>
      </c>
      <c r="L338" s="549">
        <f t="shared" si="136"/>
        <v>0</v>
      </c>
      <c r="M338" s="549">
        <f t="shared" si="136"/>
        <v>0</v>
      </c>
      <c r="N338" s="549">
        <f>SUM(N339:N343)</f>
        <v>0</v>
      </c>
      <c r="O338" s="548"/>
      <c r="P338" s="249"/>
    </row>
    <row r="339" spans="1:16" ht="14.25">
      <c r="A339" s="1150"/>
      <c r="B339" s="1135"/>
      <c r="C339" s="1135"/>
      <c r="D339" s="1137"/>
      <c r="E339" s="383">
        <f aca="true" t="shared" si="137" ref="E339:F343">G339+I339+K339+M339</f>
        <v>20</v>
      </c>
      <c r="F339" s="383">
        <f t="shared" si="137"/>
        <v>0</v>
      </c>
      <c r="G339" s="383">
        <v>20</v>
      </c>
      <c r="H339" s="383">
        <v>0</v>
      </c>
      <c r="I339" s="383"/>
      <c r="J339" s="383"/>
      <c r="K339" s="383"/>
      <c r="L339" s="383"/>
      <c r="M339" s="383"/>
      <c r="N339" s="383"/>
      <c r="O339" s="527" t="s">
        <v>129</v>
      </c>
      <c r="P339" s="249"/>
    </row>
    <row r="340" spans="1:16" ht="14.25">
      <c r="A340" s="1150"/>
      <c r="B340" s="1135"/>
      <c r="C340" s="1135"/>
      <c r="D340" s="1137"/>
      <c r="E340" s="383">
        <f t="shared" si="137"/>
        <v>9.6</v>
      </c>
      <c r="F340" s="383">
        <f t="shared" si="137"/>
        <v>0</v>
      </c>
      <c r="G340" s="301">
        <v>9.6</v>
      </c>
      <c r="H340" s="383">
        <v>0</v>
      </c>
      <c r="I340" s="383"/>
      <c r="J340" s="383"/>
      <c r="K340" s="383"/>
      <c r="L340" s="383"/>
      <c r="M340" s="383"/>
      <c r="N340" s="383"/>
      <c r="O340" s="527" t="s">
        <v>130</v>
      </c>
      <c r="P340" s="249"/>
    </row>
    <row r="341" spans="1:16" ht="14.25">
      <c r="A341" s="1150"/>
      <c r="B341" s="1135"/>
      <c r="C341" s="1135"/>
      <c r="D341" s="1137"/>
      <c r="E341" s="383">
        <f t="shared" si="137"/>
        <v>10</v>
      </c>
      <c r="F341" s="383">
        <f t="shared" si="137"/>
        <v>0</v>
      </c>
      <c r="G341" s="301">
        <v>10</v>
      </c>
      <c r="H341" s="383">
        <v>0</v>
      </c>
      <c r="I341" s="383"/>
      <c r="J341" s="383"/>
      <c r="K341" s="383"/>
      <c r="L341" s="383"/>
      <c r="M341" s="383"/>
      <c r="N341" s="383"/>
      <c r="O341" s="527" t="s">
        <v>133</v>
      </c>
      <c r="P341" s="249"/>
    </row>
    <row r="342" spans="1:16" ht="14.25">
      <c r="A342" s="1150"/>
      <c r="B342" s="1135"/>
      <c r="C342" s="1135"/>
      <c r="D342" s="1137"/>
      <c r="E342" s="383">
        <f t="shared" si="137"/>
        <v>35</v>
      </c>
      <c r="F342" s="383">
        <f t="shared" si="137"/>
        <v>0</v>
      </c>
      <c r="G342" s="301">
        <v>35</v>
      </c>
      <c r="H342" s="383">
        <v>0</v>
      </c>
      <c r="I342" s="383"/>
      <c r="J342" s="383"/>
      <c r="K342" s="383"/>
      <c r="L342" s="383"/>
      <c r="M342" s="383"/>
      <c r="N342" s="383"/>
      <c r="O342" s="527" t="s">
        <v>132</v>
      </c>
      <c r="P342" s="249"/>
    </row>
    <row r="343" spans="1:16" ht="14.25">
      <c r="A343" s="1150"/>
      <c r="B343" s="1135"/>
      <c r="C343" s="1135"/>
      <c r="D343" s="1137"/>
      <c r="E343" s="383">
        <f t="shared" si="137"/>
        <v>20</v>
      </c>
      <c r="F343" s="383">
        <f t="shared" si="137"/>
        <v>0</v>
      </c>
      <c r="G343" s="383">
        <v>20</v>
      </c>
      <c r="H343" s="383">
        <v>0</v>
      </c>
      <c r="I343" s="383"/>
      <c r="J343" s="383"/>
      <c r="K343" s="383"/>
      <c r="L343" s="383"/>
      <c r="M343" s="383"/>
      <c r="N343" s="383"/>
      <c r="O343" s="527" t="s">
        <v>23</v>
      </c>
      <c r="P343" s="249"/>
    </row>
    <row r="344" spans="1:16" ht="14.25">
      <c r="A344" s="1150"/>
      <c r="B344" s="1135"/>
      <c r="C344" s="1135"/>
      <c r="D344" s="1137">
        <v>2024</v>
      </c>
      <c r="E344" s="549">
        <f>SUM(E345:E349)</f>
        <v>94.6</v>
      </c>
      <c r="F344" s="549">
        <f aca="true" t="shared" si="138" ref="F344:M344">SUM(F345:F349)</f>
        <v>0</v>
      </c>
      <c r="G344" s="549">
        <f t="shared" si="138"/>
        <v>94.6</v>
      </c>
      <c r="H344" s="549">
        <f t="shared" si="138"/>
        <v>0</v>
      </c>
      <c r="I344" s="549">
        <f t="shared" si="138"/>
        <v>0</v>
      </c>
      <c r="J344" s="549">
        <f t="shared" si="138"/>
        <v>0</v>
      </c>
      <c r="K344" s="549">
        <f t="shared" si="138"/>
        <v>0</v>
      </c>
      <c r="L344" s="549">
        <f t="shared" si="138"/>
        <v>0</v>
      </c>
      <c r="M344" s="549">
        <f t="shared" si="138"/>
        <v>0</v>
      </c>
      <c r="N344" s="549">
        <f>SUM(N345:N349)</f>
        <v>0</v>
      </c>
      <c r="O344" s="548"/>
      <c r="P344" s="249"/>
    </row>
    <row r="345" spans="1:16" ht="14.25">
      <c r="A345" s="1150"/>
      <c r="B345" s="1135"/>
      <c r="C345" s="1135"/>
      <c r="D345" s="1137"/>
      <c r="E345" s="383">
        <f aca="true" t="shared" si="139" ref="E345:F349">G345+I345+K345+M345</f>
        <v>20</v>
      </c>
      <c r="F345" s="383">
        <f t="shared" si="139"/>
        <v>0</v>
      </c>
      <c r="G345" s="383">
        <v>20</v>
      </c>
      <c r="H345" s="383">
        <v>0</v>
      </c>
      <c r="I345" s="383"/>
      <c r="J345" s="383"/>
      <c r="K345" s="383"/>
      <c r="L345" s="383"/>
      <c r="M345" s="383"/>
      <c r="N345" s="383"/>
      <c r="O345" s="527" t="s">
        <v>129</v>
      </c>
      <c r="P345" s="249"/>
    </row>
    <row r="346" spans="1:16" ht="14.25">
      <c r="A346" s="1150"/>
      <c r="B346" s="1135"/>
      <c r="C346" s="1135"/>
      <c r="D346" s="1137"/>
      <c r="E346" s="383">
        <f t="shared" si="139"/>
        <v>9.6</v>
      </c>
      <c r="F346" s="383">
        <f t="shared" si="139"/>
        <v>0</v>
      </c>
      <c r="G346" s="301">
        <v>9.6</v>
      </c>
      <c r="H346" s="383">
        <v>0</v>
      </c>
      <c r="I346" s="383"/>
      <c r="J346" s="383"/>
      <c r="K346" s="383"/>
      <c r="L346" s="383"/>
      <c r="M346" s="383"/>
      <c r="N346" s="383"/>
      <c r="O346" s="527" t="s">
        <v>130</v>
      </c>
      <c r="P346" s="249"/>
    </row>
    <row r="347" spans="1:16" ht="14.25">
      <c r="A347" s="1150"/>
      <c r="B347" s="1135"/>
      <c r="C347" s="1135"/>
      <c r="D347" s="1137"/>
      <c r="E347" s="383">
        <f t="shared" si="139"/>
        <v>10</v>
      </c>
      <c r="F347" s="383">
        <f t="shared" si="139"/>
        <v>0</v>
      </c>
      <c r="G347" s="301">
        <v>10</v>
      </c>
      <c r="H347" s="383">
        <v>0</v>
      </c>
      <c r="I347" s="383"/>
      <c r="J347" s="383"/>
      <c r="K347" s="383"/>
      <c r="L347" s="383"/>
      <c r="M347" s="383"/>
      <c r="N347" s="383"/>
      <c r="O347" s="527" t="s">
        <v>133</v>
      </c>
      <c r="P347" s="249"/>
    </row>
    <row r="348" spans="1:16" ht="14.25">
      <c r="A348" s="1150"/>
      <c r="B348" s="1135"/>
      <c r="C348" s="1135"/>
      <c r="D348" s="1137"/>
      <c r="E348" s="383">
        <f t="shared" si="139"/>
        <v>35</v>
      </c>
      <c r="F348" s="383">
        <f t="shared" si="139"/>
        <v>0</v>
      </c>
      <c r="G348" s="301">
        <v>35</v>
      </c>
      <c r="H348" s="383">
        <v>0</v>
      </c>
      <c r="I348" s="383"/>
      <c r="J348" s="383"/>
      <c r="K348" s="383"/>
      <c r="L348" s="383"/>
      <c r="M348" s="383"/>
      <c r="N348" s="383"/>
      <c r="O348" s="527" t="s">
        <v>132</v>
      </c>
      <c r="P348" s="249"/>
    </row>
    <row r="349" spans="1:16" ht="14.25">
      <c r="A349" s="1150"/>
      <c r="B349" s="1135"/>
      <c r="C349" s="1135"/>
      <c r="D349" s="1137"/>
      <c r="E349" s="383">
        <f t="shared" si="139"/>
        <v>20</v>
      </c>
      <c r="F349" s="383">
        <f t="shared" si="139"/>
        <v>0</v>
      </c>
      <c r="G349" s="383">
        <v>20</v>
      </c>
      <c r="H349" s="383">
        <v>0</v>
      </c>
      <c r="I349" s="383"/>
      <c r="J349" s="383"/>
      <c r="K349" s="383"/>
      <c r="L349" s="383"/>
      <c r="M349" s="383"/>
      <c r="N349" s="383"/>
      <c r="O349" s="527" t="s">
        <v>23</v>
      </c>
      <c r="P349" s="249"/>
    </row>
    <row r="350" spans="1:16" ht="14.25">
      <c r="A350" s="1150"/>
      <c r="B350" s="1135"/>
      <c r="C350" s="1135"/>
      <c r="D350" s="1137">
        <v>2025</v>
      </c>
      <c r="E350" s="549">
        <f>SUM(E351:E355)</f>
        <v>94.6</v>
      </c>
      <c r="F350" s="549">
        <f aca="true" t="shared" si="140" ref="F350:M350">SUM(F351:F355)</f>
        <v>0</v>
      </c>
      <c r="G350" s="549">
        <f t="shared" si="140"/>
        <v>94.6</v>
      </c>
      <c r="H350" s="549">
        <f t="shared" si="140"/>
        <v>0</v>
      </c>
      <c r="I350" s="549">
        <f t="shared" si="140"/>
        <v>0</v>
      </c>
      <c r="J350" s="549">
        <f t="shared" si="140"/>
        <v>0</v>
      </c>
      <c r="K350" s="549">
        <f t="shared" si="140"/>
        <v>0</v>
      </c>
      <c r="L350" s="549">
        <f t="shared" si="140"/>
        <v>0</v>
      </c>
      <c r="M350" s="549">
        <f t="shared" si="140"/>
        <v>0</v>
      </c>
      <c r="N350" s="549">
        <f>SUM(N351:N355)</f>
        <v>0</v>
      </c>
      <c r="O350" s="548"/>
      <c r="P350" s="249"/>
    </row>
    <row r="351" spans="1:16" ht="14.25">
      <c r="A351" s="1150"/>
      <c r="B351" s="1135"/>
      <c r="C351" s="1135"/>
      <c r="D351" s="1137"/>
      <c r="E351" s="383">
        <f aca="true" t="shared" si="141" ref="E351:F355">G351+I351+K351+M351</f>
        <v>20</v>
      </c>
      <c r="F351" s="383">
        <f t="shared" si="141"/>
        <v>0</v>
      </c>
      <c r="G351" s="383">
        <v>20</v>
      </c>
      <c r="H351" s="383">
        <v>0</v>
      </c>
      <c r="I351" s="383"/>
      <c r="J351" s="383"/>
      <c r="K351" s="383"/>
      <c r="L351" s="383"/>
      <c r="M351" s="383"/>
      <c r="N351" s="383"/>
      <c r="O351" s="527" t="s">
        <v>129</v>
      </c>
      <c r="P351" s="249"/>
    </row>
    <row r="352" spans="1:16" ht="14.25">
      <c r="A352" s="1150"/>
      <c r="B352" s="1135"/>
      <c r="C352" s="1135"/>
      <c r="D352" s="1137"/>
      <c r="E352" s="383">
        <f t="shared" si="141"/>
        <v>9.6</v>
      </c>
      <c r="F352" s="383">
        <f t="shared" si="141"/>
        <v>0</v>
      </c>
      <c r="G352" s="301">
        <v>9.6</v>
      </c>
      <c r="H352" s="383">
        <v>0</v>
      </c>
      <c r="I352" s="383"/>
      <c r="J352" s="383"/>
      <c r="K352" s="383"/>
      <c r="L352" s="383"/>
      <c r="M352" s="383"/>
      <c r="N352" s="383"/>
      <c r="O352" s="527" t="s">
        <v>130</v>
      </c>
      <c r="P352" s="249"/>
    </row>
    <row r="353" spans="1:16" ht="14.25">
      <c r="A353" s="1150"/>
      <c r="B353" s="1135"/>
      <c r="C353" s="1135"/>
      <c r="D353" s="1137"/>
      <c r="E353" s="383">
        <f t="shared" si="141"/>
        <v>10</v>
      </c>
      <c r="F353" s="383">
        <f t="shared" si="141"/>
        <v>0</v>
      </c>
      <c r="G353" s="301">
        <v>10</v>
      </c>
      <c r="H353" s="383">
        <v>0</v>
      </c>
      <c r="I353" s="383"/>
      <c r="J353" s="383"/>
      <c r="K353" s="383"/>
      <c r="L353" s="383"/>
      <c r="M353" s="383"/>
      <c r="N353" s="383"/>
      <c r="O353" s="527" t="s">
        <v>133</v>
      </c>
      <c r="P353" s="249"/>
    </row>
    <row r="354" spans="1:16" ht="14.25">
      <c r="A354" s="1150"/>
      <c r="B354" s="1135"/>
      <c r="C354" s="1135"/>
      <c r="D354" s="1137"/>
      <c r="E354" s="383">
        <f t="shared" si="141"/>
        <v>35</v>
      </c>
      <c r="F354" s="383">
        <f t="shared" si="141"/>
        <v>0</v>
      </c>
      <c r="G354" s="301">
        <v>35</v>
      </c>
      <c r="H354" s="383">
        <v>0</v>
      </c>
      <c r="I354" s="383"/>
      <c r="J354" s="383"/>
      <c r="K354" s="383"/>
      <c r="L354" s="383"/>
      <c r="M354" s="383"/>
      <c r="N354" s="383"/>
      <c r="O354" s="527" t="s">
        <v>132</v>
      </c>
      <c r="P354" s="249"/>
    </row>
    <row r="355" spans="1:16" ht="14.25">
      <c r="A355" s="1151"/>
      <c r="B355" s="1136"/>
      <c r="C355" s="1136"/>
      <c r="D355" s="1137"/>
      <c r="E355" s="383">
        <f t="shared" si="141"/>
        <v>20</v>
      </c>
      <c r="F355" s="383">
        <f t="shared" si="141"/>
        <v>0</v>
      </c>
      <c r="G355" s="383">
        <v>20</v>
      </c>
      <c r="H355" s="383">
        <v>0</v>
      </c>
      <c r="I355" s="383"/>
      <c r="J355" s="383"/>
      <c r="K355" s="383"/>
      <c r="L355" s="383"/>
      <c r="M355" s="383"/>
      <c r="N355" s="383"/>
      <c r="O355" s="527" t="s">
        <v>23</v>
      </c>
      <c r="P355" s="249"/>
    </row>
    <row r="356" spans="1:16" ht="15" customHeight="1">
      <c r="A356" s="390">
        <v>2</v>
      </c>
      <c r="B356" s="1139" t="s">
        <v>134</v>
      </c>
      <c r="C356" s="1139"/>
      <c r="D356" s="1139"/>
      <c r="E356" s="1139"/>
      <c r="F356" s="1139"/>
      <c r="G356" s="1139"/>
      <c r="H356" s="1139"/>
      <c r="I356" s="1139"/>
      <c r="J356" s="1139"/>
      <c r="K356" s="1139"/>
      <c r="L356" s="1139"/>
      <c r="M356" s="1139"/>
      <c r="N356" s="1139"/>
      <c r="O356" s="1139"/>
      <c r="P356" s="249"/>
    </row>
    <row r="357" spans="1:16" ht="14.25">
      <c r="A357" s="1138" t="s">
        <v>147</v>
      </c>
      <c r="B357" s="1137" t="s">
        <v>1027</v>
      </c>
      <c r="C357" s="1137"/>
      <c r="D357" s="534" t="s">
        <v>8</v>
      </c>
      <c r="E357" s="392">
        <f>SUM(E358:E368)</f>
        <v>21887.200000000004</v>
      </c>
      <c r="F357" s="392">
        <f aca="true" t="shared" si="142" ref="F357:N357">SUM(F358:F368)</f>
        <v>1732.4585</v>
      </c>
      <c r="G357" s="392">
        <f t="shared" si="142"/>
        <v>21887.200000000004</v>
      </c>
      <c r="H357" s="392">
        <f t="shared" si="142"/>
        <v>1732.4585</v>
      </c>
      <c r="I357" s="392">
        <f t="shared" si="142"/>
        <v>0</v>
      </c>
      <c r="J357" s="392">
        <f t="shared" si="142"/>
        <v>0</v>
      </c>
      <c r="K357" s="392">
        <f t="shared" si="142"/>
        <v>0</v>
      </c>
      <c r="L357" s="392">
        <f t="shared" si="142"/>
        <v>0</v>
      </c>
      <c r="M357" s="392">
        <f t="shared" si="142"/>
        <v>0</v>
      </c>
      <c r="N357" s="392">
        <f t="shared" si="142"/>
        <v>0</v>
      </c>
      <c r="O357" s="1137" t="s">
        <v>1031</v>
      </c>
      <c r="P357" s="249"/>
    </row>
    <row r="358" spans="1:16" ht="14.25">
      <c r="A358" s="1138"/>
      <c r="B358" s="1137"/>
      <c r="C358" s="1137"/>
      <c r="D358" s="524">
        <v>2015</v>
      </c>
      <c r="E358" s="395">
        <f>G358+I358+K358+M358</f>
        <v>2081.8</v>
      </c>
      <c r="F358" s="395">
        <f>H358+J358+L358+N358</f>
        <v>213.88500000000002</v>
      </c>
      <c r="G358" s="395">
        <f>G370+G371+G393+G405+G414</f>
        <v>2081.8</v>
      </c>
      <c r="H358" s="395">
        <f>H370+H371+H393+H405+H414</f>
        <v>213.88500000000002</v>
      </c>
      <c r="I358" s="395">
        <f aca="true" t="shared" si="143" ref="I358:N358">I370+I371+I393+I405+I414</f>
        <v>0</v>
      </c>
      <c r="J358" s="395">
        <f t="shared" si="143"/>
        <v>0</v>
      </c>
      <c r="K358" s="395">
        <f t="shared" si="143"/>
        <v>0</v>
      </c>
      <c r="L358" s="395">
        <f t="shared" si="143"/>
        <v>0</v>
      </c>
      <c r="M358" s="395">
        <f t="shared" si="143"/>
        <v>0</v>
      </c>
      <c r="N358" s="395">
        <f t="shared" si="143"/>
        <v>0</v>
      </c>
      <c r="O358" s="1137"/>
      <c r="P358" s="249"/>
    </row>
    <row r="359" spans="1:16" ht="14.25">
      <c r="A359" s="1138"/>
      <c r="B359" s="1137"/>
      <c r="C359" s="1137"/>
      <c r="D359" s="524">
        <v>2016</v>
      </c>
      <c r="E359" s="395">
        <f aca="true" t="shared" si="144" ref="E359:E368">G359+I359+K359+M359</f>
        <v>2081.9</v>
      </c>
      <c r="F359" s="395">
        <f aca="true" t="shared" si="145" ref="F359:F368">H359+J359+L359+N359</f>
        <v>244.9</v>
      </c>
      <c r="G359" s="395">
        <f>G372+G373+G394+G422+G503</f>
        <v>2081.9</v>
      </c>
      <c r="H359" s="395">
        <f aca="true" t="shared" si="146" ref="H359:N359">H372+H373+H394+H422+H503</f>
        <v>244.9</v>
      </c>
      <c r="I359" s="395">
        <f t="shared" si="146"/>
        <v>0</v>
      </c>
      <c r="J359" s="395">
        <f t="shared" si="146"/>
        <v>0</v>
      </c>
      <c r="K359" s="395">
        <f t="shared" si="146"/>
        <v>0</v>
      </c>
      <c r="L359" s="395">
        <f t="shared" si="146"/>
        <v>0</v>
      </c>
      <c r="M359" s="395">
        <f t="shared" si="146"/>
        <v>0</v>
      </c>
      <c r="N359" s="395">
        <f t="shared" si="146"/>
        <v>0</v>
      </c>
      <c r="O359" s="1137"/>
      <c r="P359" s="249"/>
    </row>
    <row r="360" spans="1:16" ht="14.25">
      <c r="A360" s="1138"/>
      <c r="B360" s="1137"/>
      <c r="C360" s="1137"/>
      <c r="D360" s="524">
        <v>2017</v>
      </c>
      <c r="E360" s="395">
        <f t="shared" si="144"/>
        <v>2082</v>
      </c>
      <c r="F360" s="395">
        <f t="shared" si="145"/>
        <v>221.7985</v>
      </c>
      <c r="G360" s="395">
        <f>G374+G375+G395+G430+G504</f>
        <v>2082</v>
      </c>
      <c r="H360" s="395">
        <f aca="true" t="shared" si="147" ref="H360:N360">H374+H375+H395+H430+H504</f>
        <v>221.7985</v>
      </c>
      <c r="I360" s="395">
        <f t="shared" si="147"/>
        <v>0</v>
      </c>
      <c r="J360" s="395">
        <f t="shared" si="147"/>
        <v>0</v>
      </c>
      <c r="K360" s="395">
        <f t="shared" si="147"/>
        <v>0</v>
      </c>
      <c r="L360" s="395">
        <f t="shared" si="147"/>
        <v>0</v>
      </c>
      <c r="M360" s="395">
        <f t="shared" si="147"/>
        <v>0</v>
      </c>
      <c r="N360" s="395">
        <f t="shared" si="147"/>
        <v>0</v>
      </c>
      <c r="O360" s="1137"/>
      <c r="P360" s="249"/>
    </row>
    <row r="361" spans="1:16" ht="14.25">
      <c r="A361" s="1138"/>
      <c r="B361" s="1137"/>
      <c r="C361" s="1137"/>
      <c r="D361" s="524">
        <v>2018</v>
      </c>
      <c r="E361" s="395">
        <f t="shared" si="144"/>
        <v>2082</v>
      </c>
      <c r="F361" s="395">
        <f t="shared" si="145"/>
        <v>211.1</v>
      </c>
      <c r="G361" s="395">
        <f>G376+G377+G396+G438+G505</f>
        <v>2082</v>
      </c>
      <c r="H361" s="395">
        <f aca="true" t="shared" si="148" ref="H361:N361">H376+H377+H396+H438+H505</f>
        <v>211.1</v>
      </c>
      <c r="I361" s="395">
        <f t="shared" si="148"/>
        <v>0</v>
      </c>
      <c r="J361" s="395">
        <f t="shared" si="148"/>
        <v>0</v>
      </c>
      <c r="K361" s="395">
        <f t="shared" si="148"/>
        <v>0</v>
      </c>
      <c r="L361" s="395">
        <f t="shared" si="148"/>
        <v>0</v>
      </c>
      <c r="M361" s="395">
        <f t="shared" si="148"/>
        <v>0</v>
      </c>
      <c r="N361" s="395">
        <f t="shared" si="148"/>
        <v>0</v>
      </c>
      <c r="O361" s="1137"/>
      <c r="P361" s="249"/>
    </row>
    <row r="362" spans="1:16" ht="14.25">
      <c r="A362" s="1138"/>
      <c r="B362" s="1137"/>
      <c r="C362" s="1137"/>
      <c r="D362" s="524">
        <v>2019</v>
      </c>
      <c r="E362" s="395">
        <f t="shared" si="144"/>
        <v>1925.2</v>
      </c>
      <c r="F362" s="395">
        <f t="shared" si="145"/>
        <v>198.2</v>
      </c>
      <c r="G362" s="395">
        <f>G378+G379+G397+G446+G507</f>
        <v>1925.2</v>
      </c>
      <c r="H362" s="395">
        <f aca="true" t="shared" si="149" ref="H362:N362">H378+H379+H397+H446+H507</f>
        <v>198.2</v>
      </c>
      <c r="I362" s="395">
        <f t="shared" si="149"/>
        <v>0</v>
      </c>
      <c r="J362" s="395">
        <f t="shared" si="149"/>
        <v>0</v>
      </c>
      <c r="K362" s="395">
        <f t="shared" si="149"/>
        <v>0</v>
      </c>
      <c r="L362" s="395">
        <f t="shared" si="149"/>
        <v>0</v>
      </c>
      <c r="M362" s="395">
        <f t="shared" si="149"/>
        <v>0</v>
      </c>
      <c r="N362" s="395">
        <f t="shared" si="149"/>
        <v>0</v>
      </c>
      <c r="O362" s="1137"/>
      <c r="P362" s="249"/>
    </row>
    <row r="363" spans="1:16" ht="14.25">
      <c r="A363" s="1138"/>
      <c r="B363" s="1137"/>
      <c r="C363" s="1137"/>
      <c r="D363" s="527">
        <v>2020</v>
      </c>
      <c r="E363" s="383">
        <f t="shared" si="144"/>
        <v>1945.1</v>
      </c>
      <c r="F363" s="383">
        <f t="shared" si="145"/>
        <v>210.4</v>
      </c>
      <c r="G363" s="383">
        <f>G380+G381+G398+G454+G508</f>
        <v>1945.1</v>
      </c>
      <c r="H363" s="383">
        <f aca="true" t="shared" si="150" ref="H363:N363">H380+H381+H398+H454+H508</f>
        <v>210.4</v>
      </c>
      <c r="I363" s="383">
        <f t="shared" si="150"/>
        <v>0</v>
      </c>
      <c r="J363" s="383">
        <f t="shared" si="150"/>
        <v>0</v>
      </c>
      <c r="K363" s="383">
        <f t="shared" si="150"/>
        <v>0</v>
      </c>
      <c r="L363" s="383">
        <f t="shared" si="150"/>
        <v>0</v>
      </c>
      <c r="M363" s="383">
        <f t="shared" si="150"/>
        <v>0</v>
      </c>
      <c r="N363" s="383">
        <f t="shared" si="150"/>
        <v>0</v>
      </c>
      <c r="O363" s="1137"/>
      <c r="P363" s="249"/>
    </row>
    <row r="364" spans="1:16" ht="14.25">
      <c r="A364" s="1138"/>
      <c r="B364" s="1137"/>
      <c r="C364" s="1137"/>
      <c r="D364" s="527">
        <v>2021</v>
      </c>
      <c r="E364" s="383">
        <f t="shared" si="144"/>
        <v>1945.1</v>
      </c>
      <c r="F364" s="383">
        <f t="shared" si="145"/>
        <v>216.075</v>
      </c>
      <c r="G364" s="383">
        <f>G382+G383+G399+G462+G509</f>
        <v>1945.1</v>
      </c>
      <c r="H364" s="383">
        <f aca="true" t="shared" si="151" ref="H364:N364">H382+H383+H399+H462+H509</f>
        <v>216.075</v>
      </c>
      <c r="I364" s="383">
        <f t="shared" si="151"/>
        <v>0</v>
      </c>
      <c r="J364" s="383">
        <f t="shared" si="151"/>
        <v>0</v>
      </c>
      <c r="K364" s="383">
        <f t="shared" si="151"/>
        <v>0</v>
      </c>
      <c r="L364" s="383">
        <f t="shared" si="151"/>
        <v>0</v>
      </c>
      <c r="M364" s="383">
        <f t="shared" si="151"/>
        <v>0</v>
      </c>
      <c r="N364" s="383">
        <f t="shared" si="151"/>
        <v>0</v>
      </c>
      <c r="O364" s="1137"/>
      <c r="P364" s="249"/>
    </row>
    <row r="365" spans="1:16" ht="14.25">
      <c r="A365" s="1138"/>
      <c r="B365" s="1137"/>
      <c r="C365" s="1137"/>
      <c r="D365" s="527">
        <v>2022</v>
      </c>
      <c r="E365" s="383">
        <f t="shared" si="144"/>
        <v>1945.1</v>
      </c>
      <c r="F365" s="383">
        <f t="shared" si="145"/>
        <v>216.1</v>
      </c>
      <c r="G365" s="383">
        <f>G384+G385+G400+G470+G510</f>
        <v>1945.1</v>
      </c>
      <c r="H365" s="383">
        <f aca="true" t="shared" si="152" ref="H365:N365">H384+H385+H400+H470+H510</f>
        <v>216.1</v>
      </c>
      <c r="I365" s="383">
        <f t="shared" si="152"/>
        <v>0</v>
      </c>
      <c r="J365" s="383">
        <f t="shared" si="152"/>
        <v>0</v>
      </c>
      <c r="K365" s="383">
        <f t="shared" si="152"/>
        <v>0</v>
      </c>
      <c r="L365" s="383">
        <f t="shared" si="152"/>
        <v>0</v>
      </c>
      <c r="M365" s="383">
        <f t="shared" si="152"/>
        <v>0</v>
      </c>
      <c r="N365" s="383">
        <f t="shared" si="152"/>
        <v>0</v>
      </c>
      <c r="O365" s="1137"/>
      <c r="P365" s="249"/>
    </row>
    <row r="366" spans="1:16" ht="14.25">
      <c r="A366" s="1138"/>
      <c r="B366" s="1137"/>
      <c r="C366" s="1137"/>
      <c r="D366" s="527">
        <v>2023</v>
      </c>
      <c r="E366" s="383">
        <f t="shared" si="144"/>
        <v>1933</v>
      </c>
      <c r="F366" s="383">
        <f t="shared" si="145"/>
        <v>0</v>
      </c>
      <c r="G366" s="383">
        <f>G386+G387+G401+G478+G511</f>
        <v>1933</v>
      </c>
      <c r="H366" s="383">
        <f aca="true" t="shared" si="153" ref="H366:N366">H386+H387+H401+H478+H511</f>
        <v>0</v>
      </c>
      <c r="I366" s="383">
        <f t="shared" si="153"/>
        <v>0</v>
      </c>
      <c r="J366" s="383">
        <f t="shared" si="153"/>
        <v>0</v>
      </c>
      <c r="K366" s="383">
        <f t="shared" si="153"/>
        <v>0</v>
      </c>
      <c r="L366" s="383">
        <f t="shared" si="153"/>
        <v>0</v>
      </c>
      <c r="M366" s="383">
        <f t="shared" si="153"/>
        <v>0</v>
      </c>
      <c r="N366" s="383">
        <f t="shared" si="153"/>
        <v>0</v>
      </c>
      <c r="O366" s="1137"/>
      <c r="P366" s="249"/>
    </row>
    <row r="367" spans="1:16" ht="14.25">
      <c r="A367" s="1138"/>
      <c r="B367" s="1137"/>
      <c r="C367" s="1137"/>
      <c r="D367" s="527">
        <v>2024</v>
      </c>
      <c r="E367" s="383">
        <f t="shared" si="144"/>
        <v>1933</v>
      </c>
      <c r="F367" s="383">
        <f t="shared" si="145"/>
        <v>0</v>
      </c>
      <c r="G367" s="383">
        <f>G388+G389+G402+G486+G512</f>
        <v>1933</v>
      </c>
      <c r="H367" s="383">
        <f aca="true" t="shared" si="154" ref="H367:N367">H388+H389+H402+H486+H512</f>
        <v>0</v>
      </c>
      <c r="I367" s="383">
        <f t="shared" si="154"/>
        <v>0</v>
      </c>
      <c r="J367" s="383">
        <f t="shared" si="154"/>
        <v>0</v>
      </c>
      <c r="K367" s="383">
        <f t="shared" si="154"/>
        <v>0</v>
      </c>
      <c r="L367" s="383">
        <f t="shared" si="154"/>
        <v>0</v>
      </c>
      <c r="M367" s="383">
        <f t="shared" si="154"/>
        <v>0</v>
      </c>
      <c r="N367" s="383">
        <f t="shared" si="154"/>
        <v>0</v>
      </c>
      <c r="O367" s="1137"/>
      <c r="P367" s="249"/>
    </row>
    <row r="368" spans="1:16" ht="14.25">
      <c r="A368" s="1138"/>
      <c r="B368" s="1137"/>
      <c r="C368" s="1137"/>
      <c r="D368" s="527">
        <v>2025</v>
      </c>
      <c r="E368" s="383">
        <f t="shared" si="144"/>
        <v>1933</v>
      </c>
      <c r="F368" s="383">
        <f t="shared" si="145"/>
        <v>0</v>
      </c>
      <c r="G368" s="383">
        <f>G390+G391+G403+G494+G513</f>
        <v>1933</v>
      </c>
      <c r="H368" s="383">
        <f aca="true" t="shared" si="155" ref="H368:N368">H390+H391+H403+H494+H513</f>
        <v>0</v>
      </c>
      <c r="I368" s="383">
        <f t="shared" si="155"/>
        <v>0</v>
      </c>
      <c r="J368" s="383">
        <f t="shared" si="155"/>
        <v>0</v>
      </c>
      <c r="K368" s="383">
        <f t="shared" si="155"/>
        <v>0</v>
      </c>
      <c r="L368" s="383">
        <f t="shared" si="155"/>
        <v>0</v>
      </c>
      <c r="M368" s="383">
        <f t="shared" si="155"/>
        <v>0</v>
      </c>
      <c r="N368" s="383">
        <f t="shared" si="155"/>
        <v>0</v>
      </c>
      <c r="O368" s="1137"/>
      <c r="P368" s="249"/>
    </row>
    <row r="369" spans="1:16" ht="15" customHeight="1">
      <c r="A369" s="1149" t="s">
        <v>198</v>
      </c>
      <c r="B369" s="1134" t="s">
        <v>143</v>
      </c>
      <c r="C369" s="1134"/>
      <c r="D369" s="534" t="s">
        <v>8</v>
      </c>
      <c r="E369" s="392">
        <f>SUM(E370:E391)</f>
        <v>792</v>
      </c>
      <c r="F369" s="392">
        <f aca="true" t="shared" si="156" ref="F369:N369">SUM(F370:F391)</f>
        <v>0</v>
      </c>
      <c r="G369" s="392">
        <f t="shared" si="156"/>
        <v>792</v>
      </c>
      <c r="H369" s="392">
        <f t="shared" si="156"/>
        <v>0</v>
      </c>
      <c r="I369" s="392">
        <f t="shared" si="156"/>
        <v>0</v>
      </c>
      <c r="J369" s="392">
        <f t="shared" si="156"/>
        <v>0</v>
      </c>
      <c r="K369" s="392">
        <f t="shared" si="156"/>
        <v>0</v>
      </c>
      <c r="L369" s="392">
        <f t="shared" si="156"/>
        <v>0</v>
      </c>
      <c r="M369" s="392">
        <f t="shared" si="156"/>
        <v>0</v>
      </c>
      <c r="N369" s="392">
        <f t="shared" si="156"/>
        <v>0</v>
      </c>
      <c r="O369" s="550"/>
      <c r="P369" s="249"/>
    </row>
    <row r="370" spans="1:16" ht="14.25">
      <c r="A370" s="1150"/>
      <c r="B370" s="1135"/>
      <c r="C370" s="1135"/>
      <c r="D370" s="1147">
        <v>2015</v>
      </c>
      <c r="E370" s="395">
        <f>G370+I370+K370+M370</f>
        <v>36</v>
      </c>
      <c r="F370" s="395">
        <f>H370+J370+L370+N370</f>
        <v>0</v>
      </c>
      <c r="G370" s="395">
        <v>36</v>
      </c>
      <c r="H370" s="395"/>
      <c r="I370" s="395"/>
      <c r="J370" s="395"/>
      <c r="K370" s="395"/>
      <c r="L370" s="395"/>
      <c r="M370" s="395"/>
      <c r="N370" s="395"/>
      <c r="O370" s="527" t="s">
        <v>23</v>
      </c>
      <c r="P370" s="249"/>
    </row>
    <row r="371" spans="1:16" ht="14.25">
      <c r="A371" s="1150"/>
      <c r="B371" s="1135"/>
      <c r="C371" s="1135"/>
      <c r="D371" s="1147"/>
      <c r="E371" s="395">
        <f aca="true" t="shared" si="157" ref="E371:F381">G371+I371+K371+M371</f>
        <v>36</v>
      </c>
      <c r="F371" s="395">
        <f t="shared" si="157"/>
        <v>0</v>
      </c>
      <c r="G371" s="395">
        <v>36</v>
      </c>
      <c r="H371" s="395"/>
      <c r="I371" s="395"/>
      <c r="J371" s="395"/>
      <c r="K371" s="395"/>
      <c r="L371" s="395"/>
      <c r="M371" s="395"/>
      <c r="N371" s="395"/>
      <c r="O371" s="527" t="s">
        <v>24</v>
      </c>
      <c r="P371" s="249"/>
    </row>
    <row r="372" spans="1:16" ht="14.25">
      <c r="A372" s="1150"/>
      <c r="B372" s="1135"/>
      <c r="C372" s="1135"/>
      <c r="D372" s="1147">
        <v>2016</v>
      </c>
      <c r="E372" s="395">
        <f t="shared" si="157"/>
        <v>36</v>
      </c>
      <c r="F372" s="395">
        <f t="shared" si="157"/>
        <v>0</v>
      </c>
      <c r="G372" s="395">
        <v>36</v>
      </c>
      <c r="H372" s="395"/>
      <c r="I372" s="395"/>
      <c r="J372" s="395"/>
      <c r="K372" s="395"/>
      <c r="L372" s="395"/>
      <c r="M372" s="395"/>
      <c r="N372" s="395"/>
      <c r="O372" s="527" t="s">
        <v>23</v>
      </c>
      <c r="P372" s="249"/>
    </row>
    <row r="373" spans="1:16" ht="14.25">
      <c r="A373" s="1150"/>
      <c r="B373" s="1135"/>
      <c r="C373" s="1135"/>
      <c r="D373" s="1147"/>
      <c r="E373" s="395">
        <f t="shared" si="157"/>
        <v>36</v>
      </c>
      <c r="F373" s="395">
        <f t="shared" si="157"/>
        <v>0</v>
      </c>
      <c r="G373" s="395">
        <v>36</v>
      </c>
      <c r="H373" s="395"/>
      <c r="I373" s="395"/>
      <c r="J373" s="395"/>
      <c r="K373" s="395"/>
      <c r="L373" s="395"/>
      <c r="M373" s="395"/>
      <c r="N373" s="395"/>
      <c r="O373" s="527" t="s">
        <v>24</v>
      </c>
      <c r="P373" s="249"/>
    </row>
    <row r="374" spans="1:16" ht="14.25">
      <c r="A374" s="1150"/>
      <c r="B374" s="1135"/>
      <c r="C374" s="1135"/>
      <c r="D374" s="1147">
        <v>2017</v>
      </c>
      <c r="E374" s="395">
        <f t="shared" si="157"/>
        <v>36</v>
      </c>
      <c r="F374" s="395">
        <f t="shared" si="157"/>
        <v>0</v>
      </c>
      <c r="G374" s="395">
        <v>36</v>
      </c>
      <c r="H374" s="395"/>
      <c r="I374" s="395"/>
      <c r="J374" s="395"/>
      <c r="K374" s="395"/>
      <c r="L374" s="395"/>
      <c r="M374" s="395"/>
      <c r="N374" s="395"/>
      <c r="O374" s="527" t="s">
        <v>23</v>
      </c>
      <c r="P374" s="249"/>
    </row>
    <row r="375" spans="1:16" ht="14.25">
      <c r="A375" s="1150"/>
      <c r="B375" s="1135"/>
      <c r="C375" s="1135"/>
      <c r="D375" s="1147"/>
      <c r="E375" s="395">
        <f t="shared" si="157"/>
        <v>36</v>
      </c>
      <c r="F375" s="395">
        <f t="shared" si="157"/>
        <v>0</v>
      </c>
      <c r="G375" s="395">
        <v>36</v>
      </c>
      <c r="H375" s="395"/>
      <c r="I375" s="395"/>
      <c r="J375" s="395"/>
      <c r="K375" s="395"/>
      <c r="L375" s="395"/>
      <c r="M375" s="395"/>
      <c r="N375" s="395"/>
      <c r="O375" s="527" t="s">
        <v>24</v>
      </c>
      <c r="P375" s="249"/>
    </row>
    <row r="376" spans="1:16" ht="14.25">
      <c r="A376" s="1150"/>
      <c r="B376" s="1135"/>
      <c r="C376" s="1135"/>
      <c r="D376" s="1147">
        <v>2018</v>
      </c>
      <c r="E376" s="395">
        <f t="shared" si="157"/>
        <v>36</v>
      </c>
      <c r="F376" s="395">
        <f t="shared" si="157"/>
        <v>0</v>
      </c>
      <c r="G376" s="395">
        <v>36</v>
      </c>
      <c r="H376" s="395"/>
      <c r="I376" s="395"/>
      <c r="J376" s="395"/>
      <c r="K376" s="395"/>
      <c r="L376" s="395"/>
      <c r="M376" s="395"/>
      <c r="N376" s="395"/>
      <c r="O376" s="527" t="s">
        <v>23</v>
      </c>
      <c r="P376" s="249"/>
    </row>
    <row r="377" spans="1:16" ht="14.25">
      <c r="A377" s="1150"/>
      <c r="B377" s="1135"/>
      <c r="C377" s="1135"/>
      <c r="D377" s="1147"/>
      <c r="E377" s="395">
        <f t="shared" si="157"/>
        <v>36</v>
      </c>
      <c r="F377" s="395">
        <f t="shared" si="157"/>
        <v>0</v>
      </c>
      <c r="G377" s="395">
        <v>36</v>
      </c>
      <c r="H377" s="395"/>
      <c r="I377" s="395"/>
      <c r="J377" s="395"/>
      <c r="K377" s="395"/>
      <c r="L377" s="395"/>
      <c r="M377" s="395"/>
      <c r="N377" s="395"/>
      <c r="O377" s="527" t="s">
        <v>24</v>
      </c>
      <c r="P377" s="249"/>
    </row>
    <row r="378" spans="1:16" ht="14.25">
      <c r="A378" s="1150"/>
      <c r="B378" s="1135"/>
      <c r="C378" s="1135"/>
      <c r="D378" s="1147">
        <v>2019</v>
      </c>
      <c r="E378" s="395">
        <f t="shared" si="157"/>
        <v>36</v>
      </c>
      <c r="F378" s="395">
        <f t="shared" si="157"/>
        <v>0</v>
      </c>
      <c r="G378" s="395">
        <v>36</v>
      </c>
      <c r="H378" s="395"/>
      <c r="I378" s="395"/>
      <c r="J378" s="395"/>
      <c r="K378" s="395"/>
      <c r="L378" s="395"/>
      <c r="M378" s="395"/>
      <c r="N378" s="395"/>
      <c r="O378" s="527" t="s">
        <v>23</v>
      </c>
      <c r="P378" s="249"/>
    </row>
    <row r="379" spans="1:16" ht="14.25">
      <c r="A379" s="1150"/>
      <c r="B379" s="1135"/>
      <c r="C379" s="1135"/>
      <c r="D379" s="1147"/>
      <c r="E379" s="395">
        <f t="shared" si="157"/>
        <v>36</v>
      </c>
      <c r="F379" s="395">
        <f t="shared" si="157"/>
        <v>0</v>
      </c>
      <c r="G379" s="395">
        <v>36</v>
      </c>
      <c r="H379" s="395"/>
      <c r="I379" s="395"/>
      <c r="J379" s="395"/>
      <c r="K379" s="395"/>
      <c r="L379" s="395"/>
      <c r="M379" s="395"/>
      <c r="N379" s="395"/>
      <c r="O379" s="527" t="s">
        <v>24</v>
      </c>
      <c r="P379" s="249"/>
    </row>
    <row r="380" spans="1:16" ht="14.25">
      <c r="A380" s="1150"/>
      <c r="B380" s="1135"/>
      <c r="C380" s="1135"/>
      <c r="D380" s="1137">
        <v>2020</v>
      </c>
      <c r="E380" s="383">
        <f t="shared" si="157"/>
        <v>36</v>
      </c>
      <c r="F380" s="383">
        <f t="shared" si="157"/>
        <v>0</v>
      </c>
      <c r="G380" s="383">
        <v>36</v>
      </c>
      <c r="H380" s="383"/>
      <c r="I380" s="383"/>
      <c r="J380" s="383"/>
      <c r="K380" s="383"/>
      <c r="L380" s="383"/>
      <c r="M380" s="383"/>
      <c r="N380" s="383"/>
      <c r="O380" s="527" t="s">
        <v>23</v>
      </c>
      <c r="P380" s="249"/>
    </row>
    <row r="381" spans="1:16" ht="14.25">
      <c r="A381" s="1150"/>
      <c r="B381" s="1135"/>
      <c r="C381" s="1135"/>
      <c r="D381" s="1137"/>
      <c r="E381" s="383">
        <f t="shared" si="157"/>
        <v>36</v>
      </c>
      <c r="F381" s="383">
        <f t="shared" si="157"/>
        <v>0</v>
      </c>
      <c r="G381" s="383">
        <v>36</v>
      </c>
      <c r="H381" s="383"/>
      <c r="I381" s="383"/>
      <c r="J381" s="383"/>
      <c r="K381" s="383"/>
      <c r="L381" s="383"/>
      <c r="M381" s="383"/>
      <c r="N381" s="383"/>
      <c r="O381" s="527" t="s">
        <v>24</v>
      </c>
      <c r="P381" s="249"/>
    </row>
    <row r="382" spans="1:16" ht="14.25">
      <c r="A382" s="1150"/>
      <c r="B382" s="1135"/>
      <c r="C382" s="1135"/>
      <c r="D382" s="1134">
        <v>2021</v>
      </c>
      <c r="E382" s="383">
        <f aca="true" t="shared" si="158" ref="E382:E391">G382+I382+K382+M382</f>
        <v>36</v>
      </c>
      <c r="F382" s="383">
        <f aca="true" t="shared" si="159" ref="F382:F391">H382+J382+L382+N382</f>
        <v>0</v>
      </c>
      <c r="G382" s="383">
        <v>36</v>
      </c>
      <c r="H382" s="383"/>
      <c r="I382" s="383"/>
      <c r="J382" s="383"/>
      <c r="K382" s="383"/>
      <c r="L382" s="383"/>
      <c r="M382" s="383"/>
      <c r="N382" s="383"/>
      <c r="O382" s="527" t="s">
        <v>23</v>
      </c>
      <c r="P382" s="249"/>
    </row>
    <row r="383" spans="1:16" ht="14.25">
      <c r="A383" s="1150"/>
      <c r="B383" s="1135"/>
      <c r="C383" s="1135"/>
      <c r="D383" s="1136"/>
      <c r="E383" s="383">
        <f t="shared" si="158"/>
        <v>36</v>
      </c>
      <c r="F383" s="383">
        <f t="shared" si="159"/>
        <v>0</v>
      </c>
      <c r="G383" s="383">
        <v>36</v>
      </c>
      <c r="H383" s="383"/>
      <c r="I383" s="383"/>
      <c r="J383" s="383"/>
      <c r="K383" s="383"/>
      <c r="L383" s="383"/>
      <c r="M383" s="383"/>
      <c r="N383" s="383"/>
      <c r="O383" s="527" t="s">
        <v>24</v>
      </c>
      <c r="P383" s="249"/>
    </row>
    <row r="384" spans="1:16" ht="14.25">
      <c r="A384" s="1150"/>
      <c r="B384" s="1135"/>
      <c r="C384" s="1135"/>
      <c r="D384" s="1134">
        <v>2022</v>
      </c>
      <c r="E384" s="383">
        <f t="shared" si="158"/>
        <v>36</v>
      </c>
      <c r="F384" s="383">
        <f t="shared" si="159"/>
        <v>0</v>
      </c>
      <c r="G384" s="383">
        <v>36</v>
      </c>
      <c r="H384" s="383"/>
      <c r="I384" s="383"/>
      <c r="J384" s="383"/>
      <c r="K384" s="383"/>
      <c r="L384" s="383"/>
      <c r="M384" s="383"/>
      <c r="N384" s="383"/>
      <c r="O384" s="527" t="s">
        <v>23</v>
      </c>
      <c r="P384" s="249"/>
    </row>
    <row r="385" spans="1:16" ht="14.25">
      <c r="A385" s="1150"/>
      <c r="B385" s="1135"/>
      <c r="C385" s="1135"/>
      <c r="D385" s="1136"/>
      <c r="E385" s="383">
        <f t="shared" si="158"/>
        <v>36</v>
      </c>
      <c r="F385" s="383">
        <f t="shared" si="159"/>
        <v>0</v>
      </c>
      <c r="G385" s="383">
        <v>36</v>
      </c>
      <c r="H385" s="383"/>
      <c r="I385" s="383"/>
      <c r="J385" s="383"/>
      <c r="K385" s="383"/>
      <c r="L385" s="383"/>
      <c r="M385" s="383"/>
      <c r="N385" s="383"/>
      <c r="O385" s="527" t="s">
        <v>24</v>
      </c>
      <c r="P385" s="249"/>
    </row>
    <row r="386" spans="1:16" ht="14.25">
      <c r="A386" s="1150"/>
      <c r="B386" s="1135"/>
      <c r="C386" s="1135"/>
      <c r="D386" s="1134">
        <v>2023</v>
      </c>
      <c r="E386" s="383">
        <f t="shared" si="158"/>
        <v>36</v>
      </c>
      <c r="F386" s="383">
        <f t="shared" si="159"/>
        <v>0</v>
      </c>
      <c r="G386" s="383">
        <v>36</v>
      </c>
      <c r="H386" s="383"/>
      <c r="I386" s="383"/>
      <c r="J386" s="383"/>
      <c r="K386" s="383"/>
      <c r="L386" s="383"/>
      <c r="M386" s="383"/>
      <c r="N386" s="383"/>
      <c r="O386" s="527" t="s">
        <v>23</v>
      </c>
      <c r="P386" s="249"/>
    </row>
    <row r="387" spans="1:16" ht="14.25">
      <c r="A387" s="1150"/>
      <c r="B387" s="1135"/>
      <c r="C387" s="1135"/>
      <c r="D387" s="1136"/>
      <c r="E387" s="383">
        <f t="shared" si="158"/>
        <v>36</v>
      </c>
      <c r="F387" s="383">
        <f t="shared" si="159"/>
        <v>0</v>
      </c>
      <c r="G387" s="383">
        <v>36</v>
      </c>
      <c r="H387" s="383"/>
      <c r="I387" s="383"/>
      <c r="J387" s="383"/>
      <c r="K387" s="383"/>
      <c r="L387" s="383"/>
      <c r="M387" s="383"/>
      <c r="N387" s="383"/>
      <c r="O387" s="527" t="s">
        <v>24</v>
      </c>
      <c r="P387" s="249"/>
    </row>
    <row r="388" spans="1:16" ht="14.25">
      <c r="A388" s="1150"/>
      <c r="B388" s="1135"/>
      <c r="C388" s="1135"/>
      <c r="D388" s="1134">
        <v>2024</v>
      </c>
      <c r="E388" s="383">
        <f t="shared" si="158"/>
        <v>36</v>
      </c>
      <c r="F388" s="383">
        <f t="shared" si="159"/>
        <v>0</v>
      </c>
      <c r="G388" s="383">
        <v>36</v>
      </c>
      <c r="H388" s="383"/>
      <c r="I388" s="383"/>
      <c r="J388" s="383"/>
      <c r="K388" s="383"/>
      <c r="L388" s="383"/>
      <c r="M388" s="383"/>
      <c r="N388" s="383"/>
      <c r="O388" s="527" t="s">
        <v>23</v>
      </c>
      <c r="P388" s="249"/>
    </row>
    <row r="389" spans="1:16" ht="14.25">
      <c r="A389" s="1150"/>
      <c r="B389" s="1135"/>
      <c r="C389" s="1135"/>
      <c r="D389" s="1136"/>
      <c r="E389" s="383">
        <f t="shared" si="158"/>
        <v>36</v>
      </c>
      <c r="F389" s="383">
        <f t="shared" si="159"/>
        <v>0</v>
      </c>
      <c r="G389" s="383">
        <v>36</v>
      </c>
      <c r="H389" s="383"/>
      <c r="I389" s="383"/>
      <c r="J389" s="383"/>
      <c r="K389" s="383"/>
      <c r="L389" s="383"/>
      <c r="M389" s="383"/>
      <c r="N389" s="383"/>
      <c r="O389" s="527" t="s">
        <v>24</v>
      </c>
      <c r="P389" s="249"/>
    </row>
    <row r="390" spans="1:16" ht="14.25">
      <c r="A390" s="1150"/>
      <c r="B390" s="1135"/>
      <c r="C390" s="1135"/>
      <c r="D390" s="1134">
        <v>2025</v>
      </c>
      <c r="E390" s="383">
        <f t="shared" si="158"/>
        <v>36</v>
      </c>
      <c r="F390" s="383">
        <f t="shared" si="159"/>
        <v>0</v>
      </c>
      <c r="G390" s="383">
        <v>36</v>
      </c>
      <c r="H390" s="383"/>
      <c r="I390" s="383"/>
      <c r="J390" s="383"/>
      <c r="K390" s="383"/>
      <c r="L390" s="383"/>
      <c r="M390" s="383"/>
      <c r="N390" s="383"/>
      <c r="O390" s="527" t="s">
        <v>23</v>
      </c>
      <c r="P390" s="249"/>
    </row>
    <row r="391" spans="1:16" ht="14.25">
      <c r="A391" s="1151"/>
      <c r="B391" s="1136"/>
      <c r="C391" s="1136"/>
      <c r="D391" s="1136"/>
      <c r="E391" s="383">
        <f t="shared" si="158"/>
        <v>36</v>
      </c>
      <c r="F391" s="383">
        <f t="shared" si="159"/>
        <v>0</v>
      </c>
      <c r="G391" s="383">
        <v>36</v>
      </c>
      <c r="H391" s="383"/>
      <c r="I391" s="383"/>
      <c r="J391" s="383"/>
      <c r="K391" s="383"/>
      <c r="L391" s="383"/>
      <c r="M391" s="383"/>
      <c r="N391" s="383"/>
      <c r="O391" s="527" t="s">
        <v>24</v>
      </c>
      <c r="P391" s="249"/>
    </row>
    <row r="392" spans="1:16" ht="34.5" customHeight="1">
      <c r="A392" s="1149" t="s">
        <v>199</v>
      </c>
      <c r="B392" s="1134" t="s">
        <v>144</v>
      </c>
      <c r="C392" s="1134"/>
      <c r="D392" s="534" t="s">
        <v>8</v>
      </c>
      <c r="E392" s="392">
        <f>SUM(E393:E403)</f>
        <v>16500</v>
      </c>
      <c r="F392" s="392">
        <f aca="true" t="shared" si="160" ref="F392:N392">SUM(F393:F403)</f>
        <v>0</v>
      </c>
      <c r="G392" s="392">
        <f t="shared" si="160"/>
        <v>16500</v>
      </c>
      <c r="H392" s="392">
        <f t="shared" si="160"/>
        <v>0</v>
      </c>
      <c r="I392" s="392">
        <f t="shared" si="160"/>
        <v>0</v>
      </c>
      <c r="J392" s="392">
        <f t="shared" si="160"/>
        <v>0</v>
      </c>
      <c r="K392" s="392">
        <f t="shared" si="160"/>
        <v>0</v>
      </c>
      <c r="L392" s="392">
        <f t="shared" si="160"/>
        <v>0</v>
      </c>
      <c r="M392" s="392">
        <f t="shared" si="160"/>
        <v>0</v>
      </c>
      <c r="N392" s="392">
        <f t="shared" si="160"/>
        <v>0</v>
      </c>
      <c r="O392" s="1134" t="s">
        <v>136</v>
      </c>
      <c r="P392" s="249"/>
    </row>
    <row r="393" spans="1:16" ht="18.75" customHeight="1">
      <c r="A393" s="1150"/>
      <c r="B393" s="1135"/>
      <c r="C393" s="1135"/>
      <c r="D393" s="524">
        <v>2015</v>
      </c>
      <c r="E393" s="395">
        <f>G393+I393+K393+M393</f>
        <v>1500</v>
      </c>
      <c r="F393" s="395">
        <f>H393+J393+L393+N393</f>
        <v>0</v>
      </c>
      <c r="G393" s="395">
        <v>1500</v>
      </c>
      <c r="H393" s="395"/>
      <c r="I393" s="395"/>
      <c r="J393" s="395"/>
      <c r="K393" s="395"/>
      <c r="L393" s="395"/>
      <c r="M393" s="395"/>
      <c r="N393" s="395"/>
      <c r="O393" s="1135"/>
      <c r="P393" s="249"/>
    </row>
    <row r="394" spans="1:16" ht="18.75" customHeight="1">
      <c r="A394" s="1150"/>
      <c r="B394" s="1135"/>
      <c r="C394" s="1135"/>
      <c r="D394" s="524">
        <v>2016</v>
      </c>
      <c r="E394" s="395">
        <f aca="true" t="shared" si="161" ref="E394:F398">G394+I394+K394+M394</f>
        <v>1500</v>
      </c>
      <c r="F394" s="395">
        <f t="shared" si="161"/>
        <v>0</v>
      </c>
      <c r="G394" s="395">
        <v>1500</v>
      </c>
      <c r="H394" s="395"/>
      <c r="I394" s="395"/>
      <c r="J394" s="395"/>
      <c r="K394" s="395"/>
      <c r="L394" s="395"/>
      <c r="M394" s="395"/>
      <c r="N394" s="395"/>
      <c r="O394" s="1135"/>
      <c r="P394" s="249"/>
    </row>
    <row r="395" spans="1:16" ht="18.75" customHeight="1">
      <c r="A395" s="1150"/>
      <c r="B395" s="1135"/>
      <c r="C395" s="1135"/>
      <c r="D395" s="524">
        <v>2017</v>
      </c>
      <c r="E395" s="395">
        <f t="shared" si="161"/>
        <v>1500</v>
      </c>
      <c r="F395" s="395">
        <f t="shared" si="161"/>
        <v>0</v>
      </c>
      <c r="G395" s="395">
        <v>1500</v>
      </c>
      <c r="H395" s="395"/>
      <c r="I395" s="395"/>
      <c r="J395" s="395"/>
      <c r="K395" s="395"/>
      <c r="L395" s="395"/>
      <c r="M395" s="395"/>
      <c r="N395" s="395"/>
      <c r="O395" s="1135"/>
      <c r="P395" s="249"/>
    </row>
    <row r="396" spans="1:16" ht="18.75" customHeight="1">
      <c r="A396" s="1150"/>
      <c r="B396" s="1135"/>
      <c r="C396" s="1135"/>
      <c r="D396" s="524">
        <v>2018</v>
      </c>
      <c r="E396" s="395">
        <f t="shared" si="161"/>
        <v>1500</v>
      </c>
      <c r="F396" s="395">
        <f t="shared" si="161"/>
        <v>0</v>
      </c>
      <c r="G396" s="395">
        <v>1500</v>
      </c>
      <c r="H396" s="395"/>
      <c r="I396" s="395"/>
      <c r="J396" s="395"/>
      <c r="K396" s="395"/>
      <c r="L396" s="395"/>
      <c r="M396" s="395"/>
      <c r="N396" s="395"/>
      <c r="O396" s="1135"/>
      <c r="P396" s="249"/>
    </row>
    <row r="397" spans="1:16" ht="18.75" customHeight="1">
      <c r="A397" s="1150"/>
      <c r="B397" s="1135"/>
      <c r="C397" s="1135"/>
      <c r="D397" s="524">
        <v>2019</v>
      </c>
      <c r="E397" s="395">
        <f t="shared" si="161"/>
        <v>1500</v>
      </c>
      <c r="F397" s="395">
        <f t="shared" si="161"/>
        <v>0</v>
      </c>
      <c r="G397" s="395">
        <v>1500</v>
      </c>
      <c r="H397" s="395"/>
      <c r="I397" s="395"/>
      <c r="J397" s="395"/>
      <c r="K397" s="395"/>
      <c r="L397" s="395"/>
      <c r="M397" s="395"/>
      <c r="N397" s="395"/>
      <c r="O397" s="1135"/>
      <c r="P397" s="249"/>
    </row>
    <row r="398" spans="1:16" ht="18.75" customHeight="1">
      <c r="A398" s="1150"/>
      <c r="B398" s="1135"/>
      <c r="C398" s="1135"/>
      <c r="D398" s="527">
        <v>2020</v>
      </c>
      <c r="E398" s="383">
        <f t="shared" si="161"/>
        <v>1500</v>
      </c>
      <c r="F398" s="383">
        <f t="shared" si="161"/>
        <v>0</v>
      </c>
      <c r="G398" s="383">
        <v>1500</v>
      </c>
      <c r="H398" s="383"/>
      <c r="I398" s="383"/>
      <c r="J398" s="383"/>
      <c r="K398" s="383"/>
      <c r="L398" s="383"/>
      <c r="M398" s="383"/>
      <c r="N398" s="383"/>
      <c r="O398" s="1135"/>
      <c r="P398" s="249"/>
    </row>
    <row r="399" spans="1:16" ht="18.75" customHeight="1">
      <c r="A399" s="1150"/>
      <c r="B399" s="1135"/>
      <c r="C399" s="1135"/>
      <c r="D399" s="527">
        <v>2021</v>
      </c>
      <c r="E399" s="383">
        <f aca="true" t="shared" si="162" ref="E399:F403">G399+I399+K399+M399</f>
        <v>1500</v>
      </c>
      <c r="F399" s="383">
        <f t="shared" si="162"/>
        <v>0</v>
      </c>
      <c r="G399" s="383">
        <v>1500</v>
      </c>
      <c r="H399" s="383"/>
      <c r="I399" s="383"/>
      <c r="J399" s="383"/>
      <c r="K399" s="383"/>
      <c r="L399" s="383"/>
      <c r="M399" s="383"/>
      <c r="N399" s="383"/>
      <c r="O399" s="1135"/>
      <c r="P399" s="249"/>
    </row>
    <row r="400" spans="1:16" ht="18.75" customHeight="1">
      <c r="A400" s="1150"/>
      <c r="B400" s="1135"/>
      <c r="C400" s="1135"/>
      <c r="D400" s="527">
        <v>2022</v>
      </c>
      <c r="E400" s="383">
        <f t="shared" si="162"/>
        <v>1500</v>
      </c>
      <c r="F400" s="383">
        <f t="shared" si="162"/>
        <v>0</v>
      </c>
      <c r="G400" s="383">
        <v>1500</v>
      </c>
      <c r="H400" s="383"/>
      <c r="I400" s="383"/>
      <c r="J400" s="383"/>
      <c r="K400" s="383"/>
      <c r="L400" s="383"/>
      <c r="M400" s="383"/>
      <c r="N400" s="383"/>
      <c r="O400" s="1135"/>
      <c r="P400" s="249"/>
    </row>
    <row r="401" spans="1:16" ht="18.75" customHeight="1">
      <c r="A401" s="1150"/>
      <c r="B401" s="1135"/>
      <c r="C401" s="1135"/>
      <c r="D401" s="527">
        <v>2023</v>
      </c>
      <c r="E401" s="383">
        <f t="shared" si="162"/>
        <v>1500</v>
      </c>
      <c r="F401" s="383">
        <f t="shared" si="162"/>
        <v>0</v>
      </c>
      <c r="G401" s="383">
        <v>1500</v>
      </c>
      <c r="H401" s="383"/>
      <c r="I401" s="383"/>
      <c r="J401" s="383"/>
      <c r="K401" s="383"/>
      <c r="L401" s="383"/>
      <c r="M401" s="383"/>
      <c r="N401" s="383"/>
      <c r="O401" s="1135"/>
      <c r="P401" s="249"/>
    </row>
    <row r="402" spans="1:16" ht="18.75" customHeight="1">
      <c r="A402" s="1150"/>
      <c r="B402" s="1135"/>
      <c r="C402" s="1135"/>
      <c r="D402" s="527">
        <v>2024</v>
      </c>
      <c r="E402" s="383">
        <f t="shared" si="162"/>
        <v>1500</v>
      </c>
      <c r="F402" s="383">
        <f t="shared" si="162"/>
        <v>0</v>
      </c>
      <c r="G402" s="383">
        <v>1500</v>
      </c>
      <c r="H402" s="383"/>
      <c r="I402" s="383"/>
      <c r="J402" s="383"/>
      <c r="K402" s="383"/>
      <c r="L402" s="383"/>
      <c r="M402" s="383"/>
      <c r="N402" s="383"/>
      <c r="O402" s="1135"/>
      <c r="P402" s="249"/>
    </row>
    <row r="403" spans="1:16" ht="18.75" customHeight="1">
      <c r="A403" s="1151"/>
      <c r="B403" s="1136"/>
      <c r="C403" s="1136"/>
      <c r="D403" s="527">
        <v>2025</v>
      </c>
      <c r="E403" s="383">
        <f t="shared" si="162"/>
        <v>1500</v>
      </c>
      <c r="F403" s="383">
        <f t="shared" si="162"/>
        <v>0</v>
      </c>
      <c r="G403" s="383">
        <v>1500</v>
      </c>
      <c r="H403" s="383"/>
      <c r="I403" s="383"/>
      <c r="J403" s="383"/>
      <c r="K403" s="383"/>
      <c r="L403" s="383"/>
      <c r="M403" s="383"/>
      <c r="N403" s="383"/>
      <c r="O403" s="1136"/>
      <c r="P403" s="249"/>
    </row>
    <row r="404" spans="1:16" ht="53.25" customHeight="1">
      <c r="A404" s="1152" t="s">
        <v>200</v>
      </c>
      <c r="B404" s="1137" t="s">
        <v>18</v>
      </c>
      <c r="C404" s="1134"/>
      <c r="D404" s="551" t="s">
        <v>8</v>
      </c>
      <c r="E404" s="552">
        <v>159.8</v>
      </c>
      <c r="F404" s="552">
        <v>159.8</v>
      </c>
      <c r="G404" s="552">
        <v>159.8</v>
      </c>
      <c r="H404" s="552">
        <v>159.8</v>
      </c>
      <c r="I404" s="552"/>
      <c r="J404" s="552"/>
      <c r="K404" s="552"/>
      <c r="L404" s="552"/>
      <c r="M404" s="552"/>
      <c r="N404" s="552"/>
      <c r="O404" s="1134" t="s">
        <v>136</v>
      </c>
      <c r="P404" s="249"/>
    </row>
    <row r="405" spans="1:16" ht="52.5" customHeight="1">
      <c r="A405" s="1152"/>
      <c r="B405" s="1137"/>
      <c r="C405" s="1136"/>
      <c r="D405" s="524">
        <v>2015</v>
      </c>
      <c r="E405" s="395">
        <v>159.8</v>
      </c>
      <c r="F405" s="395">
        <v>159.8</v>
      </c>
      <c r="G405" s="395">
        <v>159.8</v>
      </c>
      <c r="H405" s="395">
        <v>159.8</v>
      </c>
      <c r="I405" s="395"/>
      <c r="J405" s="395"/>
      <c r="K405" s="395"/>
      <c r="L405" s="395"/>
      <c r="M405" s="395"/>
      <c r="N405" s="395"/>
      <c r="O405" s="1136"/>
      <c r="P405" s="249"/>
    </row>
    <row r="406" spans="1:16" ht="15.75" customHeight="1">
      <c r="A406" s="1149" t="s">
        <v>1028</v>
      </c>
      <c r="B406" s="1134" t="s">
        <v>861</v>
      </c>
      <c r="C406" s="1148"/>
      <c r="D406" s="1137" t="s">
        <v>8</v>
      </c>
      <c r="E406" s="392">
        <f>SUM(E407:E413)</f>
        <v>2622.4</v>
      </c>
      <c r="F406" s="392">
        <f aca="true" t="shared" si="163" ref="F406:N406">SUM(F407:F413)</f>
        <v>496.6585</v>
      </c>
      <c r="G406" s="392">
        <f t="shared" si="163"/>
        <v>2622.4</v>
      </c>
      <c r="H406" s="392">
        <f t="shared" si="163"/>
        <v>496.6585</v>
      </c>
      <c r="I406" s="392">
        <f t="shared" si="163"/>
        <v>0</v>
      </c>
      <c r="J406" s="392">
        <f t="shared" si="163"/>
        <v>0</v>
      </c>
      <c r="K406" s="392">
        <f t="shared" si="163"/>
        <v>0</v>
      </c>
      <c r="L406" s="392">
        <f t="shared" si="163"/>
        <v>0</v>
      </c>
      <c r="M406" s="392">
        <f t="shared" si="163"/>
        <v>0</v>
      </c>
      <c r="N406" s="392">
        <f t="shared" si="163"/>
        <v>0</v>
      </c>
      <c r="O406" s="550"/>
      <c r="P406" s="249"/>
    </row>
    <row r="407" spans="1:16" ht="14.25">
      <c r="A407" s="1150"/>
      <c r="B407" s="1135"/>
      <c r="C407" s="1148"/>
      <c r="D407" s="1137"/>
      <c r="E407" s="383">
        <f>G407+I407+K407+M407</f>
        <v>500</v>
      </c>
      <c r="F407" s="383">
        <f>H407+J407+L407+N407</f>
        <v>0</v>
      </c>
      <c r="G407" s="383">
        <f>G415+G423+G431+G439+G447+G455+G463+G479+G487+G495</f>
        <v>500</v>
      </c>
      <c r="H407" s="383">
        <f aca="true" t="shared" si="164" ref="H407:N407">H415+H423+H431+H439+H447+H455+H463+H479+H487+H495</f>
        <v>0</v>
      </c>
      <c r="I407" s="383">
        <f t="shared" si="164"/>
        <v>0</v>
      </c>
      <c r="J407" s="383">
        <f t="shared" si="164"/>
        <v>0</v>
      </c>
      <c r="K407" s="383">
        <f t="shared" si="164"/>
        <v>0</v>
      </c>
      <c r="L407" s="383">
        <f t="shared" si="164"/>
        <v>0</v>
      </c>
      <c r="M407" s="383">
        <f t="shared" si="164"/>
        <v>0</v>
      </c>
      <c r="N407" s="383">
        <f t="shared" si="164"/>
        <v>0</v>
      </c>
      <c r="O407" s="527" t="s">
        <v>129</v>
      </c>
      <c r="P407" s="249"/>
    </row>
    <row r="408" spans="1:16" ht="14.25">
      <c r="A408" s="1150"/>
      <c r="B408" s="1135"/>
      <c r="C408" s="1148"/>
      <c r="D408" s="1137"/>
      <c r="E408" s="383">
        <f aca="true" t="shared" si="165" ref="E408:F413">G408+I408+K408+M408</f>
        <v>291</v>
      </c>
      <c r="F408" s="383">
        <f t="shared" si="165"/>
        <v>103.0475</v>
      </c>
      <c r="G408" s="383">
        <f aca="true" t="shared" si="166" ref="G408:N413">G416+G424+G432+G440+G448+G456+G464+G480+G488+G496</f>
        <v>291</v>
      </c>
      <c r="H408" s="383">
        <f t="shared" si="166"/>
        <v>103.0475</v>
      </c>
      <c r="I408" s="383">
        <f t="shared" si="166"/>
        <v>0</v>
      </c>
      <c r="J408" s="383">
        <f t="shared" si="166"/>
        <v>0</v>
      </c>
      <c r="K408" s="383">
        <f t="shared" si="166"/>
        <v>0</v>
      </c>
      <c r="L408" s="383">
        <f t="shared" si="166"/>
        <v>0</v>
      </c>
      <c r="M408" s="383">
        <f t="shared" si="166"/>
        <v>0</v>
      </c>
      <c r="N408" s="383">
        <f t="shared" si="166"/>
        <v>0</v>
      </c>
      <c r="O408" s="527" t="s">
        <v>130</v>
      </c>
      <c r="P408" s="249"/>
    </row>
    <row r="409" spans="1:16" ht="14.25">
      <c r="A409" s="1150"/>
      <c r="B409" s="1135"/>
      <c r="C409" s="1148"/>
      <c r="D409" s="1137"/>
      <c r="E409" s="383">
        <f t="shared" si="165"/>
        <v>457.9</v>
      </c>
      <c r="F409" s="383">
        <f t="shared" si="165"/>
        <v>102.61099999999999</v>
      </c>
      <c r="G409" s="383">
        <f t="shared" si="166"/>
        <v>457.9</v>
      </c>
      <c r="H409" s="383">
        <f t="shared" si="166"/>
        <v>102.61099999999999</v>
      </c>
      <c r="I409" s="383">
        <f t="shared" si="166"/>
        <v>0</v>
      </c>
      <c r="J409" s="383">
        <f t="shared" si="166"/>
        <v>0</v>
      </c>
      <c r="K409" s="383">
        <f t="shared" si="166"/>
        <v>0</v>
      </c>
      <c r="L409" s="383">
        <f t="shared" si="166"/>
        <v>0</v>
      </c>
      <c r="M409" s="383">
        <f t="shared" si="166"/>
        <v>0</v>
      </c>
      <c r="N409" s="383">
        <f t="shared" si="166"/>
        <v>0</v>
      </c>
      <c r="O409" s="527" t="s">
        <v>131</v>
      </c>
      <c r="P409" s="249"/>
    </row>
    <row r="410" spans="1:16" ht="14.25">
      <c r="A410" s="1150"/>
      <c r="B410" s="1135"/>
      <c r="C410" s="1148"/>
      <c r="D410" s="1137"/>
      <c r="E410" s="383">
        <f t="shared" si="165"/>
        <v>325</v>
      </c>
      <c r="F410" s="383">
        <f t="shared" si="165"/>
        <v>105</v>
      </c>
      <c r="G410" s="383">
        <f t="shared" si="166"/>
        <v>325</v>
      </c>
      <c r="H410" s="383">
        <f t="shared" si="166"/>
        <v>105</v>
      </c>
      <c r="I410" s="383">
        <f t="shared" si="166"/>
        <v>0</v>
      </c>
      <c r="J410" s="383">
        <f t="shared" si="166"/>
        <v>0</v>
      </c>
      <c r="K410" s="383">
        <f t="shared" si="166"/>
        <v>0</v>
      </c>
      <c r="L410" s="383">
        <f t="shared" si="166"/>
        <v>0</v>
      </c>
      <c r="M410" s="383">
        <f t="shared" si="166"/>
        <v>0</v>
      </c>
      <c r="N410" s="383">
        <f t="shared" si="166"/>
        <v>0</v>
      </c>
      <c r="O410" s="527" t="s">
        <v>133</v>
      </c>
      <c r="P410" s="249"/>
    </row>
    <row r="411" spans="1:16" ht="14.25">
      <c r="A411" s="1150"/>
      <c r="B411" s="1135"/>
      <c r="C411" s="1148"/>
      <c r="D411" s="1137"/>
      <c r="E411" s="383">
        <f t="shared" si="165"/>
        <v>288.5</v>
      </c>
      <c r="F411" s="383">
        <f t="shared" si="165"/>
        <v>116</v>
      </c>
      <c r="G411" s="383">
        <f t="shared" si="166"/>
        <v>288.5</v>
      </c>
      <c r="H411" s="383">
        <f t="shared" si="166"/>
        <v>116</v>
      </c>
      <c r="I411" s="383">
        <f t="shared" si="166"/>
        <v>0</v>
      </c>
      <c r="J411" s="383">
        <f t="shared" si="166"/>
        <v>0</v>
      </c>
      <c r="K411" s="383">
        <f t="shared" si="166"/>
        <v>0</v>
      </c>
      <c r="L411" s="383">
        <f t="shared" si="166"/>
        <v>0</v>
      </c>
      <c r="M411" s="383">
        <f t="shared" si="166"/>
        <v>0</v>
      </c>
      <c r="N411" s="383">
        <f t="shared" si="166"/>
        <v>0</v>
      </c>
      <c r="O411" s="527" t="s">
        <v>132</v>
      </c>
      <c r="P411" s="249"/>
    </row>
    <row r="412" spans="1:16" ht="14.25">
      <c r="A412" s="1150"/>
      <c r="B412" s="1135"/>
      <c r="C412" s="1148"/>
      <c r="D412" s="1137"/>
      <c r="E412" s="383">
        <f t="shared" si="165"/>
        <v>500</v>
      </c>
      <c r="F412" s="383">
        <f t="shared" si="165"/>
        <v>0</v>
      </c>
      <c r="G412" s="383">
        <f t="shared" si="166"/>
        <v>500</v>
      </c>
      <c r="H412" s="383">
        <f t="shared" si="166"/>
        <v>0</v>
      </c>
      <c r="I412" s="383">
        <f t="shared" si="166"/>
        <v>0</v>
      </c>
      <c r="J412" s="383">
        <f t="shared" si="166"/>
        <v>0</v>
      </c>
      <c r="K412" s="383">
        <f t="shared" si="166"/>
        <v>0</v>
      </c>
      <c r="L412" s="383">
        <f t="shared" si="166"/>
        <v>0</v>
      </c>
      <c r="M412" s="383">
        <f t="shared" si="166"/>
        <v>0</v>
      </c>
      <c r="N412" s="383">
        <f t="shared" si="166"/>
        <v>0</v>
      </c>
      <c r="O412" s="527" t="s">
        <v>23</v>
      </c>
      <c r="P412" s="249"/>
    </row>
    <row r="413" spans="1:16" ht="14.25">
      <c r="A413" s="1150"/>
      <c r="B413" s="1135"/>
      <c r="C413" s="1148"/>
      <c r="D413" s="1137"/>
      <c r="E413" s="383">
        <f t="shared" si="165"/>
        <v>260</v>
      </c>
      <c r="F413" s="383">
        <f t="shared" si="165"/>
        <v>70</v>
      </c>
      <c r="G413" s="383">
        <f t="shared" si="166"/>
        <v>260</v>
      </c>
      <c r="H413" s="383">
        <f t="shared" si="166"/>
        <v>70</v>
      </c>
      <c r="I413" s="383">
        <f t="shared" si="166"/>
        <v>0</v>
      </c>
      <c r="J413" s="383">
        <f t="shared" si="166"/>
        <v>0</v>
      </c>
      <c r="K413" s="383">
        <f t="shared" si="166"/>
        <v>0</v>
      </c>
      <c r="L413" s="383">
        <f t="shared" si="166"/>
        <v>0</v>
      </c>
      <c r="M413" s="383">
        <f t="shared" si="166"/>
        <v>0</v>
      </c>
      <c r="N413" s="383">
        <f t="shared" si="166"/>
        <v>0</v>
      </c>
      <c r="O413" s="527" t="s">
        <v>483</v>
      </c>
      <c r="P413" s="249"/>
    </row>
    <row r="414" spans="1:16" ht="14.25">
      <c r="A414" s="1150"/>
      <c r="B414" s="1135"/>
      <c r="C414" s="1134"/>
      <c r="D414" s="1147">
        <v>2015</v>
      </c>
      <c r="E414" s="547">
        <f>SUM(E415:E421)</f>
        <v>350</v>
      </c>
      <c r="F414" s="547">
        <f aca="true" t="shared" si="167" ref="F414:N414">SUM(F415:F421)</f>
        <v>54.085</v>
      </c>
      <c r="G414" s="547">
        <f t="shared" si="167"/>
        <v>350</v>
      </c>
      <c r="H414" s="547">
        <f t="shared" si="167"/>
        <v>54.085</v>
      </c>
      <c r="I414" s="547">
        <f t="shared" si="167"/>
        <v>0</v>
      </c>
      <c r="J414" s="547">
        <f t="shared" si="167"/>
        <v>0</v>
      </c>
      <c r="K414" s="547">
        <f t="shared" si="167"/>
        <v>0</v>
      </c>
      <c r="L414" s="547">
        <f t="shared" si="167"/>
        <v>0</v>
      </c>
      <c r="M414" s="547">
        <f t="shared" si="167"/>
        <v>0</v>
      </c>
      <c r="N414" s="547">
        <f t="shared" si="167"/>
        <v>0</v>
      </c>
      <c r="O414" s="548"/>
      <c r="P414" s="249"/>
    </row>
    <row r="415" spans="1:16" ht="14.25">
      <c r="A415" s="1150"/>
      <c r="B415" s="1135"/>
      <c r="C415" s="1135"/>
      <c r="D415" s="1147"/>
      <c r="E415" s="395">
        <f>G415+I415+K415+M415</f>
        <v>50</v>
      </c>
      <c r="F415" s="395">
        <f>H415+J415+L415+N415</f>
        <v>0</v>
      </c>
      <c r="G415" s="395">
        <v>50</v>
      </c>
      <c r="H415" s="395">
        <v>0</v>
      </c>
      <c r="I415" s="395"/>
      <c r="J415" s="395"/>
      <c r="K415" s="395"/>
      <c r="L415" s="395"/>
      <c r="M415" s="395"/>
      <c r="N415" s="395"/>
      <c r="O415" s="527" t="s">
        <v>129</v>
      </c>
      <c r="P415" s="249"/>
    </row>
    <row r="416" spans="1:16" ht="14.25">
      <c r="A416" s="1150"/>
      <c r="B416" s="1135"/>
      <c r="C416" s="1135"/>
      <c r="D416" s="1147"/>
      <c r="E416" s="395">
        <f aca="true" t="shared" si="168" ref="E416:F421">G416+I416+K416+M416</f>
        <v>50</v>
      </c>
      <c r="F416" s="395">
        <f t="shared" si="168"/>
        <v>17.949</v>
      </c>
      <c r="G416" s="395">
        <v>50</v>
      </c>
      <c r="H416" s="395">
        <v>17.949</v>
      </c>
      <c r="I416" s="395"/>
      <c r="J416" s="395"/>
      <c r="K416" s="395"/>
      <c r="L416" s="395"/>
      <c r="M416" s="395"/>
      <c r="N416" s="395"/>
      <c r="O416" s="527" t="s">
        <v>130</v>
      </c>
      <c r="P416" s="249"/>
    </row>
    <row r="417" spans="1:16" ht="14.25">
      <c r="A417" s="1150"/>
      <c r="B417" s="1135"/>
      <c r="C417" s="1135"/>
      <c r="D417" s="1147"/>
      <c r="E417" s="395">
        <f t="shared" si="168"/>
        <v>50</v>
      </c>
      <c r="F417" s="395">
        <f t="shared" si="168"/>
        <v>11.136</v>
      </c>
      <c r="G417" s="395">
        <v>50</v>
      </c>
      <c r="H417" s="395">
        <v>11.136</v>
      </c>
      <c r="I417" s="395"/>
      <c r="J417" s="395"/>
      <c r="K417" s="395"/>
      <c r="L417" s="395"/>
      <c r="M417" s="395"/>
      <c r="N417" s="395"/>
      <c r="O417" s="527" t="s">
        <v>131</v>
      </c>
      <c r="P417" s="249"/>
    </row>
    <row r="418" spans="1:16" ht="14.25">
      <c r="A418" s="1150"/>
      <c r="B418" s="1135"/>
      <c r="C418" s="1135"/>
      <c r="D418" s="1147"/>
      <c r="E418" s="395">
        <f t="shared" si="168"/>
        <v>50</v>
      </c>
      <c r="F418" s="395">
        <f t="shared" si="168"/>
        <v>15</v>
      </c>
      <c r="G418" s="395">
        <v>50</v>
      </c>
      <c r="H418" s="395">
        <v>15</v>
      </c>
      <c r="I418" s="395"/>
      <c r="J418" s="395"/>
      <c r="K418" s="395"/>
      <c r="L418" s="395"/>
      <c r="M418" s="395"/>
      <c r="N418" s="395"/>
      <c r="O418" s="527" t="s">
        <v>133</v>
      </c>
      <c r="P418" s="249"/>
    </row>
    <row r="419" spans="1:16" ht="14.25">
      <c r="A419" s="1150"/>
      <c r="B419" s="1135"/>
      <c r="C419" s="1135"/>
      <c r="D419" s="1147"/>
      <c r="E419" s="395">
        <f t="shared" si="168"/>
        <v>50</v>
      </c>
      <c r="F419" s="395">
        <f t="shared" si="168"/>
        <v>0</v>
      </c>
      <c r="G419" s="395">
        <v>50</v>
      </c>
      <c r="H419" s="395">
        <v>0</v>
      </c>
      <c r="I419" s="395"/>
      <c r="J419" s="395"/>
      <c r="K419" s="395"/>
      <c r="L419" s="395"/>
      <c r="M419" s="395"/>
      <c r="N419" s="395"/>
      <c r="O419" s="527" t="s">
        <v>132</v>
      </c>
      <c r="P419" s="249"/>
    </row>
    <row r="420" spans="1:16" ht="14.25">
      <c r="A420" s="1150"/>
      <c r="B420" s="1135"/>
      <c r="C420" s="1135"/>
      <c r="D420" s="1147"/>
      <c r="E420" s="395">
        <f t="shared" si="168"/>
        <v>50</v>
      </c>
      <c r="F420" s="395">
        <f t="shared" si="168"/>
        <v>0</v>
      </c>
      <c r="G420" s="395">
        <v>50</v>
      </c>
      <c r="H420" s="395">
        <v>0</v>
      </c>
      <c r="I420" s="395"/>
      <c r="J420" s="395"/>
      <c r="K420" s="395"/>
      <c r="L420" s="395"/>
      <c r="M420" s="395"/>
      <c r="N420" s="395"/>
      <c r="O420" s="527" t="s">
        <v>23</v>
      </c>
      <c r="P420" s="249"/>
    </row>
    <row r="421" spans="1:16" ht="14.25">
      <c r="A421" s="1150"/>
      <c r="B421" s="1135"/>
      <c r="C421" s="1136"/>
      <c r="D421" s="1147"/>
      <c r="E421" s="395">
        <f t="shared" si="168"/>
        <v>50</v>
      </c>
      <c r="F421" s="395">
        <f t="shared" si="168"/>
        <v>10</v>
      </c>
      <c r="G421" s="395">
        <v>50</v>
      </c>
      <c r="H421" s="395">
        <v>10</v>
      </c>
      <c r="I421" s="395"/>
      <c r="J421" s="395"/>
      <c r="K421" s="395"/>
      <c r="L421" s="395"/>
      <c r="M421" s="395"/>
      <c r="N421" s="395"/>
      <c r="O421" s="527" t="s">
        <v>483</v>
      </c>
      <c r="P421" s="249"/>
    </row>
    <row r="422" spans="1:16" ht="14.25">
      <c r="A422" s="1150"/>
      <c r="B422" s="1135"/>
      <c r="C422" s="1134" t="s">
        <v>140</v>
      </c>
      <c r="D422" s="1147">
        <v>2016</v>
      </c>
      <c r="E422" s="547">
        <f>SUM(E423:E429)</f>
        <v>350</v>
      </c>
      <c r="F422" s="547">
        <f aca="true" t="shared" si="169" ref="F422:N422">SUM(F423:F429)</f>
        <v>85</v>
      </c>
      <c r="G422" s="547">
        <f t="shared" si="169"/>
        <v>350</v>
      </c>
      <c r="H422" s="547">
        <f t="shared" si="169"/>
        <v>85</v>
      </c>
      <c r="I422" s="547">
        <f t="shared" si="169"/>
        <v>0</v>
      </c>
      <c r="J422" s="547">
        <f t="shared" si="169"/>
        <v>0</v>
      </c>
      <c r="K422" s="547">
        <f t="shared" si="169"/>
        <v>0</v>
      </c>
      <c r="L422" s="547">
        <f t="shared" si="169"/>
        <v>0</v>
      </c>
      <c r="M422" s="547">
        <f t="shared" si="169"/>
        <v>0</v>
      </c>
      <c r="N422" s="547">
        <f t="shared" si="169"/>
        <v>0</v>
      </c>
      <c r="O422" s="548"/>
      <c r="P422" s="249"/>
    </row>
    <row r="423" spans="1:16" ht="14.25">
      <c r="A423" s="1150"/>
      <c r="B423" s="1135"/>
      <c r="C423" s="1135"/>
      <c r="D423" s="1147"/>
      <c r="E423" s="395">
        <f>G423+I423+K423+M423</f>
        <v>50</v>
      </c>
      <c r="F423" s="395">
        <f>H423+J423+L423+N423</f>
        <v>0</v>
      </c>
      <c r="G423" s="395">
        <v>50</v>
      </c>
      <c r="H423" s="395">
        <v>0</v>
      </c>
      <c r="I423" s="395"/>
      <c r="J423" s="395"/>
      <c r="K423" s="395"/>
      <c r="L423" s="395"/>
      <c r="M423" s="395"/>
      <c r="N423" s="395"/>
      <c r="O423" s="527" t="s">
        <v>129</v>
      </c>
      <c r="P423" s="249"/>
    </row>
    <row r="424" spans="1:16" ht="14.25">
      <c r="A424" s="1150"/>
      <c r="B424" s="1135"/>
      <c r="C424" s="1135"/>
      <c r="D424" s="1147"/>
      <c r="E424" s="395">
        <f aca="true" t="shared" si="170" ref="E424:F429">G424+I424+K424+M424</f>
        <v>50</v>
      </c>
      <c r="F424" s="395">
        <f t="shared" si="170"/>
        <v>15.1</v>
      </c>
      <c r="G424" s="395">
        <v>50</v>
      </c>
      <c r="H424" s="395">
        <v>15.1</v>
      </c>
      <c r="I424" s="395"/>
      <c r="J424" s="395"/>
      <c r="K424" s="395"/>
      <c r="L424" s="395"/>
      <c r="M424" s="395"/>
      <c r="N424" s="395"/>
      <c r="O424" s="527" t="s">
        <v>130</v>
      </c>
      <c r="P424" s="249"/>
    </row>
    <row r="425" spans="1:16" ht="14.25">
      <c r="A425" s="1150"/>
      <c r="B425" s="1135"/>
      <c r="C425" s="1135"/>
      <c r="D425" s="1147"/>
      <c r="E425" s="395">
        <f t="shared" si="170"/>
        <v>50</v>
      </c>
      <c r="F425" s="395">
        <f t="shared" si="170"/>
        <v>30</v>
      </c>
      <c r="G425" s="395">
        <v>50</v>
      </c>
      <c r="H425" s="395">
        <v>30</v>
      </c>
      <c r="I425" s="395"/>
      <c r="J425" s="395"/>
      <c r="K425" s="395"/>
      <c r="L425" s="395"/>
      <c r="M425" s="395"/>
      <c r="N425" s="395"/>
      <c r="O425" s="527" t="s">
        <v>131</v>
      </c>
      <c r="P425" s="249"/>
    </row>
    <row r="426" spans="1:16" ht="14.25">
      <c r="A426" s="1150"/>
      <c r="B426" s="1135"/>
      <c r="C426" s="1135"/>
      <c r="D426" s="1147"/>
      <c r="E426" s="395">
        <f t="shared" si="170"/>
        <v>50</v>
      </c>
      <c r="F426" s="395">
        <f t="shared" si="170"/>
        <v>15</v>
      </c>
      <c r="G426" s="395">
        <v>50</v>
      </c>
      <c r="H426" s="395">
        <v>15</v>
      </c>
      <c r="I426" s="395"/>
      <c r="J426" s="395"/>
      <c r="K426" s="395"/>
      <c r="L426" s="395"/>
      <c r="M426" s="395"/>
      <c r="N426" s="395"/>
      <c r="O426" s="527" t="s">
        <v>133</v>
      </c>
      <c r="P426" s="249"/>
    </row>
    <row r="427" spans="1:16" ht="14.25">
      <c r="A427" s="1150"/>
      <c r="B427" s="1135"/>
      <c r="C427" s="1135"/>
      <c r="D427" s="1147"/>
      <c r="E427" s="395">
        <f t="shared" si="170"/>
        <v>50</v>
      </c>
      <c r="F427" s="395">
        <f t="shared" si="170"/>
        <v>14.9</v>
      </c>
      <c r="G427" s="395">
        <v>50</v>
      </c>
      <c r="H427" s="395">
        <v>14.9</v>
      </c>
      <c r="I427" s="395"/>
      <c r="J427" s="395"/>
      <c r="K427" s="395"/>
      <c r="L427" s="395"/>
      <c r="M427" s="395"/>
      <c r="N427" s="395"/>
      <c r="O427" s="527" t="s">
        <v>132</v>
      </c>
      <c r="P427" s="249"/>
    </row>
    <row r="428" spans="1:16" ht="14.25">
      <c r="A428" s="1150"/>
      <c r="B428" s="1135"/>
      <c r="C428" s="1135"/>
      <c r="D428" s="1147"/>
      <c r="E428" s="395">
        <f t="shared" si="170"/>
        <v>50</v>
      </c>
      <c r="F428" s="395">
        <f t="shared" si="170"/>
        <v>0</v>
      </c>
      <c r="G428" s="395">
        <v>50</v>
      </c>
      <c r="H428" s="395">
        <v>0</v>
      </c>
      <c r="I428" s="395"/>
      <c r="J428" s="395"/>
      <c r="K428" s="395"/>
      <c r="L428" s="395"/>
      <c r="M428" s="395"/>
      <c r="N428" s="395"/>
      <c r="O428" s="527" t="s">
        <v>23</v>
      </c>
      <c r="P428" s="249"/>
    </row>
    <row r="429" spans="1:16" ht="14.25">
      <c r="A429" s="1150"/>
      <c r="B429" s="1135"/>
      <c r="C429" s="1135"/>
      <c r="D429" s="1147"/>
      <c r="E429" s="395">
        <f t="shared" si="170"/>
        <v>50</v>
      </c>
      <c r="F429" s="395">
        <f t="shared" si="170"/>
        <v>10</v>
      </c>
      <c r="G429" s="395">
        <v>50</v>
      </c>
      <c r="H429" s="395">
        <v>10</v>
      </c>
      <c r="I429" s="395"/>
      <c r="J429" s="395"/>
      <c r="K429" s="395"/>
      <c r="L429" s="395"/>
      <c r="M429" s="395"/>
      <c r="N429" s="395"/>
      <c r="O429" s="527" t="s">
        <v>483</v>
      </c>
      <c r="P429" s="249"/>
    </row>
    <row r="430" spans="1:16" ht="14.25">
      <c r="A430" s="1150"/>
      <c r="B430" s="1135"/>
      <c r="C430" s="1135"/>
      <c r="D430" s="1147">
        <v>2017</v>
      </c>
      <c r="E430" s="547">
        <f>SUM(E431:E437)</f>
        <v>350</v>
      </c>
      <c r="F430" s="547">
        <f aca="true" t="shared" si="171" ref="F430:N430">SUM(F431:F437)</f>
        <v>81.79849999999999</v>
      </c>
      <c r="G430" s="547">
        <f t="shared" si="171"/>
        <v>350</v>
      </c>
      <c r="H430" s="547">
        <f t="shared" si="171"/>
        <v>81.79849999999999</v>
      </c>
      <c r="I430" s="547">
        <f t="shared" si="171"/>
        <v>0</v>
      </c>
      <c r="J430" s="547">
        <f t="shared" si="171"/>
        <v>0</v>
      </c>
      <c r="K430" s="547">
        <f t="shared" si="171"/>
        <v>0</v>
      </c>
      <c r="L430" s="547">
        <f t="shared" si="171"/>
        <v>0</v>
      </c>
      <c r="M430" s="547">
        <f t="shared" si="171"/>
        <v>0</v>
      </c>
      <c r="N430" s="547">
        <f t="shared" si="171"/>
        <v>0</v>
      </c>
      <c r="O430" s="548"/>
      <c r="P430" s="249"/>
    </row>
    <row r="431" spans="1:16" ht="14.25">
      <c r="A431" s="1150"/>
      <c r="B431" s="1135"/>
      <c r="C431" s="1135"/>
      <c r="D431" s="1147"/>
      <c r="E431" s="395">
        <f>G431+I431+K431+M431</f>
        <v>50</v>
      </c>
      <c r="F431" s="395">
        <f>H431+J431+L431+N431</f>
        <v>0</v>
      </c>
      <c r="G431" s="395">
        <v>50</v>
      </c>
      <c r="H431" s="395">
        <v>0</v>
      </c>
      <c r="I431" s="395"/>
      <c r="J431" s="395"/>
      <c r="K431" s="395"/>
      <c r="L431" s="395"/>
      <c r="M431" s="395"/>
      <c r="N431" s="395"/>
      <c r="O431" s="527" t="s">
        <v>129</v>
      </c>
      <c r="P431" s="249"/>
    </row>
    <row r="432" spans="1:16" ht="14.25">
      <c r="A432" s="1150"/>
      <c r="B432" s="1135"/>
      <c r="C432" s="1135"/>
      <c r="D432" s="1147"/>
      <c r="E432" s="395">
        <f aca="true" t="shared" si="172" ref="E432:F437">G432+I432+K432+M432</f>
        <v>50</v>
      </c>
      <c r="F432" s="395">
        <f t="shared" si="172"/>
        <v>12.1985</v>
      </c>
      <c r="G432" s="395">
        <v>50</v>
      </c>
      <c r="H432" s="395">
        <v>12.1985</v>
      </c>
      <c r="I432" s="395"/>
      <c r="J432" s="395"/>
      <c r="K432" s="395"/>
      <c r="L432" s="395"/>
      <c r="M432" s="395"/>
      <c r="N432" s="395"/>
      <c r="O432" s="527" t="s">
        <v>130</v>
      </c>
      <c r="P432" s="249"/>
    </row>
    <row r="433" spans="1:16" ht="14.25">
      <c r="A433" s="1150"/>
      <c r="B433" s="1135"/>
      <c r="C433" s="1135"/>
      <c r="D433" s="1147"/>
      <c r="E433" s="395">
        <f t="shared" si="172"/>
        <v>50</v>
      </c>
      <c r="F433" s="395">
        <f t="shared" si="172"/>
        <v>24</v>
      </c>
      <c r="G433" s="395">
        <v>50</v>
      </c>
      <c r="H433" s="395">
        <v>24</v>
      </c>
      <c r="I433" s="395"/>
      <c r="J433" s="395"/>
      <c r="K433" s="395"/>
      <c r="L433" s="395"/>
      <c r="M433" s="395"/>
      <c r="N433" s="395"/>
      <c r="O433" s="527" t="s">
        <v>131</v>
      </c>
      <c r="P433" s="249"/>
    </row>
    <row r="434" spans="1:16" ht="14.25">
      <c r="A434" s="1150"/>
      <c r="B434" s="1135"/>
      <c r="C434" s="1135"/>
      <c r="D434" s="1147"/>
      <c r="E434" s="395">
        <f t="shared" si="172"/>
        <v>50</v>
      </c>
      <c r="F434" s="395">
        <f t="shared" si="172"/>
        <v>15</v>
      </c>
      <c r="G434" s="395">
        <v>50</v>
      </c>
      <c r="H434" s="395">
        <v>15</v>
      </c>
      <c r="I434" s="395"/>
      <c r="J434" s="395"/>
      <c r="K434" s="395"/>
      <c r="L434" s="395"/>
      <c r="M434" s="395"/>
      <c r="N434" s="395"/>
      <c r="O434" s="527" t="s">
        <v>133</v>
      </c>
      <c r="P434" s="249"/>
    </row>
    <row r="435" spans="1:16" ht="14.25">
      <c r="A435" s="1150"/>
      <c r="B435" s="1135"/>
      <c r="C435" s="1135"/>
      <c r="D435" s="1147"/>
      <c r="E435" s="395">
        <f t="shared" si="172"/>
        <v>50</v>
      </c>
      <c r="F435" s="395">
        <f t="shared" si="172"/>
        <v>20.6</v>
      </c>
      <c r="G435" s="395">
        <v>50</v>
      </c>
      <c r="H435" s="395">
        <v>20.6</v>
      </c>
      <c r="I435" s="395"/>
      <c r="J435" s="395"/>
      <c r="K435" s="395"/>
      <c r="L435" s="395"/>
      <c r="M435" s="395"/>
      <c r="N435" s="395"/>
      <c r="O435" s="527" t="s">
        <v>132</v>
      </c>
      <c r="P435" s="249"/>
    </row>
    <row r="436" spans="1:16" ht="14.25">
      <c r="A436" s="1150"/>
      <c r="B436" s="1135"/>
      <c r="C436" s="1135"/>
      <c r="D436" s="1147"/>
      <c r="E436" s="395">
        <f t="shared" si="172"/>
        <v>50</v>
      </c>
      <c r="F436" s="395">
        <f t="shared" si="172"/>
        <v>0</v>
      </c>
      <c r="G436" s="395">
        <v>50</v>
      </c>
      <c r="H436" s="395">
        <v>0</v>
      </c>
      <c r="I436" s="395"/>
      <c r="J436" s="395"/>
      <c r="K436" s="395"/>
      <c r="L436" s="395"/>
      <c r="M436" s="395"/>
      <c r="N436" s="395"/>
      <c r="O436" s="527" t="s">
        <v>23</v>
      </c>
      <c r="P436" s="249"/>
    </row>
    <row r="437" spans="1:16" ht="14.25">
      <c r="A437" s="1150"/>
      <c r="B437" s="1135"/>
      <c r="C437" s="1135"/>
      <c r="D437" s="1147"/>
      <c r="E437" s="395">
        <f t="shared" si="172"/>
        <v>50</v>
      </c>
      <c r="F437" s="395">
        <f t="shared" si="172"/>
        <v>10</v>
      </c>
      <c r="G437" s="395">
        <v>50</v>
      </c>
      <c r="H437" s="395">
        <v>10</v>
      </c>
      <c r="I437" s="395"/>
      <c r="J437" s="395"/>
      <c r="K437" s="395"/>
      <c r="L437" s="395"/>
      <c r="M437" s="395"/>
      <c r="N437" s="395"/>
      <c r="O437" s="527" t="s">
        <v>24</v>
      </c>
      <c r="P437" s="249"/>
    </row>
    <row r="438" spans="1:16" ht="14.25">
      <c r="A438" s="1150"/>
      <c r="B438" s="1135"/>
      <c r="C438" s="1135"/>
      <c r="D438" s="1147">
        <v>2018</v>
      </c>
      <c r="E438" s="547">
        <f>SUM(E439:E445)</f>
        <v>350</v>
      </c>
      <c r="F438" s="547">
        <f aca="true" t="shared" si="173" ref="F438:N438">SUM(F439:F445)</f>
        <v>71.1</v>
      </c>
      <c r="G438" s="547">
        <f t="shared" si="173"/>
        <v>350</v>
      </c>
      <c r="H438" s="547">
        <f t="shared" si="173"/>
        <v>71.1</v>
      </c>
      <c r="I438" s="547">
        <f t="shared" si="173"/>
        <v>0</v>
      </c>
      <c r="J438" s="547">
        <f t="shared" si="173"/>
        <v>0</v>
      </c>
      <c r="K438" s="547">
        <f t="shared" si="173"/>
        <v>0</v>
      </c>
      <c r="L438" s="547">
        <f t="shared" si="173"/>
        <v>0</v>
      </c>
      <c r="M438" s="547">
        <f t="shared" si="173"/>
        <v>0</v>
      </c>
      <c r="N438" s="547">
        <f t="shared" si="173"/>
        <v>0</v>
      </c>
      <c r="O438" s="548"/>
      <c r="P438" s="249"/>
    </row>
    <row r="439" spans="1:16" ht="14.25">
      <c r="A439" s="1150"/>
      <c r="B439" s="1135"/>
      <c r="C439" s="1135"/>
      <c r="D439" s="1147"/>
      <c r="E439" s="395">
        <f>G439+I439+K439+M439</f>
        <v>50</v>
      </c>
      <c r="F439" s="395">
        <f>H439+J439+L439+N439</f>
        <v>0</v>
      </c>
      <c r="G439" s="395">
        <v>50</v>
      </c>
      <c r="H439" s="395">
        <v>0</v>
      </c>
      <c r="I439" s="395"/>
      <c r="J439" s="395"/>
      <c r="K439" s="395"/>
      <c r="L439" s="395"/>
      <c r="M439" s="395"/>
      <c r="N439" s="395"/>
      <c r="O439" s="527" t="s">
        <v>129</v>
      </c>
      <c r="P439" s="249"/>
    </row>
    <row r="440" spans="1:16" ht="14.25">
      <c r="A440" s="1150"/>
      <c r="B440" s="1135"/>
      <c r="C440" s="1135"/>
      <c r="D440" s="1147"/>
      <c r="E440" s="395">
        <f aca="true" t="shared" si="174" ref="E440:F445">G440+I440+K440+M440</f>
        <v>50</v>
      </c>
      <c r="F440" s="395">
        <f t="shared" si="174"/>
        <v>14.8</v>
      </c>
      <c r="G440" s="395">
        <v>50</v>
      </c>
      <c r="H440" s="311">
        <v>14.8</v>
      </c>
      <c r="I440" s="395"/>
      <c r="J440" s="395"/>
      <c r="K440" s="395"/>
      <c r="L440" s="395"/>
      <c r="M440" s="395"/>
      <c r="N440" s="395"/>
      <c r="O440" s="527" t="s">
        <v>130</v>
      </c>
      <c r="P440" s="249"/>
    </row>
    <row r="441" spans="1:16" ht="14.25">
      <c r="A441" s="1150"/>
      <c r="B441" s="1135"/>
      <c r="C441" s="1135"/>
      <c r="D441" s="1147"/>
      <c r="E441" s="395">
        <f t="shared" si="174"/>
        <v>50</v>
      </c>
      <c r="F441" s="395">
        <f t="shared" si="174"/>
        <v>9.3</v>
      </c>
      <c r="G441" s="395">
        <v>50</v>
      </c>
      <c r="H441" s="311">
        <v>9.3</v>
      </c>
      <c r="I441" s="395"/>
      <c r="J441" s="395"/>
      <c r="K441" s="395"/>
      <c r="L441" s="395"/>
      <c r="M441" s="395"/>
      <c r="N441" s="395"/>
      <c r="O441" s="527" t="s">
        <v>131</v>
      </c>
      <c r="P441" s="249"/>
    </row>
    <row r="442" spans="1:16" ht="14.25">
      <c r="A442" s="1150"/>
      <c r="B442" s="1135"/>
      <c r="C442" s="1135"/>
      <c r="D442" s="1147"/>
      <c r="E442" s="395">
        <f t="shared" si="174"/>
        <v>50</v>
      </c>
      <c r="F442" s="395">
        <f t="shared" si="174"/>
        <v>15</v>
      </c>
      <c r="G442" s="395">
        <v>50</v>
      </c>
      <c r="H442" s="395">
        <v>15</v>
      </c>
      <c r="I442" s="395"/>
      <c r="J442" s="395"/>
      <c r="K442" s="395"/>
      <c r="L442" s="395"/>
      <c r="M442" s="395"/>
      <c r="N442" s="395"/>
      <c r="O442" s="527" t="s">
        <v>133</v>
      </c>
      <c r="P442" s="249"/>
    </row>
    <row r="443" spans="1:16" ht="14.25">
      <c r="A443" s="1150"/>
      <c r="B443" s="1135"/>
      <c r="C443" s="1135"/>
      <c r="D443" s="1147"/>
      <c r="E443" s="395">
        <f t="shared" si="174"/>
        <v>50</v>
      </c>
      <c r="F443" s="395">
        <f t="shared" si="174"/>
        <v>22</v>
      </c>
      <c r="G443" s="395">
        <v>50</v>
      </c>
      <c r="H443" s="395">
        <v>22</v>
      </c>
      <c r="I443" s="395"/>
      <c r="J443" s="395"/>
      <c r="K443" s="395"/>
      <c r="L443" s="395"/>
      <c r="M443" s="395"/>
      <c r="N443" s="395"/>
      <c r="O443" s="527" t="s">
        <v>132</v>
      </c>
      <c r="P443" s="249"/>
    </row>
    <row r="444" spans="1:16" ht="14.25">
      <c r="A444" s="1150"/>
      <c r="B444" s="1135"/>
      <c r="C444" s="1135"/>
      <c r="D444" s="1147"/>
      <c r="E444" s="395">
        <f t="shared" si="174"/>
        <v>50</v>
      </c>
      <c r="F444" s="395">
        <f t="shared" si="174"/>
        <v>0</v>
      </c>
      <c r="G444" s="395">
        <v>50</v>
      </c>
      <c r="H444" s="395">
        <v>0</v>
      </c>
      <c r="I444" s="395"/>
      <c r="J444" s="395"/>
      <c r="K444" s="395"/>
      <c r="L444" s="395"/>
      <c r="M444" s="395"/>
      <c r="N444" s="395"/>
      <c r="O444" s="527" t="s">
        <v>23</v>
      </c>
      <c r="P444" s="249"/>
    </row>
    <row r="445" spans="1:16" ht="14.25">
      <c r="A445" s="1150"/>
      <c r="B445" s="1135"/>
      <c r="C445" s="1135"/>
      <c r="D445" s="1147"/>
      <c r="E445" s="395">
        <f t="shared" si="174"/>
        <v>50</v>
      </c>
      <c r="F445" s="395">
        <f t="shared" si="174"/>
        <v>10</v>
      </c>
      <c r="G445" s="395">
        <v>50</v>
      </c>
      <c r="H445" s="395">
        <v>10</v>
      </c>
      <c r="I445" s="395"/>
      <c r="J445" s="395"/>
      <c r="K445" s="395"/>
      <c r="L445" s="395"/>
      <c r="M445" s="395"/>
      <c r="N445" s="395"/>
      <c r="O445" s="527" t="s">
        <v>24</v>
      </c>
      <c r="P445" s="249"/>
    </row>
    <row r="446" spans="1:16" ht="14.25">
      <c r="A446" s="1150"/>
      <c r="B446" s="1135"/>
      <c r="C446" s="1135"/>
      <c r="D446" s="1147">
        <v>2019</v>
      </c>
      <c r="E446" s="547">
        <f>SUM(E447:E453)</f>
        <v>193.20000000000002</v>
      </c>
      <c r="F446" s="547">
        <f aca="true" t="shared" si="175" ref="F446:N446">SUM(F447:F453)</f>
        <v>58.2</v>
      </c>
      <c r="G446" s="547">
        <f t="shared" si="175"/>
        <v>193.20000000000002</v>
      </c>
      <c r="H446" s="547">
        <f t="shared" si="175"/>
        <v>58.2</v>
      </c>
      <c r="I446" s="547">
        <f t="shared" si="175"/>
        <v>0</v>
      </c>
      <c r="J446" s="547">
        <f t="shared" si="175"/>
        <v>0</v>
      </c>
      <c r="K446" s="547">
        <f t="shared" si="175"/>
        <v>0</v>
      </c>
      <c r="L446" s="547">
        <f t="shared" si="175"/>
        <v>0</v>
      </c>
      <c r="M446" s="547">
        <f t="shared" si="175"/>
        <v>0</v>
      </c>
      <c r="N446" s="547">
        <f t="shared" si="175"/>
        <v>0</v>
      </c>
      <c r="O446" s="548"/>
      <c r="P446" s="249"/>
    </row>
    <row r="447" spans="1:16" ht="14.25">
      <c r="A447" s="1150"/>
      <c r="B447" s="1135"/>
      <c r="C447" s="1135"/>
      <c r="D447" s="1147"/>
      <c r="E447" s="395">
        <f>G447+I447+K447+M447</f>
        <v>50</v>
      </c>
      <c r="F447" s="395">
        <f>H447+J447+L447+N447</f>
        <v>0</v>
      </c>
      <c r="G447" s="395">
        <v>50</v>
      </c>
      <c r="H447" s="395">
        <v>0</v>
      </c>
      <c r="I447" s="395"/>
      <c r="J447" s="395"/>
      <c r="K447" s="395"/>
      <c r="L447" s="395"/>
      <c r="M447" s="395"/>
      <c r="N447" s="395"/>
      <c r="O447" s="527" t="s">
        <v>129</v>
      </c>
      <c r="P447" s="249"/>
    </row>
    <row r="448" spans="1:16" ht="14.25">
      <c r="A448" s="1150"/>
      <c r="B448" s="1135"/>
      <c r="C448" s="1135"/>
      <c r="D448" s="1147"/>
      <c r="E448" s="395">
        <f aca="true" t="shared" si="176" ref="E448:F453">G448+I448+K448+M448</f>
        <v>11</v>
      </c>
      <c r="F448" s="395">
        <f t="shared" si="176"/>
        <v>11</v>
      </c>
      <c r="G448" s="311">
        <v>11</v>
      </c>
      <c r="H448" s="311">
        <v>11</v>
      </c>
      <c r="I448" s="395"/>
      <c r="J448" s="395"/>
      <c r="K448" s="395"/>
      <c r="L448" s="395"/>
      <c r="M448" s="395"/>
      <c r="N448" s="395"/>
      <c r="O448" s="527" t="s">
        <v>130</v>
      </c>
      <c r="P448" s="249"/>
    </row>
    <row r="449" spans="1:16" ht="14.25">
      <c r="A449" s="1150"/>
      <c r="B449" s="1135"/>
      <c r="C449" s="1135"/>
      <c r="D449" s="1147"/>
      <c r="E449" s="395">
        <f t="shared" si="176"/>
        <v>7.9</v>
      </c>
      <c r="F449" s="395">
        <f t="shared" si="176"/>
        <v>7.9</v>
      </c>
      <c r="G449" s="311">
        <v>7.9</v>
      </c>
      <c r="H449" s="311">
        <v>7.9</v>
      </c>
      <c r="I449" s="395"/>
      <c r="J449" s="395"/>
      <c r="K449" s="395"/>
      <c r="L449" s="395"/>
      <c r="M449" s="395"/>
      <c r="N449" s="395"/>
      <c r="O449" s="527" t="s">
        <v>131</v>
      </c>
      <c r="P449" s="249"/>
    </row>
    <row r="450" spans="1:16" ht="14.25">
      <c r="A450" s="1150"/>
      <c r="B450" s="1135"/>
      <c r="C450" s="1135"/>
      <c r="D450" s="1147"/>
      <c r="E450" s="395">
        <f t="shared" si="176"/>
        <v>50</v>
      </c>
      <c r="F450" s="395">
        <f t="shared" si="176"/>
        <v>15</v>
      </c>
      <c r="G450" s="311">
        <v>50</v>
      </c>
      <c r="H450" s="311">
        <v>15</v>
      </c>
      <c r="I450" s="395"/>
      <c r="J450" s="395"/>
      <c r="K450" s="395"/>
      <c r="L450" s="395"/>
      <c r="M450" s="395"/>
      <c r="N450" s="395"/>
      <c r="O450" s="527" t="s">
        <v>133</v>
      </c>
      <c r="P450" s="249"/>
    </row>
    <row r="451" spans="1:16" ht="14.25">
      <c r="A451" s="1150"/>
      <c r="B451" s="1135"/>
      <c r="C451" s="1135"/>
      <c r="D451" s="1147"/>
      <c r="E451" s="395">
        <f t="shared" si="176"/>
        <v>14.3</v>
      </c>
      <c r="F451" s="395">
        <f t="shared" si="176"/>
        <v>14.3</v>
      </c>
      <c r="G451" s="311">
        <v>14.3</v>
      </c>
      <c r="H451" s="311">
        <v>14.3</v>
      </c>
      <c r="I451" s="395"/>
      <c r="J451" s="395"/>
      <c r="K451" s="395"/>
      <c r="L451" s="395"/>
      <c r="M451" s="395"/>
      <c r="N451" s="395"/>
      <c r="O451" s="527" t="s">
        <v>132</v>
      </c>
      <c r="P451" s="249"/>
    </row>
    <row r="452" spans="1:16" ht="14.25">
      <c r="A452" s="1150"/>
      <c r="B452" s="1135"/>
      <c r="C452" s="1135"/>
      <c r="D452" s="1147"/>
      <c r="E452" s="395">
        <f t="shared" si="176"/>
        <v>50</v>
      </c>
      <c r="F452" s="395">
        <f t="shared" si="176"/>
        <v>0</v>
      </c>
      <c r="G452" s="395">
        <v>50</v>
      </c>
      <c r="H452" s="311">
        <v>0</v>
      </c>
      <c r="I452" s="395"/>
      <c r="J452" s="395"/>
      <c r="K452" s="395"/>
      <c r="L452" s="395"/>
      <c r="M452" s="395"/>
      <c r="N452" s="395"/>
      <c r="O452" s="527" t="s">
        <v>23</v>
      </c>
      <c r="P452" s="249"/>
    </row>
    <row r="453" spans="1:16" ht="14.25">
      <c r="A453" s="1150"/>
      <c r="B453" s="1135"/>
      <c r="C453" s="1135"/>
      <c r="D453" s="1147"/>
      <c r="E453" s="395">
        <f t="shared" si="176"/>
        <v>10</v>
      </c>
      <c r="F453" s="395">
        <f t="shared" si="176"/>
        <v>10</v>
      </c>
      <c r="G453" s="311">
        <v>10</v>
      </c>
      <c r="H453" s="311">
        <v>10</v>
      </c>
      <c r="I453" s="395"/>
      <c r="J453" s="395"/>
      <c r="K453" s="395"/>
      <c r="L453" s="395"/>
      <c r="M453" s="395"/>
      <c r="N453" s="395"/>
      <c r="O453" s="527" t="s">
        <v>483</v>
      </c>
      <c r="P453" s="249"/>
    </row>
    <row r="454" spans="1:16" ht="14.25">
      <c r="A454" s="1150"/>
      <c r="B454" s="1135"/>
      <c r="C454" s="1135"/>
      <c r="D454" s="1137">
        <v>2020</v>
      </c>
      <c r="E454" s="549">
        <f>SUM(E455:E461)</f>
        <v>213.1</v>
      </c>
      <c r="F454" s="549">
        <f aca="true" t="shared" si="177" ref="F454:N454">SUM(F455:F461)</f>
        <v>70.4</v>
      </c>
      <c r="G454" s="549">
        <f t="shared" si="177"/>
        <v>213.1</v>
      </c>
      <c r="H454" s="549">
        <f t="shared" si="177"/>
        <v>70.4</v>
      </c>
      <c r="I454" s="549">
        <f t="shared" si="177"/>
        <v>0</v>
      </c>
      <c r="J454" s="549">
        <f t="shared" si="177"/>
        <v>0</v>
      </c>
      <c r="K454" s="549">
        <f t="shared" si="177"/>
        <v>0</v>
      </c>
      <c r="L454" s="549">
        <f t="shared" si="177"/>
        <v>0</v>
      </c>
      <c r="M454" s="549">
        <f t="shared" si="177"/>
        <v>0</v>
      </c>
      <c r="N454" s="549">
        <f t="shared" si="177"/>
        <v>0</v>
      </c>
      <c r="O454" s="548"/>
      <c r="P454" s="249"/>
    </row>
    <row r="455" spans="1:16" ht="14.25">
      <c r="A455" s="1150"/>
      <c r="B455" s="1135"/>
      <c r="C455" s="1135"/>
      <c r="D455" s="1137"/>
      <c r="E455" s="383">
        <f>G455+I455+K455+M455</f>
        <v>50</v>
      </c>
      <c r="F455" s="383">
        <f>H455+J455+L455+N455</f>
        <v>0</v>
      </c>
      <c r="G455" s="383">
        <v>50</v>
      </c>
      <c r="H455" s="383">
        <v>0</v>
      </c>
      <c r="I455" s="383"/>
      <c r="J455" s="383"/>
      <c r="K455" s="383"/>
      <c r="L455" s="383"/>
      <c r="M455" s="383"/>
      <c r="N455" s="383"/>
      <c r="O455" s="527" t="s">
        <v>129</v>
      </c>
      <c r="P455" s="249"/>
    </row>
    <row r="456" spans="1:16" ht="14.25">
      <c r="A456" s="1150"/>
      <c r="B456" s="1135"/>
      <c r="C456" s="1135"/>
      <c r="D456" s="1137"/>
      <c r="E456" s="383">
        <f aca="true" t="shared" si="178" ref="E456:F461">G456+I456+K456+M456</f>
        <v>16</v>
      </c>
      <c r="F456" s="383">
        <f t="shared" si="178"/>
        <v>16</v>
      </c>
      <c r="G456" s="301">
        <v>16</v>
      </c>
      <c r="H456" s="301">
        <v>16</v>
      </c>
      <c r="I456" s="383"/>
      <c r="J456" s="383"/>
      <c r="K456" s="383"/>
      <c r="L456" s="383"/>
      <c r="M456" s="383"/>
      <c r="N456" s="383"/>
      <c r="O456" s="527" t="s">
        <v>130</v>
      </c>
      <c r="P456" s="249"/>
    </row>
    <row r="457" spans="1:16" ht="14.25">
      <c r="A457" s="1150"/>
      <c r="B457" s="1135"/>
      <c r="C457" s="1135"/>
      <c r="D457" s="1137"/>
      <c r="E457" s="383">
        <f t="shared" si="178"/>
        <v>50</v>
      </c>
      <c r="F457" s="383">
        <f t="shared" si="178"/>
        <v>7.3</v>
      </c>
      <c r="G457" s="301">
        <v>50</v>
      </c>
      <c r="H457" s="301">
        <v>7.3</v>
      </c>
      <c r="I457" s="383"/>
      <c r="J457" s="383"/>
      <c r="K457" s="383"/>
      <c r="L457" s="383"/>
      <c r="M457" s="383"/>
      <c r="N457" s="383"/>
      <c r="O457" s="527" t="s">
        <v>131</v>
      </c>
      <c r="P457" s="249"/>
    </row>
    <row r="458" spans="1:16" ht="14.25">
      <c r="A458" s="1150"/>
      <c r="B458" s="1135"/>
      <c r="C458" s="1135"/>
      <c r="D458" s="1137"/>
      <c r="E458" s="383">
        <f t="shared" si="178"/>
        <v>15</v>
      </c>
      <c r="F458" s="383">
        <f t="shared" si="178"/>
        <v>15</v>
      </c>
      <c r="G458" s="301">
        <v>15</v>
      </c>
      <c r="H458" s="301">
        <v>15</v>
      </c>
      <c r="I458" s="383"/>
      <c r="J458" s="383"/>
      <c r="K458" s="383"/>
      <c r="L458" s="383"/>
      <c r="M458" s="383"/>
      <c r="N458" s="383"/>
      <c r="O458" s="527" t="s">
        <v>133</v>
      </c>
      <c r="P458" s="249"/>
    </row>
    <row r="459" spans="1:16" ht="14.25">
      <c r="A459" s="1150"/>
      <c r="B459" s="1135"/>
      <c r="C459" s="1135"/>
      <c r="D459" s="1137"/>
      <c r="E459" s="383">
        <f t="shared" si="178"/>
        <v>22.1</v>
      </c>
      <c r="F459" s="383">
        <f t="shared" si="178"/>
        <v>22.1</v>
      </c>
      <c r="G459" s="301">
        <v>22.1</v>
      </c>
      <c r="H459" s="301">
        <v>22.1</v>
      </c>
      <c r="I459" s="383"/>
      <c r="J459" s="383"/>
      <c r="K459" s="383"/>
      <c r="L459" s="383"/>
      <c r="M459" s="383"/>
      <c r="N459" s="383"/>
      <c r="O459" s="527" t="s">
        <v>132</v>
      </c>
      <c r="P459" s="249"/>
    </row>
    <row r="460" spans="1:16" ht="14.25">
      <c r="A460" s="1150"/>
      <c r="B460" s="1135"/>
      <c r="C460" s="1135"/>
      <c r="D460" s="1137"/>
      <c r="E460" s="383">
        <f t="shared" si="178"/>
        <v>50</v>
      </c>
      <c r="F460" s="383">
        <f t="shared" si="178"/>
        <v>0</v>
      </c>
      <c r="G460" s="301">
        <v>50</v>
      </c>
      <c r="H460" s="301">
        <v>0</v>
      </c>
      <c r="I460" s="383"/>
      <c r="J460" s="383"/>
      <c r="K460" s="383"/>
      <c r="L460" s="383"/>
      <c r="M460" s="383"/>
      <c r="N460" s="383"/>
      <c r="O460" s="527" t="s">
        <v>23</v>
      </c>
      <c r="P460" s="249"/>
    </row>
    <row r="461" spans="1:16" ht="14.25">
      <c r="A461" s="1150"/>
      <c r="B461" s="1135"/>
      <c r="C461" s="1135"/>
      <c r="D461" s="1137"/>
      <c r="E461" s="383">
        <f t="shared" si="178"/>
        <v>10</v>
      </c>
      <c r="F461" s="383">
        <f t="shared" si="178"/>
        <v>10</v>
      </c>
      <c r="G461" s="301">
        <v>10</v>
      </c>
      <c r="H461" s="301">
        <v>10</v>
      </c>
      <c r="I461" s="383"/>
      <c r="J461" s="383"/>
      <c r="K461" s="383"/>
      <c r="L461" s="383"/>
      <c r="M461" s="383"/>
      <c r="N461" s="383"/>
      <c r="O461" s="527" t="s">
        <v>483</v>
      </c>
      <c r="P461" s="249"/>
    </row>
    <row r="462" spans="1:16" ht="14.25">
      <c r="A462" s="1150"/>
      <c r="B462" s="1135"/>
      <c r="C462" s="1135"/>
      <c r="D462" s="1137">
        <v>2021</v>
      </c>
      <c r="E462" s="549">
        <f>SUM(E463:E469)</f>
        <v>213.1</v>
      </c>
      <c r="F462" s="549">
        <f aca="true" t="shared" si="179" ref="F462:N462">SUM(F463:F469)</f>
        <v>76.075</v>
      </c>
      <c r="G462" s="549">
        <f t="shared" si="179"/>
        <v>213.1</v>
      </c>
      <c r="H462" s="549">
        <f t="shared" si="179"/>
        <v>76.075</v>
      </c>
      <c r="I462" s="549">
        <f t="shared" si="179"/>
        <v>0</v>
      </c>
      <c r="J462" s="549">
        <f t="shared" si="179"/>
        <v>0</v>
      </c>
      <c r="K462" s="549">
        <f t="shared" si="179"/>
        <v>0</v>
      </c>
      <c r="L462" s="549">
        <f t="shared" si="179"/>
        <v>0</v>
      </c>
      <c r="M462" s="549">
        <f t="shared" si="179"/>
        <v>0</v>
      </c>
      <c r="N462" s="549">
        <f t="shared" si="179"/>
        <v>0</v>
      </c>
      <c r="O462" s="548"/>
      <c r="P462" s="249"/>
    </row>
    <row r="463" spans="1:16" ht="14.25">
      <c r="A463" s="1150"/>
      <c r="B463" s="1135"/>
      <c r="C463" s="1135"/>
      <c r="D463" s="1137"/>
      <c r="E463" s="383">
        <f>G463+I463+K463+M463</f>
        <v>50</v>
      </c>
      <c r="F463" s="383">
        <f>H463+J463+L463+N463</f>
        <v>0</v>
      </c>
      <c r="G463" s="383">
        <v>50</v>
      </c>
      <c r="H463" s="383">
        <v>0</v>
      </c>
      <c r="I463" s="383"/>
      <c r="J463" s="383"/>
      <c r="K463" s="383"/>
      <c r="L463" s="383"/>
      <c r="M463" s="383"/>
      <c r="N463" s="383"/>
      <c r="O463" s="527" t="s">
        <v>129</v>
      </c>
      <c r="P463" s="249"/>
    </row>
    <row r="464" spans="1:16" ht="14.25">
      <c r="A464" s="1150"/>
      <c r="B464" s="1135"/>
      <c r="C464" s="1135"/>
      <c r="D464" s="1137"/>
      <c r="E464" s="383">
        <f aca="true" t="shared" si="180" ref="E464:E469">G464+I464+K464+M464</f>
        <v>16</v>
      </c>
      <c r="F464" s="383">
        <f aca="true" t="shared" si="181" ref="F464:F469">H464+J464+L464+N464</f>
        <v>16</v>
      </c>
      <c r="G464" s="301">
        <v>16</v>
      </c>
      <c r="H464" s="301">
        <v>16</v>
      </c>
      <c r="I464" s="383"/>
      <c r="J464" s="383"/>
      <c r="K464" s="383"/>
      <c r="L464" s="383"/>
      <c r="M464" s="383"/>
      <c r="N464" s="383"/>
      <c r="O464" s="527" t="s">
        <v>130</v>
      </c>
      <c r="P464" s="249"/>
    </row>
    <row r="465" spans="1:16" ht="14.25">
      <c r="A465" s="1150"/>
      <c r="B465" s="1135"/>
      <c r="C465" s="1135"/>
      <c r="D465" s="1137"/>
      <c r="E465" s="383">
        <f t="shared" si="180"/>
        <v>50</v>
      </c>
      <c r="F465" s="383">
        <f t="shared" si="181"/>
        <v>12.975</v>
      </c>
      <c r="G465" s="301">
        <v>50</v>
      </c>
      <c r="H465" s="301">
        <v>12.975</v>
      </c>
      <c r="I465" s="383"/>
      <c r="J465" s="383"/>
      <c r="K465" s="383"/>
      <c r="L465" s="383"/>
      <c r="M465" s="383"/>
      <c r="N465" s="383"/>
      <c r="O465" s="527" t="s">
        <v>131</v>
      </c>
      <c r="P465" s="249"/>
    </row>
    <row r="466" spans="1:16" ht="14.25">
      <c r="A466" s="1150"/>
      <c r="B466" s="1135"/>
      <c r="C466" s="1135"/>
      <c r="D466" s="1137"/>
      <c r="E466" s="383">
        <f t="shared" si="180"/>
        <v>15</v>
      </c>
      <c r="F466" s="383">
        <f t="shared" si="181"/>
        <v>15</v>
      </c>
      <c r="G466" s="301">
        <v>15</v>
      </c>
      <c r="H466" s="301">
        <v>15</v>
      </c>
      <c r="I466" s="383"/>
      <c r="J466" s="383"/>
      <c r="K466" s="383"/>
      <c r="L466" s="383"/>
      <c r="M466" s="383"/>
      <c r="N466" s="383"/>
      <c r="O466" s="527" t="s">
        <v>133</v>
      </c>
      <c r="P466" s="249"/>
    </row>
    <row r="467" spans="1:16" ht="14.25">
      <c r="A467" s="1150"/>
      <c r="B467" s="1135"/>
      <c r="C467" s="1135"/>
      <c r="D467" s="1137"/>
      <c r="E467" s="383">
        <f t="shared" si="180"/>
        <v>22.1</v>
      </c>
      <c r="F467" s="383">
        <f t="shared" si="181"/>
        <v>22.1</v>
      </c>
      <c r="G467" s="301">
        <v>22.1</v>
      </c>
      <c r="H467" s="301">
        <v>22.1</v>
      </c>
      <c r="I467" s="383"/>
      <c r="J467" s="383"/>
      <c r="K467" s="383"/>
      <c r="L467" s="383"/>
      <c r="M467" s="383"/>
      <c r="N467" s="383"/>
      <c r="O467" s="527" t="s">
        <v>132</v>
      </c>
      <c r="P467" s="249"/>
    </row>
    <row r="468" spans="1:16" ht="14.25">
      <c r="A468" s="1150"/>
      <c r="B468" s="1135"/>
      <c r="C468" s="1135"/>
      <c r="D468" s="1137"/>
      <c r="E468" s="383">
        <f t="shared" si="180"/>
        <v>50</v>
      </c>
      <c r="F468" s="383">
        <f t="shared" si="181"/>
        <v>0</v>
      </c>
      <c r="G468" s="301">
        <v>50</v>
      </c>
      <c r="H468" s="301">
        <v>0</v>
      </c>
      <c r="I468" s="383"/>
      <c r="J468" s="383"/>
      <c r="K468" s="383"/>
      <c r="L468" s="383"/>
      <c r="M468" s="383"/>
      <c r="N468" s="383"/>
      <c r="O468" s="527" t="s">
        <v>23</v>
      </c>
      <c r="P468" s="249"/>
    </row>
    <row r="469" spans="1:16" ht="14.25">
      <c r="A469" s="1150"/>
      <c r="B469" s="1135"/>
      <c r="C469" s="1135"/>
      <c r="D469" s="1137"/>
      <c r="E469" s="383">
        <f t="shared" si="180"/>
        <v>10</v>
      </c>
      <c r="F469" s="383">
        <f t="shared" si="181"/>
        <v>10</v>
      </c>
      <c r="G469" s="301">
        <v>10</v>
      </c>
      <c r="H469" s="301">
        <v>10</v>
      </c>
      <c r="I469" s="383"/>
      <c r="J469" s="383"/>
      <c r="K469" s="383"/>
      <c r="L469" s="383"/>
      <c r="M469" s="383"/>
      <c r="N469" s="383"/>
      <c r="O469" s="527" t="s">
        <v>483</v>
      </c>
      <c r="P469" s="249"/>
    </row>
    <row r="470" spans="1:16" ht="14.25">
      <c r="A470" s="1150"/>
      <c r="B470" s="1135"/>
      <c r="C470" s="1135"/>
      <c r="D470" s="1137">
        <v>2022</v>
      </c>
      <c r="E470" s="549">
        <f>SUM(E471:E477)</f>
        <v>213.1</v>
      </c>
      <c r="F470" s="549">
        <f aca="true" t="shared" si="182" ref="F470:N470">SUM(F471:F477)</f>
        <v>76.1</v>
      </c>
      <c r="G470" s="549">
        <f t="shared" si="182"/>
        <v>213.1</v>
      </c>
      <c r="H470" s="549">
        <f t="shared" si="182"/>
        <v>76.1</v>
      </c>
      <c r="I470" s="549">
        <f t="shared" si="182"/>
        <v>0</v>
      </c>
      <c r="J470" s="549">
        <f t="shared" si="182"/>
        <v>0</v>
      </c>
      <c r="K470" s="549">
        <f t="shared" si="182"/>
        <v>0</v>
      </c>
      <c r="L470" s="549">
        <f t="shared" si="182"/>
        <v>0</v>
      </c>
      <c r="M470" s="549">
        <f t="shared" si="182"/>
        <v>0</v>
      </c>
      <c r="N470" s="549">
        <f t="shared" si="182"/>
        <v>0</v>
      </c>
      <c r="O470" s="548"/>
      <c r="P470" s="249"/>
    </row>
    <row r="471" spans="1:16" ht="14.25">
      <c r="A471" s="1150"/>
      <c r="B471" s="1135"/>
      <c r="C471" s="1135"/>
      <c r="D471" s="1137"/>
      <c r="E471" s="383">
        <f>G471+I471+K471+M471</f>
        <v>50</v>
      </c>
      <c r="F471" s="383">
        <f>H471+J471+L471+N471</f>
        <v>0</v>
      </c>
      <c r="G471" s="383">
        <v>50</v>
      </c>
      <c r="H471" s="383">
        <v>0</v>
      </c>
      <c r="I471" s="383"/>
      <c r="J471" s="383"/>
      <c r="K471" s="383"/>
      <c r="L471" s="383"/>
      <c r="M471" s="383"/>
      <c r="N471" s="383"/>
      <c r="O471" s="527" t="s">
        <v>129</v>
      </c>
      <c r="P471" s="249"/>
    </row>
    <row r="472" spans="1:16" ht="14.25">
      <c r="A472" s="1150"/>
      <c r="B472" s="1135"/>
      <c r="C472" s="1135"/>
      <c r="D472" s="1137"/>
      <c r="E472" s="383">
        <f aca="true" t="shared" si="183" ref="E472:E477">G472+I472+K472+M472</f>
        <v>16</v>
      </c>
      <c r="F472" s="383">
        <f aca="true" t="shared" si="184" ref="F472:F477">H472+J472+L472+N472</f>
        <v>16</v>
      </c>
      <c r="G472" s="301">
        <v>16</v>
      </c>
      <c r="H472" s="301">
        <v>16</v>
      </c>
      <c r="I472" s="383"/>
      <c r="J472" s="383"/>
      <c r="K472" s="383"/>
      <c r="L472" s="383"/>
      <c r="M472" s="383"/>
      <c r="N472" s="383"/>
      <c r="O472" s="527" t="s">
        <v>130</v>
      </c>
      <c r="P472" s="249"/>
    </row>
    <row r="473" spans="1:16" ht="14.25">
      <c r="A473" s="1150"/>
      <c r="B473" s="1135"/>
      <c r="C473" s="1135"/>
      <c r="D473" s="1137"/>
      <c r="E473" s="383">
        <f t="shared" si="183"/>
        <v>50</v>
      </c>
      <c r="F473" s="383">
        <f t="shared" si="184"/>
        <v>13</v>
      </c>
      <c r="G473" s="301">
        <v>50</v>
      </c>
      <c r="H473" s="301">
        <v>13</v>
      </c>
      <c r="I473" s="383"/>
      <c r="J473" s="383"/>
      <c r="K473" s="383"/>
      <c r="L473" s="383"/>
      <c r="M473" s="383"/>
      <c r="N473" s="383"/>
      <c r="O473" s="527" t="s">
        <v>131</v>
      </c>
      <c r="P473" s="249"/>
    </row>
    <row r="474" spans="1:16" ht="14.25">
      <c r="A474" s="1150"/>
      <c r="B474" s="1135"/>
      <c r="C474" s="1135"/>
      <c r="D474" s="1137"/>
      <c r="E474" s="383">
        <f t="shared" si="183"/>
        <v>15</v>
      </c>
      <c r="F474" s="383">
        <f t="shared" si="184"/>
        <v>15</v>
      </c>
      <c r="G474" s="301">
        <v>15</v>
      </c>
      <c r="H474" s="301">
        <v>15</v>
      </c>
      <c r="I474" s="383"/>
      <c r="J474" s="383"/>
      <c r="K474" s="383"/>
      <c r="L474" s="383"/>
      <c r="M474" s="383"/>
      <c r="N474" s="383"/>
      <c r="O474" s="527" t="s">
        <v>133</v>
      </c>
      <c r="P474" s="249"/>
    </row>
    <row r="475" spans="1:16" ht="14.25">
      <c r="A475" s="1150"/>
      <c r="B475" s="1135"/>
      <c r="C475" s="1135"/>
      <c r="D475" s="1137"/>
      <c r="E475" s="383">
        <f t="shared" si="183"/>
        <v>22.1</v>
      </c>
      <c r="F475" s="383">
        <f t="shared" si="184"/>
        <v>22.1</v>
      </c>
      <c r="G475" s="301">
        <v>22.1</v>
      </c>
      <c r="H475" s="301">
        <v>22.1</v>
      </c>
      <c r="I475" s="383"/>
      <c r="J475" s="383"/>
      <c r="K475" s="383"/>
      <c r="L475" s="383"/>
      <c r="M475" s="383"/>
      <c r="N475" s="383"/>
      <c r="O475" s="527" t="s">
        <v>132</v>
      </c>
      <c r="P475" s="249"/>
    </row>
    <row r="476" spans="1:16" ht="14.25">
      <c r="A476" s="1150"/>
      <c r="B476" s="1135"/>
      <c r="C476" s="1135"/>
      <c r="D476" s="1137"/>
      <c r="E476" s="383">
        <f t="shared" si="183"/>
        <v>50</v>
      </c>
      <c r="F476" s="383">
        <f t="shared" si="184"/>
        <v>0</v>
      </c>
      <c r="G476" s="301">
        <v>50</v>
      </c>
      <c r="H476" s="301">
        <v>0</v>
      </c>
      <c r="I476" s="383"/>
      <c r="J476" s="383"/>
      <c r="K476" s="383"/>
      <c r="L476" s="383"/>
      <c r="M476" s="383"/>
      <c r="N476" s="383"/>
      <c r="O476" s="527" t="s">
        <v>23</v>
      </c>
      <c r="P476" s="249"/>
    </row>
    <row r="477" spans="1:16" ht="14.25">
      <c r="A477" s="1150"/>
      <c r="B477" s="1135"/>
      <c r="C477" s="1135"/>
      <c r="D477" s="1137"/>
      <c r="E477" s="383">
        <f t="shared" si="183"/>
        <v>10</v>
      </c>
      <c r="F477" s="383">
        <f t="shared" si="184"/>
        <v>10</v>
      </c>
      <c r="G477" s="301">
        <v>10</v>
      </c>
      <c r="H477" s="301">
        <v>10</v>
      </c>
      <c r="I477" s="383"/>
      <c r="J477" s="383"/>
      <c r="K477" s="383"/>
      <c r="L477" s="383"/>
      <c r="M477" s="383"/>
      <c r="N477" s="383"/>
      <c r="O477" s="527" t="s">
        <v>483</v>
      </c>
      <c r="P477" s="249"/>
    </row>
    <row r="478" spans="1:16" ht="14.25">
      <c r="A478" s="1150"/>
      <c r="B478" s="1135"/>
      <c r="C478" s="1135"/>
      <c r="D478" s="1137">
        <v>2023</v>
      </c>
      <c r="E478" s="549">
        <f>SUM(E479:E485)</f>
        <v>201</v>
      </c>
      <c r="F478" s="549">
        <f aca="true" t="shared" si="185" ref="F478:N478">SUM(F479:F485)</f>
        <v>0</v>
      </c>
      <c r="G478" s="549">
        <f t="shared" si="185"/>
        <v>201</v>
      </c>
      <c r="H478" s="549">
        <f t="shared" si="185"/>
        <v>0</v>
      </c>
      <c r="I478" s="549">
        <f t="shared" si="185"/>
        <v>0</v>
      </c>
      <c r="J478" s="549">
        <f t="shared" si="185"/>
        <v>0</v>
      </c>
      <c r="K478" s="549">
        <f t="shared" si="185"/>
        <v>0</v>
      </c>
      <c r="L478" s="549">
        <f t="shared" si="185"/>
        <v>0</v>
      </c>
      <c r="M478" s="549">
        <f t="shared" si="185"/>
        <v>0</v>
      </c>
      <c r="N478" s="549">
        <f t="shared" si="185"/>
        <v>0</v>
      </c>
      <c r="O478" s="548"/>
      <c r="P478" s="249"/>
    </row>
    <row r="479" spans="1:16" ht="14.25">
      <c r="A479" s="1150"/>
      <c r="B479" s="1135"/>
      <c r="C479" s="1135"/>
      <c r="D479" s="1137"/>
      <c r="E479" s="383">
        <f>G479+I479+K479+M479</f>
        <v>50</v>
      </c>
      <c r="F479" s="383">
        <f>H479+J479+L479+N479</f>
        <v>0</v>
      </c>
      <c r="G479" s="383">
        <v>50</v>
      </c>
      <c r="H479" s="383">
        <v>0</v>
      </c>
      <c r="I479" s="383"/>
      <c r="J479" s="383"/>
      <c r="K479" s="383"/>
      <c r="L479" s="383"/>
      <c r="M479" s="383"/>
      <c r="N479" s="383"/>
      <c r="O479" s="527" t="s">
        <v>129</v>
      </c>
      <c r="P479" s="249"/>
    </row>
    <row r="480" spans="1:16" ht="14.25">
      <c r="A480" s="1150"/>
      <c r="B480" s="1135"/>
      <c r="C480" s="1135"/>
      <c r="D480" s="1137"/>
      <c r="E480" s="383">
        <f aca="true" t="shared" si="186" ref="E480:E485">G480+I480+K480+M480</f>
        <v>16</v>
      </c>
      <c r="F480" s="383">
        <f aca="true" t="shared" si="187" ref="F480:F485">H480+J480+L480+N480</f>
        <v>0</v>
      </c>
      <c r="G480" s="301">
        <v>16</v>
      </c>
      <c r="H480" s="383">
        <v>0</v>
      </c>
      <c r="I480" s="383"/>
      <c r="J480" s="383"/>
      <c r="K480" s="383"/>
      <c r="L480" s="383"/>
      <c r="M480" s="383"/>
      <c r="N480" s="383"/>
      <c r="O480" s="527" t="s">
        <v>130</v>
      </c>
      <c r="P480" s="249"/>
    </row>
    <row r="481" spans="1:16" ht="14.25">
      <c r="A481" s="1150"/>
      <c r="B481" s="1135"/>
      <c r="C481" s="1135"/>
      <c r="D481" s="1137"/>
      <c r="E481" s="383">
        <f t="shared" si="186"/>
        <v>50</v>
      </c>
      <c r="F481" s="383">
        <f t="shared" si="187"/>
        <v>0</v>
      </c>
      <c r="G481" s="301">
        <v>50</v>
      </c>
      <c r="H481" s="383">
        <v>0</v>
      </c>
      <c r="I481" s="383"/>
      <c r="J481" s="383"/>
      <c r="K481" s="383"/>
      <c r="L481" s="383"/>
      <c r="M481" s="383"/>
      <c r="N481" s="383"/>
      <c r="O481" s="527" t="s">
        <v>131</v>
      </c>
      <c r="P481" s="249"/>
    </row>
    <row r="482" spans="1:16" ht="14.25">
      <c r="A482" s="1150"/>
      <c r="B482" s="1135"/>
      <c r="C482" s="1135"/>
      <c r="D482" s="1137"/>
      <c r="E482" s="383">
        <f t="shared" si="186"/>
        <v>15</v>
      </c>
      <c r="F482" s="383">
        <f t="shared" si="187"/>
        <v>0</v>
      </c>
      <c r="G482" s="301">
        <v>15</v>
      </c>
      <c r="H482" s="383">
        <v>0</v>
      </c>
      <c r="I482" s="383"/>
      <c r="J482" s="383"/>
      <c r="K482" s="383"/>
      <c r="L482" s="383"/>
      <c r="M482" s="383"/>
      <c r="N482" s="383"/>
      <c r="O482" s="527" t="s">
        <v>133</v>
      </c>
      <c r="P482" s="249"/>
    </row>
    <row r="483" spans="1:16" ht="14.25">
      <c r="A483" s="1150"/>
      <c r="B483" s="1135"/>
      <c r="C483" s="1135"/>
      <c r="D483" s="1137"/>
      <c r="E483" s="383">
        <f t="shared" si="186"/>
        <v>10</v>
      </c>
      <c r="F483" s="383">
        <f t="shared" si="187"/>
        <v>0</v>
      </c>
      <c r="G483" s="301">
        <v>10</v>
      </c>
      <c r="H483" s="383">
        <v>0</v>
      </c>
      <c r="I483" s="383"/>
      <c r="J483" s="383"/>
      <c r="K483" s="383"/>
      <c r="L483" s="383"/>
      <c r="M483" s="383"/>
      <c r="N483" s="383"/>
      <c r="O483" s="527" t="s">
        <v>132</v>
      </c>
      <c r="P483" s="249"/>
    </row>
    <row r="484" spans="1:16" ht="14.25">
      <c r="A484" s="1150"/>
      <c r="B484" s="1135"/>
      <c r="C484" s="1135"/>
      <c r="D484" s="1137"/>
      <c r="E484" s="383">
        <f t="shared" si="186"/>
        <v>50</v>
      </c>
      <c r="F484" s="383">
        <f t="shared" si="187"/>
        <v>0</v>
      </c>
      <c r="G484" s="301">
        <v>50</v>
      </c>
      <c r="H484" s="383">
        <v>0</v>
      </c>
      <c r="I484" s="383"/>
      <c r="J484" s="383"/>
      <c r="K484" s="383"/>
      <c r="L484" s="383"/>
      <c r="M484" s="383"/>
      <c r="N484" s="383"/>
      <c r="O484" s="527" t="s">
        <v>23</v>
      </c>
      <c r="P484" s="249"/>
    </row>
    <row r="485" spans="1:16" ht="14.25">
      <c r="A485" s="1150"/>
      <c r="B485" s="1135"/>
      <c r="C485" s="1135"/>
      <c r="D485" s="1137"/>
      <c r="E485" s="383">
        <f t="shared" si="186"/>
        <v>10</v>
      </c>
      <c r="F485" s="383">
        <f t="shared" si="187"/>
        <v>0</v>
      </c>
      <c r="G485" s="301">
        <v>10</v>
      </c>
      <c r="H485" s="383">
        <v>0</v>
      </c>
      <c r="I485" s="383"/>
      <c r="J485" s="383"/>
      <c r="K485" s="383"/>
      <c r="L485" s="383"/>
      <c r="M485" s="383"/>
      <c r="N485" s="383"/>
      <c r="O485" s="527" t="s">
        <v>483</v>
      </c>
      <c r="P485" s="249"/>
    </row>
    <row r="486" spans="1:16" ht="14.25">
      <c r="A486" s="1150"/>
      <c r="B486" s="1135"/>
      <c r="C486" s="1135"/>
      <c r="D486" s="1137">
        <v>2024</v>
      </c>
      <c r="E486" s="549">
        <f>SUM(E487:E493)</f>
        <v>201</v>
      </c>
      <c r="F486" s="549">
        <f aca="true" t="shared" si="188" ref="F486:N486">SUM(F487:F493)</f>
        <v>0</v>
      </c>
      <c r="G486" s="549">
        <f t="shared" si="188"/>
        <v>201</v>
      </c>
      <c r="H486" s="549">
        <f t="shared" si="188"/>
        <v>0</v>
      </c>
      <c r="I486" s="549">
        <f t="shared" si="188"/>
        <v>0</v>
      </c>
      <c r="J486" s="549">
        <f t="shared" si="188"/>
        <v>0</v>
      </c>
      <c r="K486" s="549">
        <f t="shared" si="188"/>
        <v>0</v>
      </c>
      <c r="L486" s="549">
        <f t="shared" si="188"/>
        <v>0</v>
      </c>
      <c r="M486" s="549">
        <f t="shared" si="188"/>
        <v>0</v>
      </c>
      <c r="N486" s="549">
        <f t="shared" si="188"/>
        <v>0</v>
      </c>
      <c r="O486" s="548"/>
      <c r="P486" s="249"/>
    </row>
    <row r="487" spans="1:16" ht="14.25">
      <c r="A487" s="1150"/>
      <c r="B487" s="1135"/>
      <c r="C487" s="1135"/>
      <c r="D487" s="1137"/>
      <c r="E487" s="383">
        <f>G487+I487+K487+M487</f>
        <v>50</v>
      </c>
      <c r="F487" s="383">
        <f>H487+J487+L487+N487</f>
        <v>0</v>
      </c>
      <c r="G487" s="383">
        <v>50</v>
      </c>
      <c r="H487" s="383">
        <v>0</v>
      </c>
      <c r="I487" s="383"/>
      <c r="J487" s="383"/>
      <c r="K487" s="383"/>
      <c r="L487" s="383"/>
      <c r="M487" s="383"/>
      <c r="N487" s="383"/>
      <c r="O487" s="527" t="s">
        <v>129</v>
      </c>
      <c r="P487" s="249"/>
    </row>
    <row r="488" spans="1:16" ht="14.25">
      <c r="A488" s="1150"/>
      <c r="B488" s="1135"/>
      <c r="C488" s="1135"/>
      <c r="D488" s="1137"/>
      <c r="E488" s="383">
        <f aca="true" t="shared" si="189" ref="E488:E493">G488+I488+K488+M488</f>
        <v>16</v>
      </c>
      <c r="F488" s="383">
        <f aca="true" t="shared" si="190" ref="F488:F493">H488+J488+L488+N488</f>
        <v>0</v>
      </c>
      <c r="G488" s="301">
        <v>16</v>
      </c>
      <c r="H488" s="383">
        <v>0</v>
      </c>
      <c r="I488" s="383"/>
      <c r="J488" s="383"/>
      <c r="K488" s="383"/>
      <c r="L488" s="383"/>
      <c r="M488" s="383"/>
      <c r="N488" s="383"/>
      <c r="O488" s="527" t="s">
        <v>130</v>
      </c>
      <c r="P488" s="249"/>
    </row>
    <row r="489" spans="1:16" ht="14.25">
      <c r="A489" s="1150"/>
      <c r="B489" s="1135"/>
      <c r="C489" s="1135"/>
      <c r="D489" s="1137"/>
      <c r="E489" s="383">
        <f t="shared" si="189"/>
        <v>50</v>
      </c>
      <c r="F489" s="383">
        <f t="shared" si="190"/>
        <v>0</v>
      </c>
      <c r="G489" s="301">
        <v>50</v>
      </c>
      <c r="H489" s="383">
        <v>0</v>
      </c>
      <c r="I489" s="383"/>
      <c r="J489" s="383"/>
      <c r="K489" s="383"/>
      <c r="L489" s="383"/>
      <c r="M489" s="383"/>
      <c r="N489" s="383"/>
      <c r="O489" s="527" t="s">
        <v>131</v>
      </c>
      <c r="P489" s="249"/>
    </row>
    <row r="490" spans="1:16" ht="14.25">
      <c r="A490" s="1150"/>
      <c r="B490" s="1135"/>
      <c r="C490" s="1135"/>
      <c r="D490" s="1137"/>
      <c r="E490" s="383">
        <f t="shared" si="189"/>
        <v>15</v>
      </c>
      <c r="F490" s="383">
        <f t="shared" si="190"/>
        <v>0</v>
      </c>
      <c r="G490" s="301">
        <v>15</v>
      </c>
      <c r="H490" s="383">
        <v>0</v>
      </c>
      <c r="I490" s="383"/>
      <c r="J490" s="383"/>
      <c r="K490" s="383"/>
      <c r="L490" s="383"/>
      <c r="M490" s="383"/>
      <c r="N490" s="383"/>
      <c r="O490" s="527" t="s">
        <v>133</v>
      </c>
      <c r="P490" s="249"/>
    </row>
    <row r="491" spans="1:16" ht="14.25">
      <c r="A491" s="1150"/>
      <c r="B491" s="1135"/>
      <c r="C491" s="1135"/>
      <c r="D491" s="1137"/>
      <c r="E491" s="383">
        <f t="shared" si="189"/>
        <v>10</v>
      </c>
      <c r="F491" s="383">
        <f t="shared" si="190"/>
        <v>0</v>
      </c>
      <c r="G491" s="301">
        <v>10</v>
      </c>
      <c r="H491" s="383">
        <v>0</v>
      </c>
      <c r="I491" s="383"/>
      <c r="J491" s="383"/>
      <c r="K491" s="383"/>
      <c r="L491" s="383"/>
      <c r="M491" s="383"/>
      <c r="N491" s="383"/>
      <c r="O491" s="527" t="s">
        <v>132</v>
      </c>
      <c r="P491" s="249"/>
    </row>
    <row r="492" spans="1:16" ht="14.25">
      <c r="A492" s="1150"/>
      <c r="B492" s="1135"/>
      <c r="C492" s="1135"/>
      <c r="D492" s="1137"/>
      <c r="E492" s="383">
        <f t="shared" si="189"/>
        <v>50</v>
      </c>
      <c r="F492" s="383">
        <f t="shared" si="190"/>
        <v>0</v>
      </c>
      <c r="G492" s="301">
        <v>50</v>
      </c>
      <c r="H492" s="383">
        <v>0</v>
      </c>
      <c r="I492" s="383"/>
      <c r="J492" s="383"/>
      <c r="K492" s="383"/>
      <c r="L492" s="383"/>
      <c r="M492" s="383"/>
      <c r="N492" s="383"/>
      <c r="O492" s="527" t="s">
        <v>23</v>
      </c>
      <c r="P492" s="249"/>
    </row>
    <row r="493" spans="1:16" ht="14.25">
      <c r="A493" s="1150"/>
      <c r="B493" s="1135"/>
      <c r="C493" s="1135"/>
      <c r="D493" s="1137"/>
      <c r="E493" s="383">
        <f t="shared" si="189"/>
        <v>10</v>
      </c>
      <c r="F493" s="383">
        <f t="shared" si="190"/>
        <v>0</v>
      </c>
      <c r="G493" s="301">
        <v>10</v>
      </c>
      <c r="H493" s="383">
        <v>0</v>
      </c>
      <c r="I493" s="383"/>
      <c r="J493" s="383"/>
      <c r="K493" s="383"/>
      <c r="L493" s="383"/>
      <c r="M493" s="383"/>
      <c r="N493" s="383"/>
      <c r="O493" s="527" t="s">
        <v>483</v>
      </c>
      <c r="P493" s="249"/>
    </row>
    <row r="494" spans="1:16" ht="14.25">
      <c r="A494" s="1150"/>
      <c r="B494" s="1135"/>
      <c r="C494" s="1135"/>
      <c r="D494" s="1137">
        <v>2025</v>
      </c>
      <c r="E494" s="549">
        <f>SUM(E495:E501)</f>
        <v>201</v>
      </c>
      <c r="F494" s="549">
        <f aca="true" t="shared" si="191" ref="F494:N494">SUM(F495:F501)</f>
        <v>0</v>
      </c>
      <c r="G494" s="549">
        <f t="shared" si="191"/>
        <v>201</v>
      </c>
      <c r="H494" s="549">
        <f t="shared" si="191"/>
        <v>0</v>
      </c>
      <c r="I494" s="549">
        <f t="shared" si="191"/>
        <v>0</v>
      </c>
      <c r="J494" s="549">
        <f t="shared" si="191"/>
        <v>0</v>
      </c>
      <c r="K494" s="549">
        <f t="shared" si="191"/>
        <v>0</v>
      </c>
      <c r="L494" s="549">
        <f t="shared" si="191"/>
        <v>0</v>
      </c>
      <c r="M494" s="549">
        <f t="shared" si="191"/>
        <v>0</v>
      </c>
      <c r="N494" s="549">
        <f t="shared" si="191"/>
        <v>0</v>
      </c>
      <c r="O494" s="548"/>
      <c r="P494" s="249"/>
    </row>
    <row r="495" spans="1:16" ht="14.25">
      <c r="A495" s="1150"/>
      <c r="B495" s="1135"/>
      <c r="C495" s="1135"/>
      <c r="D495" s="1137"/>
      <c r="E495" s="383">
        <f>G495+I495+K495+M495</f>
        <v>50</v>
      </c>
      <c r="F495" s="383">
        <f>H495+J495+L495+N495</f>
        <v>0</v>
      </c>
      <c r="G495" s="383">
        <v>50</v>
      </c>
      <c r="H495" s="383">
        <v>0</v>
      </c>
      <c r="I495" s="383"/>
      <c r="J495" s="383"/>
      <c r="K495" s="383"/>
      <c r="L495" s="383"/>
      <c r="M495" s="383"/>
      <c r="N495" s="383"/>
      <c r="O495" s="527" t="s">
        <v>129</v>
      </c>
      <c r="P495" s="249"/>
    </row>
    <row r="496" spans="1:16" ht="14.25">
      <c r="A496" s="1150"/>
      <c r="B496" s="1135"/>
      <c r="C496" s="1135"/>
      <c r="D496" s="1137"/>
      <c r="E496" s="383">
        <f aca="true" t="shared" si="192" ref="E496:E501">G496+I496+K496+M496</f>
        <v>16</v>
      </c>
      <c r="F496" s="383">
        <f aca="true" t="shared" si="193" ref="F496:F501">H496+J496+L496+N496</f>
        <v>0</v>
      </c>
      <c r="G496" s="301">
        <v>16</v>
      </c>
      <c r="H496" s="383">
        <v>0</v>
      </c>
      <c r="I496" s="383"/>
      <c r="J496" s="383"/>
      <c r="K496" s="383"/>
      <c r="L496" s="383"/>
      <c r="M496" s="383"/>
      <c r="N496" s="383"/>
      <c r="O496" s="527" t="s">
        <v>130</v>
      </c>
      <c r="P496" s="249"/>
    </row>
    <row r="497" spans="1:16" ht="14.25">
      <c r="A497" s="1150"/>
      <c r="B497" s="1135"/>
      <c r="C497" s="1135"/>
      <c r="D497" s="1137"/>
      <c r="E497" s="383">
        <f t="shared" si="192"/>
        <v>50</v>
      </c>
      <c r="F497" s="383">
        <f t="shared" si="193"/>
        <v>0</v>
      </c>
      <c r="G497" s="301">
        <v>50</v>
      </c>
      <c r="H497" s="383">
        <v>0</v>
      </c>
      <c r="I497" s="383"/>
      <c r="J497" s="383"/>
      <c r="K497" s="383"/>
      <c r="L497" s="383"/>
      <c r="M497" s="383"/>
      <c r="N497" s="383"/>
      <c r="O497" s="527" t="s">
        <v>131</v>
      </c>
      <c r="P497" s="249"/>
    </row>
    <row r="498" spans="1:16" ht="14.25">
      <c r="A498" s="1150"/>
      <c r="B498" s="1135"/>
      <c r="C498" s="1135"/>
      <c r="D498" s="1137"/>
      <c r="E498" s="383">
        <f t="shared" si="192"/>
        <v>15</v>
      </c>
      <c r="F498" s="383">
        <f t="shared" si="193"/>
        <v>0</v>
      </c>
      <c r="G498" s="301">
        <v>15</v>
      </c>
      <c r="H498" s="383">
        <v>0</v>
      </c>
      <c r="I498" s="383"/>
      <c r="J498" s="383"/>
      <c r="K498" s="383"/>
      <c r="L498" s="383"/>
      <c r="M498" s="383"/>
      <c r="N498" s="383"/>
      <c r="O498" s="527" t="s">
        <v>133</v>
      </c>
      <c r="P498" s="249"/>
    </row>
    <row r="499" spans="1:16" ht="14.25">
      <c r="A499" s="1150"/>
      <c r="B499" s="1135"/>
      <c r="C499" s="1135"/>
      <c r="D499" s="1137"/>
      <c r="E499" s="383">
        <f t="shared" si="192"/>
        <v>10</v>
      </c>
      <c r="F499" s="383">
        <f t="shared" si="193"/>
        <v>0</v>
      </c>
      <c r="G499" s="301">
        <v>10</v>
      </c>
      <c r="H499" s="383">
        <v>0</v>
      </c>
      <c r="I499" s="383"/>
      <c r="J499" s="383"/>
      <c r="K499" s="383"/>
      <c r="L499" s="383"/>
      <c r="M499" s="383"/>
      <c r="N499" s="383"/>
      <c r="O499" s="527" t="s">
        <v>132</v>
      </c>
      <c r="P499" s="249"/>
    </row>
    <row r="500" spans="1:16" ht="14.25">
      <c r="A500" s="1150"/>
      <c r="B500" s="1135"/>
      <c r="C500" s="1135"/>
      <c r="D500" s="1137"/>
      <c r="E500" s="383">
        <f t="shared" si="192"/>
        <v>50</v>
      </c>
      <c r="F500" s="383">
        <f t="shared" si="193"/>
        <v>0</v>
      </c>
      <c r="G500" s="301">
        <v>50</v>
      </c>
      <c r="H500" s="383">
        <v>0</v>
      </c>
      <c r="I500" s="383"/>
      <c r="J500" s="383"/>
      <c r="K500" s="383"/>
      <c r="L500" s="383"/>
      <c r="M500" s="383"/>
      <c r="N500" s="383"/>
      <c r="O500" s="527" t="s">
        <v>23</v>
      </c>
      <c r="P500" s="249"/>
    </row>
    <row r="501" spans="1:16" ht="14.25">
      <c r="A501" s="1151"/>
      <c r="B501" s="1136"/>
      <c r="C501" s="1136"/>
      <c r="D501" s="1137"/>
      <c r="E501" s="383">
        <f t="shared" si="192"/>
        <v>10</v>
      </c>
      <c r="F501" s="383">
        <f t="shared" si="193"/>
        <v>0</v>
      </c>
      <c r="G501" s="301">
        <v>10</v>
      </c>
      <c r="H501" s="383">
        <v>0</v>
      </c>
      <c r="I501" s="383"/>
      <c r="J501" s="383"/>
      <c r="K501" s="383"/>
      <c r="L501" s="383"/>
      <c r="M501" s="383"/>
      <c r="N501" s="383"/>
      <c r="O501" s="527" t="s">
        <v>483</v>
      </c>
      <c r="P501" s="249"/>
    </row>
    <row r="502" spans="1:16" ht="63" customHeight="1">
      <c r="A502" s="1022" t="s">
        <v>1029</v>
      </c>
      <c r="B502" s="1040" t="s">
        <v>1032</v>
      </c>
      <c r="C502" s="388"/>
      <c r="D502" s="396" t="s">
        <v>8</v>
      </c>
      <c r="E502" s="397">
        <f>E503+E504+E505</f>
        <v>479.9</v>
      </c>
      <c r="F502" s="397">
        <f>F503+F504+F505</f>
        <v>439.9</v>
      </c>
      <c r="G502" s="397">
        <f>G503+G504+G505</f>
        <v>479.9</v>
      </c>
      <c r="H502" s="397">
        <f aca="true" t="shared" si="194" ref="H502:N502">H503+H504+H505</f>
        <v>439.9</v>
      </c>
      <c r="I502" s="397">
        <f t="shared" si="194"/>
        <v>0</v>
      </c>
      <c r="J502" s="397">
        <f t="shared" si="194"/>
        <v>0</v>
      </c>
      <c r="K502" s="397">
        <f t="shared" si="194"/>
        <v>0</v>
      </c>
      <c r="L502" s="397">
        <f t="shared" si="194"/>
        <v>0</v>
      </c>
      <c r="M502" s="397">
        <f t="shared" si="194"/>
        <v>0</v>
      </c>
      <c r="N502" s="397">
        <f t="shared" si="194"/>
        <v>0</v>
      </c>
      <c r="O502" s="1040" t="s">
        <v>136</v>
      </c>
      <c r="P502" s="249"/>
    </row>
    <row r="503" spans="1:16" ht="77.25" customHeight="1">
      <c r="A503" s="1023"/>
      <c r="B503" s="1041"/>
      <c r="C503" s="1040" t="s">
        <v>140</v>
      </c>
      <c r="D503" s="309">
        <v>2016</v>
      </c>
      <c r="E503" s="310">
        <f aca="true" t="shared" si="195" ref="E503:F505">G503+I503+K503+M503</f>
        <v>159.9</v>
      </c>
      <c r="F503" s="310">
        <f t="shared" si="195"/>
        <v>159.9</v>
      </c>
      <c r="G503" s="311">
        <v>159.9</v>
      </c>
      <c r="H503" s="311">
        <v>159.9</v>
      </c>
      <c r="I503" s="310"/>
      <c r="J503" s="310"/>
      <c r="K503" s="310"/>
      <c r="L503" s="310"/>
      <c r="M503" s="310"/>
      <c r="N503" s="310"/>
      <c r="O503" s="1041"/>
      <c r="P503" s="249"/>
    </row>
    <row r="504" spans="1:16" ht="14.25">
      <c r="A504" s="1023"/>
      <c r="B504" s="1041"/>
      <c r="C504" s="1041"/>
      <c r="D504" s="309">
        <v>2017</v>
      </c>
      <c r="E504" s="310">
        <f t="shared" si="195"/>
        <v>160</v>
      </c>
      <c r="F504" s="310">
        <f t="shared" si="195"/>
        <v>140</v>
      </c>
      <c r="G504" s="311">
        <v>160</v>
      </c>
      <c r="H504" s="311">
        <v>140</v>
      </c>
      <c r="I504" s="310"/>
      <c r="J504" s="310"/>
      <c r="K504" s="310"/>
      <c r="L504" s="310"/>
      <c r="M504" s="310"/>
      <c r="N504" s="310"/>
      <c r="O504" s="1041"/>
      <c r="P504" s="249"/>
    </row>
    <row r="505" spans="1:16" ht="24" customHeight="1">
      <c r="A505" s="1024"/>
      <c r="B505" s="1037"/>
      <c r="C505" s="1037"/>
      <c r="D505" s="309">
        <v>2018</v>
      </c>
      <c r="E505" s="310">
        <f t="shared" si="195"/>
        <v>160</v>
      </c>
      <c r="F505" s="310">
        <f t="shared" si="195"/>
        <v>140</v>
      </c>
      <c r="G505" s="311">
        <v>160</v>
      </c>
      <c r="H505" s="311">
        <v>140</v>
      </c>
      <c r="I505" s="310"/>
      <c r="J505" s="310"/>
      <c r="K505" s="310"/>
      <c r="L505" s="310"/>
      <c r="M505" s="310"/>
      <c r="N505" s="310"/>
      <c r="O505" s="1037"/>
      <c r="P505" s="249"/>
    </row>
    <row r="506" spans="1:16" ht="14.25">
      <c r="A506" s="1022" t="s">
        <v>1030</v>
      </c>
      <c r="B506" s="1040" t="s">
        <v>702</v>
      </c>
      <c r="C506" s="387"/>
      <c r="D506" s="380" t="s">
        <v>8</v>
      </c>
      <c r="E506" s="381">
        <f>SUM(E507:E513)</f>
        <v>1120</v>
      </c>
      <c r="F506" s="381">
        <f aca="true" t="shared" si="196" ref="F506:N506">SUM(F507:F513)</f>
        <v>560</v>
      </c>
      <c r="G506" s="392">
        <f t="shared" si="196"/>
        <v>1120</v>
      </c>
      <c r="H506" s="392">
        <f t="shared" si="196"/>
        <v>560</v>
      </c>
      <c r="I506" s="381">
        <f t="shared" si="196"/>
        <v>0</v>
      </c>
      <c r="J506" s="381">
        <f t="shared" si="196"/>
        <v>0</v>
      </c>
      <c r="K506" s="381">
        <f t="shared" si="196"/>
        <v>0</v>
      </c>
      <c r="L506" s="381">
        <f t="shared" si="196"/>
        <v>0</v>
      </c>
      <c r="M506" s="381">
        <f t="shared" si="196"/>
        <v>0</v>
      </c>
      <c r="N506" s="381">
        <f t="shared" si="196"/>
        <v>0</v>
      </c>
      <c r="O506" s="1040" t="s">
        <v>136</v>
      </c>
      <c r="P506" s="249"/>
    </row>
    <row r="507" spans="1:16" ht="14.25">
      <c r="A507" s="1023"/>
      <c r="B507" s="1041"/>
      <c r="C507" s="1040" t="s">
        <v>140</v>
      </c>
      <c r="D507" s="309">
        <v>2019</v>
      </c>
      <c r="E507" s="310">
        <f>G507+I507+K507+M507</f>
        <v>160</v>
      </c>
      <c r="F507" s="310">
        <f>H507+J507+L507+N507</f>
        <v>140</v>
      </c>
      <c r="G507" s="311">
        <v>160</v>
      </c>
      <c r="H507" s="311">
        <v>140</v>
      </c>
      <c r="I507" s="310"/>
      <c r="J507" s="310"/>
      <c r="K507" s="310"/>
      <c r="L507" s="310"/>
      <c r="M507" s="310"/>
      <c r="N507" s="310"/>
      <c r="O507" s="1041"/>
      <c r="P507" s="249"/>
    </row>
    <row r="508" spans="1:16" ht="14.25">
      <c r="A508" s="1023"/>
      <c r="B508" s="1041"/>
      <c r="C508" s="1041"/>
      <c r="D508" s="296">
        <v>2020</v>
      </c>
      <c r="E508" s="300">
        <f>G508+I508+K508+M508</f>
        <v>160</v>
      </c>
      <c r="F508" s="300">
        <f>H508+J508+L508+N508</f>
        <v>140</v>
      </c>
      <c r="G508" s="301">
        <v>160</v>
      </c>
      <c r="H508" s="301">
        <v>140</v>
      </c>
      <c r="I508" s="300"/>
      <c r="J508" s="300"/>
      <c r="K508" s="300"/>
      <c r="L508" s="300"/>
      <c r="M508" s="300"/>
      <c r="N508" s="300"/>
      <c r="O508" s="1041"/>
      <c r="P508" s="249"/>
    </row>
    <row r="509" spans="1:16" ht="14.25">
      <c r="A509" s="1023"/>
      <c r="B509" s="1041"/>
      <c r="C509" s="1041"/>
      <c r="D509" s="296">
        <v>2021</v>
      </c>
      <c r="E509" s="300">
        <f aca="true" t="shared" si="197" ref="E509:F513">G509+I509+K509+M509</f>
        <v>160</v>
      </c>
      <c r="F509" s="300">
        <f t="shared" si="197"/>
        <v>140</v>
      </c>
      <c r="G509" s="301">
        <v>160</v>
      </c>
      <c r="H509" s="301">
        <v>140</v>
      </c>
      <c r="I509" s="300"/>
      <c r="J509" s="300"/>
      <c r="K509" s="300"/>
      <c r="L509" s="300"/>
      <c r="M509" s="300"/>
      <c r="N509" s="300"/>
      <c r="O509" s="1041"/>
      <c r="P509" s="249"/>
    </row>
    <row r="510" spans="1:16" ht="14.25">
      <c r="A510" s="1023"/>
      <c r="B510" s="1041"/>
      <c r="C510" s="1041"/>
      <c r="D510" s="296">
        <v>2022</v>
      </c>
      <c r="E510" s="300">
        <f t="shared" si="197"/>
        <v>160</v>
      </c>
      <c r="F510" s="300">
        <f t="shared" si="197"/>
        <v>140</v>
      </c>
      <c r="G510" s="301">
        <v>160</v>
      </c>
      <c r="H510" s="301">
        <v>140</v>
      </c>
      <c r="I510" s="300"/>
      <c r="J510" s="300"/>
      <c r="K510" s="300"/>
      <c r="L510" s="300"/>
      <c r="M510" s="300"/>
      <c r="N510" s="300"/>
      <c r="O510" s="1041"/>
      <c r="P510" s="249"/>
    </row>
    <row r="511" spans="1:16" ht="14.25">
      <c r="A511" s="1023"/>
      <c r="B511" s="1041"/>
      <c r="C511" s="1041"/>
      <c r="D511" s="296">
        <v>2023</v>
      </c>
      <c r="E511" s="300">
        <f t="shared" si="197"/>
        <v>160</v>
      </c>
      <c r="F511" s="300">
        <f t="shared" si="197"/>
        <v>0</v>
      </c>
      <c r="G511" s="301">
        <v>160</v>
      </c>
      <c r="H511" s="301">
        <v>0</v>
      </c>
      <c r="I511" s="300"/>
      <c r="J511" s="300"/>
      <c r="K511" s="300"/>
      <c r="L511" s="300"/>
      <c r="M511" s="300"/>
      <c r="N511" s="300"/>
      <c r="O511" s="1041"/>
      <c r="P511" s="249"/>
    </row>
    <row r="512" spans="1:16" ht="14.25">
      <c r="A512" s="1023"/>
      <c r="B512" s="1041"/>
      <c r="C512" s="1041"/>
      <c r="D512" s="296">
        <v>2024</v>
      </c>
      <c r="E512" s="300">
        <f t="shared" si="197"/>
        <v>160</v>
      </c>
      <c r="F512" s="300">
        <f t="shared" si="197"/>
        <v>0</v>
      </c>
      <c r="G512" s="301">
        <v>160</v>
      </c>
      <c r="H512" s="301">
        <v>0</v>
      </c>
      <c r="I512" s="300"/>
      <c r="J512" s="300"/>
      <c r="K512" s="300"/>
      <c r="L512" s="300"/>
      <c r="M512" s="300"/>
      <c r="N512" s="300"/>
      <c r="O512" s="1041"/>
      <c r="P512" s="249"/>
    </row>
    <row r="513" spans="1:16" ht="26.25" customHeight="1">
      <c r="A513" s="1024"/>
      <c r="B513" s="1037"/>
      <c r="C513" s="1037"/>
      <c r="D513" s="296">
        <v>2025</v>
      </c>
      <c r="E513" s="300">
        <f t="shared" si="197"/>
        <v>160</v>
      </c>
      <c r="F513" s="300">
        <f t="shared" si="197"/>
        <v>0</v>
      </c>
      <c r="G513" s="301">
        <v>160</v>
      </c>
      <c r="H513" s="301">
        <v>0</v>
      </c>
      <c r="I513" s="300"/>
      <c r="J513" s="300"/>
      <c r="K513" s="300"/>
      <c r="L513" s="300"/>
      <c r="M513" s="300"/>
      <c r="N513" s="300"/>
      <c r="O513" s="1037"/>
      <c r="P513" s="249"/>
    </row>
    <row r="514" spans="1:16" ht="15.75" customHeight="1">
      <c r="A514" s="1152"/>
      <c r="B514" s="849" t="s">
        <v>16</v>
      </c>
      <c r="C514" s="849"/>
      <c r="D514" s="391" t="s">
        <v>8</v>
      </c>
      <c r="E514" s="392">
        <f>SUM(E515:E525)</f>
        <v>26466.4</v>
      </c>
      <c r="F514" s="392">
        <f>SUM(F515:F525)</f>
        <v>2876.0585</v>
      </c>
      <c r="G514" s="392">
        <f>SUM(G515:G525)</f>
        <v>26466.4</v>
      </c>
      <c r="H514" s="392">
        <f aca="true" t="shared" si="198" ref="H514:N514">SUM(H515:H525)</f>
        <v>2876.0585</v>
      </c>
      <c r="I514" s="392">
        <f t="shared" si="198"/>
        <v>0</v>
      </c>
      <c r="J514" s="392">
        <f t="shared" si="198"/>
        <v>0</v>
      </c>
      <c r="K514" s="392">
        <f t="shared" si="198"/>
        <v>0</v>
      </c>
      <c r="L514" s="392">
        <f t="shared" si="198"/>
        <v>0</v>
      </c>
      <c r="M514" s="392">
        <f t="shared" si="198"/>
        <v>0</v>
      </c>
      <c r="N514" s="392">
        <f t="shared" si="198"/>
        <v>0</v>
      </c>
      <c r="O514" s="1153"/>
      <c r="P514" s="249"/>
    </row>
    <row r="515" spans="1:16" ht="14.25">
      <c r="A515" s="1152"/>
      <c r="B515" s="849"/>
      <c r="C515" s="849"/>
      <c r="D515" s="203">
        <v>2015</v>
      </c>
      <c r="E515" s="300">
        <f>G515+I515+K515+M515</f>
        <v>2541.8</v>
      </c>
      <c r="F515" s="300">
        <f>H515+J515+L515+N515</f>
        <v>387.58500000000004</v>
      </c>
      <c r="G515" s="301">
        <f>G8+G20</f>
        <v>2541.8</v>
      </c>
      <c r="H515" s="301">
        <f aca="true" t="shared" si="199" ref="H515:N515">H8+H20</f>
        <v>387.58500000000004</v>
      </c>
      <c r="I515" s="301">
        <f t="shared" si="199"/>
        <v>0</v>
      </c>
      <c r="J515" s="301">
        <f t="shared" si="199"/>
        <v>0</v>
      </c>
      <c r="K515" s="301">
        <f t="shared" si="199"/>
        <v>0</v>
      </c>
      <c r="L515" s="301">
        <f t="shared" si="199"/>
        <v>0</v>
      </c>
      <c r="M515" s="301">
        <f t="shared" si="199"/>
        <v>0</v>
      </c>
      <c r="N515" s="301">
        <f t="shared" si="199"/>
        <v>0</v>
      </c>
      <c r="O515" s="1154"/>
      <c r="P515" s="249"/>
    </row>
    <row r="516" spans="1:16" ht="14.25">
      <c r="A516" s="1152"/>
      <c r="B516" s="849"/>
      <c r="C516" s="849"/>
      <c r="D516" s="203">
        <v>2016</v>
      </c>
      <c r="E516" s="300">
        <f aca="true" t="shared" si="200" ref="E516:F525">G516+I516+K516+M516</f>
        <v>2521.9</v>
      </c>
      <c r="F516" s="300">
        <f t="shared" si="200"/>
        <v>371.5</v>
      </c>
      <c r="G516" s="301">
        <f aca="true" t="shared" si="201" ref="G516:N516">G9+G21</f>
        <v>2521.9</v>
      </c>
      <c r="H516" s="301">
        <f t="shared" si="201"/>
        <v>371.5</v>
      </c>
      <c r="I516" s="301">
        <f t="shared" si="201"/>
        <v>0</v>
      </c>
      <c r="J516" s="301">
        <f t="shared" si="201"/>
        <v>0</v>
      </c>
      <c r="K516" s="301">
        <f t="shared" si="201"/>
        <v>0</v>
      </c>
      <c r="L516" s="301">
        <f t="shared" si="201"/>
        <v>0</v>
      </c>
      <c r="M516" s="301">
        <f t="shared" si="201"/>
        <v>0</v>
      </c>
      <c r="N516" s="301">
        <f t="shared" si="201"/>
        <v>0</v>
      </c>
      <c r="O516" s="1154"/>
      <c r="P516" s="249"/>
    </row>
    <row r="517" spans="1:16" ht="14.25">
      <c r="A517" s="1152"/>
      <c r="B517" s="849"/>
      <c r="C517" s="849"/>
      <c r="D517" s="203">
        <v>2017</v>
      </c>
      <c r="E517" s="300">
        <f t="shared" si="200"/>
        <v>2522</v>
      </c>
      <c r="F517" s="300">
        <f t="shared" si="200"/>
        <v>358.5985</v>
      </c>
      <c r="G517" s="301">
        <f aca="true" t="shared" si="202" ref="G517:N517">G10+G22</f>
        <v>2522</v>
      </c>
      <c r="H517" s="301">
        <f t="shared" si="202"/>
        <v>358.5985</v>
      </c>
      <c r="I517" s="301">
        <f t="shared" si="202"/>
        <v>0</v>
      </c>
      <c r="J517" s="301">
        <f t="shared" si="202"/>
        <v>0</v>
      </c>
      <c r="K517" s="301">
        <f t="shared" si="202"/>
        <v>0</v>
      </c>
      <c r="L517" s="301">
        <f t="shared" si="202"/>
        <v>0</v>
      </c>
      <c r="M517" s="301">
        <f t="shared" si="202"/>
        <v>0</v>
      </c>
      <c r="N517" s="301">
        <f t="shared" si="202"/>
        <v>0</v>
      </c>
      <c r="O517" s="1154"/>
      <c r="P517" s="249"/>
    </row>
    <row r="518" spans="1:16" ht="14.25">
      <c r="A518" s="1152"/>
      <c r="B518" s="849"/>
      <c r="C518" s="849"/>
      <c r="D518" s="203">
        <v>2018</v>
      </c>
      <c r="E518" s="300">
        <f t="shared" si="200"/>
        <v>2529.1</v>
      </c>
      <c r="F518" s="300">
        <f t="shared" si="200"/>
        <v>350.7</v>
      </c>
      <c r="G518" s="301">
        <f aca="true" t="shared" si="203" ref="G518:N518">G11+G23</f>
        <v>2529.1</v>
      </c>
      <c r="H518" s="301">
        <f t="shared" si="203"/>
        <v>350.7</v>
      </c>
      <c r="I518" s="301">
        <f t="shared" si="203"/>
        <v>0</v>
      </c>
      <c r="J518" s="301">
        <f t="shared" si="203"/>
        <v>0</v>
      </c>
      <c r="K518" s="301">
        <f t="shared" si="203"/>
        <v>0</v>
      </c>
      <c r="L518" s="301">
        <f t="shared" si="203"/>
        <v>0</v>
      </c>
      <c r="M518" s="301">
        <f t="shared" si="203"/>
        <v>0</v>
      </c>
      <c r="N518" s="301">
        <f t="shared" si="203"/>
        <v>0</v>
      </c>
      <c r="O518" s="1154"/>
      <c r="P518" s="249"/>
    </row>
    <row r="519" spans="1:16" ht="14.25">
      <c r="A519" s="1152"/>
      <c r="B519" s="849"/>
      <c r="C519" s="849"/>
      <c r="D519" s="203">
        <v>2019</v>
      </c>
      <c r="E519" s="300">
        <f t="shared" si="200"/>
        <v>2274.1</v>
      </c>
      <c r="F519" s="300">
        <f t="shared" si="200"/>
        <v>327.1</v>
      </c>
      <c r="G519" s="301">
        <f aca="true" t="shared" si="204" ref="G519:N519">G12+G24</f>
        <v>2274.1</v>
      </c>
      <c r="H519" s="301">
        <f t="shared" si="204"/>
        <v>327.1</v>
      </c>
      <c r="I519" s="301">
        <f t="shared" si="204"/>
        <v>0</v>
      </c>
      <c r="J519" s="301">
        <f t="shared" si="204"/>
        <v>0</v>
      </c>
      <c r="K519" s="301">
        <f t="shared" si="204"/>
        <v>0</v>
      </c>
      <c r="L519" s="301">
        <f t="shared" si="204"/>
        <v>0</v>
      </c>
      <c r="M519" s="301">
        <f t="shared" si="204"/>
        <v>0</v>
      </c>
      <c r="N519" s="301">
        <f t="shared" si="204"/>
        <v>0</v>
      </c>
      <c r="O519" s="1154"/>
      <c r="P519" s="249"/>
    </row>
    <row r="520" spans="1:16" ht="14.25">
      <c r="A520" s="1152"/>
      <c r="B520" s="849"/>
      <c r="C520" s="849"/>
      <c r="D520" s="203">
        <v>2020</v>
      </c>
      <c r="E520" s="300">
        <f t="shared" si="200"/>
        <v>2354.8</v>
      </c>
      <c r="F520" s="300">
        <f t="shared" si="200"/>
        <v>345.4</v>
      </c>
      <c r="G520" s="301">
        <f aca="true" t="shared" si="205" ref="G520:N520">G13+G25</f>
        <v>2354.8</v>
      </c>
      <c r="H520" s="301">
        <f t="shared" si="205"/>
        <v>345.4</v>
      </c>
      <c r="I520" s="301">
        <f t="shared" si="205"/>
        <v>0</v>
      </c>
      <c r="J520" s="301">
        <f t="shared" si="205"/>
        <v>0</v>
      </c>
      <c r="K520" s="301">
        <f t="shared" si="205"/>
        <v>0</v>
      </c>
      <c r="L520" s="301">
        <f t="shared" si="205"/>
        <v>0</v>
      </c>
      <c r="M520" s="301">
        <f t="shared" si="205"/>
        <v>0</v>
      </c>
      <c r="N520" s="301">
        <f t="shared" si="205"/>
        <v>0</v>
      </c>
      <c r="O520" s="1154"/>
      <c r="P520" s="249"/>
    </row>
    <row r="521" spans="1:16" ht="14.25">
      <c r="A521" s="1152"/>
      <c r="B521" s="849"/>
      <c r="C521" s="849"/>
      <c r="D521" s="203">
        <v>2021</v>
      </c>
      <c r="E521" s="300">
        <f t="shared" si="200"/>
        <v>2354.8</v>
      </c>
      <c r="F521" s="300">
        <f t="shared" si="200"/>
        <v>367.575</v>
      </c>
      <c r="G521" s="301">
        <f aca="true" t="shared" si="206" ref="G521:N521">G14+G26</f>
        <v>2354.8</v>
      </c>
      <c r="H521" s="301">
        <f t="shared" si="206"/>
        <v>367.575</v>
      </c>
      <c r="I521" s="301">
        <f t="shared" si="206"/>
        <v>0</v>
      </c>
      <c r="J521" s="301">
        <f t="shared" si="206"/>
        <v>0</v>
      </c>
      <c r="K521" s="301">
        <f t="shared" si="206"/>
        <v>0</v>
      </c>
      <c r="L521" s="301">
        <f t="shared" si="206"/>
        <v>0</v>
      </c>
      <c r="M521" s="301">
        <f t="shared" si="206"/>
        <v>0</v>
      </c>
      <c r="N521" s="301">
        <f t="shared" si="206"/>
        <v>0</v>
      </c>
      <c r="O521" s="1154"/>
      <c r="P521" s="249"/>
    </row>
    <row r="522" spans="1:16" ht="14.25">
      <c r="A522" s="1152"/>
      <c r="B522" s="849"/>
      <c r="C522" s="849"/>
      <c r="D522" s="203">
        <v>2022</v>
      </c>
      <c r="E522" s="300">
        <f t="shared" si="200"/>
        <v>2354.8</v>
      </c>
      <c r="F522" s="300">
        <f t="shared" si="200"/>
        <v>367.6</v>
      </c>
      <c r="G522" s="301">
        <f aca="true" t="shared" si="207" ref="G522:N522">G15+G27</f>
        <v>2354.8</v>
      </c>
      <c r="H522" s="301">
        <f t="shared" si="207"/>
        <v>367.6</v>
      </c>
      <c r="I522" s="301">
        <f t="shared" si="207"/>
        <v>0</v>
      </c>
      <c r="J522" s="301">
        <f t="shared" si="207"/>
        <v>0</v>
      </c>
      <c r="K522" s="301">
        <f t="shared" si="207"/>
        <v>0</v>
      </c>
      <c r="L522" s="301">
        <f t="shared" si="207"/>
        <v>0</v>
      </c>
      <c r="M522" s="301">
        <f t="shared" si="207"/>
        <v>0</v>
      </c>
      <c r="N522" s="301">
        <f t="shared" si="207"/>
        <v>0</v>
      </c>
      <c r="O522" s="1154"/>
      <c r="P522" s="249"/>
    </row>
    <row r="523" spans="1:16" ht="14.25">
      <c r="A523" s="1152"/>
      <c r="B523" s="849"/>
      <c r="C523" s="849"/>
      <c r="D523" s="203">
        <v>2023</v>
      </c>
      <c r="E523" s="300">
        <f t="shared" si="200"/>
        <v>2337.7</v>
      </c>
      <c r="F523" s="300">
        <f t="shared" si="200"/>
        <v>0</v>
      </c>
      <c r="G523" s="301">
        <f aca="true" t="shared" si="208" ref="G523:N523">G16+G28</f>
        <v>2337.7</v>
      </c>
      <c r="H523" s="301">
        <f t="shared" si="208"/>
        <v>0</v>
      </c>
      <c r="I523" s="301">
        <f t="shared" si="208"/>
        <v>0</v>
      </c>
      <c r="J523" s="301">
        <f t="shared" si="208"/>
        <v>0</v>
      </c>
      <c r="K523" s="301">
        <f t="shared" si="208"/>
        <v>0</v>
      </c>
      <c r="L523" s="301">
        <f t="shared" si="208"/>
        <v>0</v>
      </c>
      <c r="M523" s="301">
        <f t="shared" si="208"/>
        <v>0</v>
      </c>
      <c r="N523" s="301">
        <f t="shared" si="208"/>
        <v>0</v>
      </c>
      <c r="O523" s="1154"/>
      <c r="P523" s="249"/>
    </row>
    <row r="524" spans="1:16" ht="14.25">
      <c r="A524" s="1152"/>
      <c r="B524" s="849"/>
      <c r="C524" s="849"/>
      <c r="D524" s="203">
        <v>2024</v>
      </c>
      <c r="E524" s="300">
        <f t="shared" si="200"/>
        <v>2337.7</v>
      </c>
      <c r="F524" s="300">
        <f t="shared" si="200"/>
        <v>0</v>
      </c>
      <c r="G524" s="301">
        <f aca="true" t="shared" si="209" ref="G524:N524">G17+G29</f>
        <v>2337.7</v>
      </c>
      <c r="H524" s="301">
        <f t="shared" si="209"/>
        <v>0</v>
      </c>
      <c r="I524" s="301">
        <f t="shared" si="209"/>
        <v>0</v>
      </c>
      <c r="J524" s="301">
        <f t="shared" si="209"/>
        <v>0</v>
      </c>
      <c r="K524" s="301">
        <f t="shared" si="209"/>
        <v>0</v>
      </c>
      <c r="L524" s="301">
        <f t="shared" si="209"/>
        <v>0</v>
      </c>
      <c r="M524" s="301">
        <f t="shared" si="209"/>
        <v>0</v>
      </c>
      <c r="N524" s="301">
        <f t="shared" si="209"/>
        <v>0</v>
      </c>
      <c r="O524" s="1154"/>
      <c r="P524" s="249"/>
    </row>
    <row r="525" spans="1:16" ht="14.25">
      <c r="A525" s="1152"/>
      <c r="B525" s="849"/>
      <c r="C525" s="849"/>
      <c r="D525" s="203">
        <v>2025</v>
      </c>
      <c r="E525" s="300">
        <f t="shared" si="200"/>
        <v>2337.7</v>
      </c>
      <c r="F525" s="300">
        <f t="shared" si="200"/>
        <v>0</v>
      </c>
      <c r="G525" s="301">
        <f aca="true" t="shared" si="210" ref="G525:N525">G18+G30</f>
        <v>2337.7</v>
      </c>
      <c r="H525" s="301">
        <f t="shared" si="210"/>
        <v>0</v>
      </c>
      <c r="I525" s="301">
        <f t="shared" si="210"/>
        <v>0</v>
      </c>
      <c r="J525" s="301">
        <f t="shared" si="210"/>
        <v>0</v>
      </c>
      <c r="K525" s="301">
        <f t="shared" si="210"/>
        <v>0</v>
      </c>
      <c r="L525" s="301">
        <f t="shared" si="210"/>
        <v>0</v>
      </c>
      <c r="M525" s="301">
        <f t="shared" si="210"/>
        <v>0</v>
      </c>
      <c r="N525" s="301">
        <f t="shared" si="210"/>
        <v>0</v>
      </c>
      <c r="O525" s="1155"/>
      <c r="P525" s="249"/>
    </row>
    <row r="527" ht="14.25">
      <c r="A527" s="127" t="s">
        <v>179</v>
      </c>
    </row>
    <row r="528" spans="1:7" ht="26.25">
      <c r="A528" s="189" t="s">
        <v>24</v>
      </c>
      <c r="B528" s="1160" t="s">
        <v>365</v>
      </c>
      <c r="C528" s="1160"/>
      <c r="D528" s="1160"/>
      <c r="E528" s="1160"/>
      <c r="F528" s="1160"/>
      <c r="G528" s="1160"/>
    </row>
    <row r="529" spans="1:7" ht="14.25">
      <c r="A529" s="189" t="s">
        <v>23</v>
      </c>
      <c r="B529" s="1160" t="s">
        <v>118</v>
      </c>
      <c r="C529" s="1160"/>
      <c r="D529" s="1160"/>
      <c r="E529" s="1160"/>
      <c r="F529" s="1160"/>
      <c r="G529" s="1160"/>
    </row>
    <row r="530" spans="1:7" ht="14.25">
      <c r="A530" s="189" t="s">
        <v>129</v>
      </c>
      <c r="B530" s="1160" t="s">
        <v>366</v>
      </c>
      <c r="C530" s="1160"/>
      <c r="D530" s="1160"/>
      <c r="E530" s="1160"/>
      <c r="F530" s="1160"/>
      <c r="G530" s="1160"/>
    </row>
    <row r="531" spans="1:7" ht="26.25">
      <c r="A531" s="189" t="s">
        <v>130</v>
      </c>
      <c r="B531" s="1160" t="s">
        <v>367</v>
      </c>
      <c r="C531" s="1160"/>
      <c r="D531" s="1160"/>
      <c r="E531" s="1160"/>
      <c r="F531" s="1160"/>
      <c r="G531" s="1160"/>
    </row>
    <row r="532" spans="1:7" ht="26.25">
      <c r="A532" s="189" t="s">
        <v>131</v>
      </c>
      <c r="B532" s="1160" t="s">
        <v>368</v>
      </c>
      <c r="C532" s="1160"/>
      <c r="D532" s="1160"/>
      <c r="E532" s="1160"/>
      <c r="F532" s="1160"/>
      <c r="G532" s="1160"/>
    </row>
    <row r="533" spans="1:7" ht="26.25">
      <c r="A533" s="189" t="s">
        <v>132</v>
      </c>
      <c r="B533" s="1160" t="s">
        <v>369</v>
      </c>
      <c r="C533" s="1160"/>
      <c r="D533" s="1160"/>
      <c r="E533" s="1160"/>
      <c r="F533" s="1160"/>
      <c r="G533" s="1160"/>
    </row>
    <row r="534" spans="1:7" ht="26.25">
      <c r="A534" s="189" t="s">
        <v>133</v>
      </c>
      <c r="B534" s="1160" t="s">
        <v>370</v>
      </c>
      <c r="C534" s="1160"/>
      <c r="D534" s="1160"/>
      <c r="E534" s="1160"/>
      <c r="F534" s="1160"/>
      <c r="G534" s="1160"/>
    </row>
    <row r="535" spans="1:7" ht="14.25">
      <c r="A535" s="189" t="s">
        <v>136</v>
      </c>
      <c r="B535" s="1160" t="s">
        <v>371</v>
      </c>
      <c r="C535" s="1160"/>
      <c r="D535" s="1160"/>
      <c r="E535" s="1160"/>
      <c r="F535" s="1160"/>
      <c r="G535" s="1160"/>
    </row>
    <row r="536" spans="1:15" ht="14.25">
      <c r="A536" s="1012" t="s">
        <v>362</v>
      </c>
      <c r="B536" s="1012"/>
      <c r="C536" s="1012"/>
      <c r="D536" s="1012"/>
      <c r="E536" s="1012"/>
      <c r="F536" s="1012"/>
      <c r="G536" s="1012"/>
      <c r="H536" s="1012"/>
      <c r="I536" s="1012"/>
      <c r="J536" s="1012"/>
      <c r="K536" s="1012"/>
      <c r="L536" s="1012"/>
      <c r="M536" s="1012"/>
      <c r="N536" s="1012"/>
      <c r="O536" s="1012"/>
    </row>
    <row r="537" ht="14.25">
      <c r="A537" s="194"/>
    </row>
    <row r="538" spans="1:15" ht="31.5" customHeight="1">
      <c r="A538" s="889" t="s">
        <v>711</v>
      </c>
      <c r="B538" s="889"/>
      <c r="C538" s="889"/>
      <c r="D538" s="889"/>
      <c r="E538" s="889"/>
      <c r="F538" s="889"/>
      <c r="G538" s="889"/>
      <c r="H538" s="889"/>
      <c r="I538" s="889"/>
      <c r="J538" s="889"/>
      <c r="K538" s="889"/>
      <c r="L538" s="889"/>
      <c r="M538" s="889"/>
      <c r="N538" s="889"/>
      <c r="O538" s="889"/>
    </row>
    <row r="539" spans="1:15" ht="28.5" customHeight="1">
      <c r="A539" s="889" t="s">
        <v>712</v>
      </c>
      <c r="B539" s="889"/>
      <c r="C539" s="889"/>
      <c r="D539" s="889"/>
      <c r="E539" s="889"/>
      <c r="F539" s="889"/>
      <c r="G539" s="889"/>
      <c r="H539" s="889"/>
      <c r="I539" s="889"/>
      <c r="J539" s="889"/>
      <c r="K539" s="889"/>
      <c r="L539" s="889"/>
      <c r="M539" s="889"/>
      <c r="N539" s="889"/>
      <c r="O539" s="889"/>
    </row>
    <row r="540" spans="1:15" ht="28.5" customHeight="1">
      <c r="A540" s="884" t="s">
        <v>994</v>
      </c>
      <c r="B540" s="884"/>
      <c r="C540" s="884"/>
      <c r="D540" s="884"/>
      <c r="E540" s="884"/>
      <c r="F540" s="884"/>
      <c r="G540" s="884"/>
      <c r="H540" s="884"/>
      <c r="I540" s="884"/>
      <c r="J540" s="884"/>
      <c r="K540" s="884"/>
      <c r="L540" s="884"/>
      <c r="M540" s="884"/>
      <c r="N540" s="884"/>
      <c r="O540" s="884"/>
    </row>
    <row r="541" spans="1:15" ht="14.25">
      <c r="A541" s="884" t="s">
        <v>713</v>
      </c>
      <c r="B541" s="884"/>
      <c r="C541" s="884"/>
      <c r="D541" s="884"/>
      <c r="E541" s="884"/>
      <c r="F541" s="884"/>
      <c r="G541" s="884"/>
      <c r="H541" s="884"/>
      <c r="I541" s="884"/>
      <c r="J541" s="884"/>
      <c r="K541" s="884"/>
      <c r="L541" s="884"/>
      <c r="M541" s="884"/>
      <c r="N541" s="884"/>
      <c r="O541" s="884"/>
    </row>
    <row r="542" spans="1:15" ht="31.5" customHeight="1">
      <c r="A542" s="1161" t="s">
        <v>851</v>
      </c>
      <c r="B542" s="889"/>
      <c r="C542" s="889"/>
      <c r="D542" s="889"/>
      <c r="E542" s="889"/>
      <c r="F542" s="889"/>
      <c r="G542" s="889"/>
      <c r="H542" s="889"/>
      <c r="I542" s="889"/>
      <c r="J542" s="889"/>
      <c r="K542" s="889"/>
      <c r="L542" s="889"/>
      <c r="M542" s="889"/>
      <c r="N542" s="889"/>
      <c r="O542" s="889"/>
    </row>
    <row r="543" spans="1:15" ht="15" customHeight="1">
      <c r="A543" s="902" t="s">
        <v>782</v>
      </c>
      <c r="B543" s="902"/>
      <c r="C543" s="902"/>
      <c r="D543" s="902"/>
      <c r="E543" s="902"/>
      <c r="F543" s="902"/>
      <c r="G543" s="902"/>
      <c r="H543" s="902"/>
      <c r="I543" s="902"/>
      <c r="J543" s="902"/>
      <c r="K543" s="902"/>
      <c r="L543" s="902"/>
      <c r="M543" s="902"/>
      <c r="N543" s="902"/>
      <c r="O543" s="902"/>
    </row>
    <row r="544" spans="1:15" ht="14.25">
      <c r="A544" s="889" t="s">
        <v>373</v>
      </c>
      <c r="B544" s="889"/>
      <c r="C544" s="889"/>
      <c r="D544" s="889"/>
      <c r="E544" s="889"/>
      <c r="F544" s="889"/>
      <c r="G544" s="889"/>
      <c r="H544" s="889"/>
      <c r="I544" s="889"/>
      <c r="J544" s="889"/>
      <c r="K544" s="889"/>
      <c r="L544" s="889"/>
      <c r="M544" s="889"/>
      <c r="N544" s="889"/>
      <c r="O544" s="889"/>
    </row>
    <row r="545" spans="1:15" ht="14.25">
      <c r="A545" s="889" t="s">
        <v>123</v>
      </c>
      <c r="B545" s="889"/>
      <c r="C545" s="889"/>
      <c r="D545" s="889"/>
      <c r="E545" s="889"/>
      <c r="F545" s="889"/>
      <c r="G545" s="889"/>
      <c r="H545" s="889"/>
      <c r="I545" s="889"/>
      <c r="J545" s="889"/>
      <c r="K545" s="889"/>
      <c r="L545" s="889"/>
      <c r="M545" s="889"/>
      <c r="N545" s="889"/>
      <c r="O545" s="889"/>
    </row>
    <row r="546" spans="1:15" ht="14.25">
      <c r="A546" s="889" t="s">
        <v>113</v>
      </c>
      <c r="B546" s="889"/>
      <c r="C546" s="889"/>
      <c r="D546" s="889"/>
      <c r="E546" s="889"/>
      <c r="F546" s="889"/>
      <c r="G546" s="889"/>
      <c r="H546" s="889"/>
      <c r="I546" s="889"/>
      <c r="J546" s="889"/>
      <c r="K546" s="889"/>
      <c r="L546" s="889"/>
      <c r="M546" s="889"/>
      <c r="N546" s="889"/>
      <c r="O546" s="889"/>
    </row>
    <row r="547" spans="1:15" ht="14.25">
      <c r="A547" s="889" t="s">
        <v>114</v>
      </c>
      <c r="B547" s="889"/>
      <c r="C547" s="889"/>
      <c r="D547" s="889"/>
      <c r="E547" s="889"/>
      <c r="F547" s="889"/>
      <c r="G547" s="889"/>
      <c r="H547" s="889"/>
      <c r="I547" s="889"/>
      <c r="J547" s="889"/>
      <c r="K547" s="889"/>
      <c r="L547" s="889"/>
      <c r="M547" s="889"/>
      <c r="N547" s="889"/>
      <c r="O547" s="889"/>
    </row>
    <row r="548" spans="1:15" ht="14.25">
      <c r="A548" s="889" t="s">
        <v>115</v>
      </c>
      <c r="B548" s="889"/>
      <c r="C548" s="889"/>
      <c r="D548" s="889"/>
      <c r="E548" s="889"/>
      <c r="F548" s="889"/>
      <c r="G548" s="889"/>
      <c r="H548" s="889"/>
      <c r="I548" s="889"/>
      <c r="J548" s="889"/>
      <c r="K548" s="889"/>
      <c r="L548" s="889"/>
      <c r="M548" s="889"/>
      <c r="N548" s="889"/>
      <c r="O548" s="889"/>
    </row>
    <row r="549" spans="1:15" ht="14.25">
      <c r="A549" s="889" t="s">
        <v>116</v>
      </c>
      <c r="B549" s="889"/>
      <c r="C549" s="889"/>
      <c r="D549" s="889"/>
      <c r="E549" s="889"/>
      <c r="F549" s="889"/>
      <c r="G549" s="889"/>
      <c r="H549" s="889"/>
      <c r="I549" s="889"/>
      <c r="J549" s="889"/>
      <c r="K549" s="889"/>
      <c r="L549" s="889"/>
      <c r="M549" s="889"/>
      <c r="N549" s="889"/>
      <c r="O549" s="889"/>
    </row>
    <row r="550" spans="1:15" ht="14.25">
      <c r="A550" s="889" t="s">
        <v>117</v>
      </c>
      <c r="B550" s="889"/>
      <c r="C550" s="889"/>
      <c r="D550" s="889"/>
      <c r="E550" s="889"/>
      <c r="F550" s="889"/>
      <c r="G550" s="889"/>
      <c r="H550" s="889"/>
      <c r="I550" s="889"/>
      <c r="J550" s="889"/>
      <c r="K550" s="889"/>
      <c r="L550" s="889"/>
      <c r="M550" s="889"/>
      <c r="N550" s="889"/>
      <c r="O550" s="889"/>
    </row>
    <row r="551" spans="1:15" ht="14.25">
      <c r="A551" s="889" t="s">
        <v>374</v>
      </c>
      <c r="B551" s="889"/>
      <c r="C551" s="889"/>
      <c r="D551" s="889"/>
      <c r="E551" s="889"/>
      <c r="F551" s="889"/>
      <c r="G551" s="889"/>
      <c r="H551" s="889"/>
      <c r="I551" s="889"/>
      <c r="J551" s="889"/>
      <c r="K551" s="889"/>
      <c r="L551" s="889"/>
      <c r="M551" s="889"/>
      <c r="N551" s="889"/>
      <c r="O551" s="889"/>
    </row>
    <row r="552" spans="1:15" ht="44.25" customHeight="1">
      <c r="A552" s="889" t="s">
        <v>764</v>
      </c>
      <c r="B552" s="889"/>
      <c r="C552" s="889"/>
      <c r="D552" s="889"/>
      <c r="E552" s="889"/>
      <c r="F552" s="889"/>
      <c r="G552" s="889"/>
      <c r="H552" s="889"/>
      <c r="I552" s="889"/>
      <c r="J552" s="889"/>
      <c r="K552" s="889"/>
      <c r="L552" s="889"/>
      <c r="M552" s="889"/>
      <c r="N552" s="889"/>
      <c r="O552" s="889"/>
    </row>
    <row r="553" spans="1:15" ht="59.25" customHeight="1">
      <c r="A553" s="890" t="s">
        <v>998</v>
      </c>
      <c r="B553" s="890"/>
      <c r="C553" s="890"/>
      <c r="D553" s="890"/>
      <c r="E553" s="890"/>
      <c r="F553" s="890"/>
      <c r="G553" s="890"/>
      <c r="H553" s="890"/>
      <c r="I553" s="890"/>
      <c r="J553" s="890"/>
      <c r="K553" s="890"/>
      <c r="L553" s="890"/>
      <c r="M553" s="890"/>
      <c r="N553" s="890"/>
      <c r="O553" s="890"/>
    </row>
    <row r="554" spans="1:15" ht="42.75" customHeight="1">
      <c r="A554" s="1162" t="s">
        <v>546</v>
      </c>
      <c r="B554" s="1162"/>
      <c r="C554" s="1162"/>
      <c r="D554" s="1162"/>
      <c r="E554" s="1162"/>
      <c r="F554" s="1162"/>
      <c r="G554" s="1162"/>
      <c r="H554" s="1162"/>
      <c r="I554" s="1162"/>
      <c r="J554" s="1162"/>
      <c r="K554" s="1162"/>
      <c r="L554" s="1162"/>
      <c r="M554" s="1162"/>
      <c r="N554" s="1162"/>
      <c r="O554" s="1162"/>
    </row>
    <row r="555" spans="1:15" ht="30.75" customHeight="1">
      <c r="A555" s="890" t="s">
        <v>708</v>
      </c>
      <c r="B555" s="890"/>
      <c r="C555" s="890"/>
      <c r="D555" s="890"/>
      <c r="E555" s="890"/>
      <c r="F555" s="890"/>
      <c r="G555" s="890"/>
      <c r="H555" s="890"/>
      <c r="I555" s="890"/>
      <c r="J555" s="890"/>
      <c r="K555" s="890"/>
      <c r="L555" s="890"/>
      <c r="M555" s="890"/>
      <c r="N555" s="890"/>
      <c r="O555" s="890"/>
    </row>
    <row r="556" spans="1:15" ht="14.25">
      <c r="A556" s="195"/>
      <c r="B556" s="142"/>
      <c r="C556" s="142"/>
      <c r="D556" s="142"/>
      <c r="E556" s="142"/>
      <c r="F556" s="142"/>
      <c r="G556" s="142"/>
      <c r="H556" s="142"/>
      <c r="I556" s="142"/>
      <c r="J556" s="142"/>
      <c r="K556" s="142"/>
      <c r="L556" s="142"/>
      <c r="M556" s="142"/>
      <c r="N556" s="142"/>
      <c r="O556" s="142"/>
    </row>
  </sheetData>
  <sheetProtection/>
  <mergeCells count="176">
    <mergeCell ref="A549:O549"/>
    <mergeCell ref="A550:O550"/>
    <mergeCell ref="A551:O551"/>
    <mergeCell ref="A552:O552"/>
    <mergeCell ref="A553:O553"/>
    <mergeCell ref="A555:O555"/>
    <mergeCell ref="A554:O554"/>
    <mergeCell ref="A544:O544"/>
    <mergeCell ref="A545:O545"/>
    <mergeCell ref="A546:O546"/>
    <mergeCell ref="A547:O547"/>
    <mergeCell ref="A548:O548"/>
    <mergeCell ref="A543:O543"/>
    <mergeCell ref="A536:O536"/>
    <mergeCell ref="A538:O538"/>
    <mergeCell ref="A539:O539"/>
    <mergeCell ref="A540:O540"/>
    <mergeCell ref="A541:O541"/>
    <mergeCell ref="A542:O542"/>
    <mergeCell ref="B530:G530"/>
    <mergeCell ref="B531:G531"/>
    <mergeCell ref="B532:G532"/>
    <mergeCell ref="B533:G533"/>
    <mergeCell ref="B534:G534"/>
    <mergeCell ref="B535:G535"/>
    <mergeCell ref="A506:A513"/>
    <mergeCell ref="A514:A525"/>
    <mergeCell ref="B514:C525"/>
    <mergeCell ref="O506:O513"/>
    <mergeCell ref="B506:B513"/>
    <mergeCell ref="B529:G529"/>
    <mergeCell ref="B502:B505"/>
    <mergeCell ref="B528:G528"/>
    <mergeCell ref="D430:D437"/>
    <mergeCell ref="O404:O405"/>
    <mergeCell ref="D370:D371"/>
    <mergeCell ref="D372:D373"/>
    <mergeCell ref="D378:D379"/>
    <mergeCell ref="D376:D377"/>
    <mergeCell ref="D390:D391"/>
    <mergeCell ref="D486:D493"/>
    <mergeCell ref="A502:A505"/>
    <mergeCell ref="B404:B405"/>
    <mergeCell ref="D446:D453"/>
    <mergeCell ref="D454:D461"/>
    <mergeCell ref="A369:A391"/>
    <mergeCell ref="B369:B391"/>
    <mergeCell ref="D382:D383"/>
    <mergeCell ref="D384:D385"/>
    <mergeCell ref="D386:D387"/>
    <mergeCell ref="D388:D389"/>
    <mergeCell ref="A392:A403"/>
    <mergeCell ref="B392:B403"/>
    <mergeCell ref="O392:O403"/>
    <mergeCell ref="D308:D313"/>
    <mergeCell ref="D314:D319"/>
    <mergeCell ref="D380:D381"/>
    <mergeCell ref="D374:D375"/>
    <mergeCell ref="A284:A355"/>
    <mergeCell ref="B284:B355"/>
    <mergeCell ref="D320:D325"/>
    <mergeCell ref="D230:D235"/>
    <mergeCell ref="D236:D241"/>
    <mergeCell ref="D284:D289"/>
    <mergeCell ref="D266:D271"/>
    <mergeCell ref="D248:D253"/>
    <mergeCell ref="D149:D155"/>
    <mergeCell ref="D272:D277"/>
    <mergeCell ref="D278:D283"/>
    <mergeCell ref="D212:D217"/>
    <mergeCell ref="D218:D223"/>
    <mergeCell ref="D93:D99"/>
    <mergeCell ref="D156:D162"/>
    <mergeCell ref="D163:D169"/>
    <mergeCell ref="D121:D127"/>
    <mergeCell ref="C44:C50"/>
    <mergeCell ref="D44:D50"/>
    <mergeCell ref="D65:D71"/>
    <mergeCell ref="D72:D78"/>
    <mergeCell ref="D58:D64"/>
    <mergeCell ref="D128:D134"/>
    <mergeCell ref="D2:D4"/>
    <mergeCell ref="O3:O4"/>
    <mergeCell ref="E2:F3"/>
    <mergeCell ref="D198:D204"/>
    <mergeCell ref="D79:D85"/>
    <mergeCell ref="D86:D92"/>
    <mergeCell ref="D184:D190"/>
    <mergeCell ref="D191:D197"/>
    <mergeCell ref="D135:D141"/>
    <mergeCell ref="D142:D148"/>
    <mergeCell ref="K3:L3"/>
    <mergeCell ref="M3:N3"/>
    <mergeCell ref="A212:A283"/>
    <mergeCell ref="B212:B283"/>
    <mergeCell ref="D254:D259"/>
    <mergeCell ref="C212:C217"/>
    <mergeCell ref="D107:D113"/>
    <mergeCell ref="D51:D57"/>
    <mergeCell ref="D260:D265"/>
    <mergeCell ref="C2:C4"/>
    <mergeCell ref="D224:D229"/>
    <mergeCell ref="D242:D247"/>
    <mergeCell ref="D170:D176"/>
    <mergeCell ref="A1:O1"/>
    <mergeCell ref="A6:O6"/>
    <mergeCell ref="A2:A4"/>
    <mergeCell ref="B2:B4"/>
    <mergeCell ref="B44:B127"/>
    <mergeCell ref="A44:A127"/>
    <mergeCell ref="G2:N2"/>
    <mergeCell ref="G3:H3"/>
    <mergeCell ref="I3:J3"/>
    <mergeCell ref="D290:D295"/>
    <mergeCell ref="D296:D301"/>
    <mergeCell ref="B128:B211"/>
    <mergeCell ref="A128:A211"/>
    <mergeCell ref="D100:D106"/>
    <mergeCell ref="D205:D211"/>
    <mergeCell ref="D177:D183"/>
    <mergeCell ref="C128:C134"/>
    <mergeCell ref="D114:D120"/>
    <mergeCell ref="D302:D307"/>
    <mergeCell ref="O514:O525"/>
    <mergeCell ref="C422:C501"/>
    <mergeCell ref="C503:C505"/>
    <mergeCell ref="C507:C513"/>
    <mergeCell ref="D326:D331"/>
    <mergeCell ref="D332:D337"/>
    <mergeCell ref="D338:D343"/>
    <mergeCell ref="D344:D349"/>
    <mergeCell ref="D350:D355"/>
    <mergeCell ref="C296:C355"/>
    <mergeCell ref="A406:A501"/>
    <mergeCell ref="B406:B501"/>
    <mergeCell ref="D462:D469"/>
    <mergeCell ref="C406:C413"/>
    <mergeCell ref="D438:D445"/>
    <mergeCell ref="A404:A405"/>
    <mergeCell ref="D470:D477"/>
    <mergeCell ref="D478:D485"/>
    <mergeCell ref="C58:C127"/>
    <mergeCell ref="C135:C141"/>
    <mergeCell ref="C142:C211"/>
    <mergeCell ref="C218:C223"/>
    <mergeCell ref="C224:C283"/>
    <mergeCell ref="C290:C295"/>
    <mergeCell ref="C284:C289"/>
    <mergeCell ref="O502:O505"/>
    <mergeCell ref="D406:D413"/>
    <mergeCell ref="D414:D421"/>
    <mergeCell ref="D422:D429"/>
    <mergeCell ref="C369:C391"/>
    <mergeCell ref="C392:C403"/>
    <mergeCell ref="C404:C405"/>
    <mergeCell ref="C414:C421"/>
    <mergeCell ref="D494:D501"/>
    <mergeCell ref="B7:B18"/>
    <mergeCell ref="A7:A18"/>
    <mergeCell ref="C7:C18"/>
    <mergeCell ref="O7:O18"/>
    <mergeCell ref="O19:O30"/>
    <mergeCell ref="B31:O31"/>
    <mergeCell ref="B19:B30"/>
    <mergeCell ref="C19:C30"/>
    <mergeCell ref="A19:A30"/>
    <mergeCell ref="B32:B43"/>
    <mergeCell ref="A32:A43"/>
    <mergeCell ref="C32:C43"/>
    <mergeCell ref="O32:O43"/>
    <mergeCell ref="C51:C57"/>
    <mergeCell ref="O357:O368"/>
    <mergeCell ref="B357:B368"/>
    <mergeCell ref="A357:A368"/>
    <mergeCell ref="C357:C368"/>
    <mergeCell ref="B356:O356"/>
  </mergeCells>
  <printOptions/>
  <pageMargins left="0.6692913385826772" right="0.31496062992125984" top="0.35433070866141736" bottom="0.3937007874015748" header="0.31496062992125984" footer="0.31496062992125984"/>
  <pageSetup horizontalDpi="600" verticalDpi="600" orientation="portrait" paperSize="9" scale="59" r:id="rId1"/>
  <rowBreaks count="6" manualBreakCount="6">
    <brk id="85" max="14" man="1"/>
    <brk id="176" max="14" man="1"/>
    <brk id="265" max="14" man="1"/>
    <brk id="355" max="15" man="1"/>
    <brk id="437" max="255" man="1"/>
    <brk id="501" max="255" man="1"/>
  </rowBreaks>
</worksheet>
</file>

<file path=xl/worksheets/sheet15.xml><?xml version="1.0" encoding="utf-8"?>
<worksheet xmlns="http://schemas.openxmlformats.org/spreadsheetml/2006/main" xmlns:r="http://schemas.openxmlformats.org/officeDocument/2006/relationships">
  <sheetPr>
    <tabColor rgb="FFFFFF00"/>
  </sheetPr>
  <dimension ref="A1:Y50"/>
  <sheetViews>
    <sheetView view="pageBreakPreview" zoomScale="124" zoomScaleSheetLayoutView="124" zoomScalePageLayoutView="0" workbookViewId="0" topLeftCell="A1">
      <selection activeCell="N25" sqref="N25"/>
    </sheetView>
  </sheetViews>
  <sheetFormatPr defaultColWidth="9.140625" defaultRowHeight="15"/>
  <cols>
    <col min="1" max="1" width="55.00390625" style="0" customWidth="1"/>
    <col min="2" max="25" width="6.28125" style="92" customWidth="1"/>
  </cols>
  <sheetData>
    <row r="1" spans="1:25" ht="14.25">
      <c r="A1" s="1169" t="s">
        <v>895</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row>
    <row r="2" spans="1:25" ht="18.75" customHeight="1">
      <c r="A2" s="1170" t="s">
        <v>153</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row>
    <row r="3" spans="1:25" ht="28.5" customHeight="1">
      <c r="A3" s="199" t="s">
        <v>154</v>
      </c>
      <c r="B3" s="908" t="s">
        <v>22</v>
      </c>
      <c r="C3" s="908"/>
      <c r="D3" s="908" t="s">
        <v>9</v>
      </c>
      <c r="E3" s="908"/>
      <c r="F3" s="908" t="s">
        <v>10</v>
      </c>
      <c r="G3" s="908"/>
      <c r="H3" s="908" t="s">
        <v>11</v>
      </c>
      <c r="I3" s="908"/>
      <c r="J3" s="908" t="s">
        <v>19</v>
      </c>
      <c r="K3" s="908"/>
      <c r="L3" s="908" t="s">
        <v>27</v>
      </c>
      <c r="M3" s="908"/>
      <c r="N3" s="908" t="s">
        <v>28</v>
      </c>
      <c r="O3" s="908"/>
      <c r="P3" s="908" t="s">
        <v>530</v>
      </c>
      <c r="Q3" s="908"/>
      <c r="R3" s="908" t="s">
        <v>531</v>
      </c>
      <c r="S3" s="908"/>
      <c r="T3" s="908" t="s">
        <v>550</v>
      </c>
      <c r="U3" s="908"/>
      <c r="V3" s="908" t="s">
        <v>533</v>
      </c>
      <c r="W3" s="908"/>
      <c r="X3" s="908" t="s">
        <v>545</v>
      </c>
      <c r="Y3" s="908"/>
    </row>
    <row r="4" spans="1:25" s="88" customFormat="1" ht="23.25" customHeight="1">
      <c r="A4" s="398" t="s">
        <v>155</v>
      </c>
      <c r="B4" s="229" t="s">
        <v>499</v>
      </c>
      <c r="C4" s="229" t="s">
        <v>500</v>
      </c>
      <c r="D4" s="229" t="s">
        <v>499</v>
      </c>
      <c r="E4" s="229" t="s">
        <v>500</v>
      </c>
      <c r="F4" s="229" t="s">
        <v>499</v>
      </c>
      <c r="G4" s="229" t="s">
        <v>500</v>
      </c>
      <c r="H4" s="229" t="s">
        <v>499</v>
      </c>
      <c r="I4" s="229" t="s">
        <v>500</v>
      </c>
      <c r="J4" s="229" t="s">
        <v>499</v>
      </c>
      <c r="K4" s="229" t="s">
        <v>500</v>
      </c>
      <c r="L4" s="229" t="s">
        <v>499</v>
      </c>
      <c r="M4" s="229" t="s">
        <v>500</v>
      </c>
      <c r="N4" s="229" t="s">
        <v>499</v>
      </c>
      <c r="O4" s="229" t="s">
        <v>500</v>
      </c>
      <c r="P4" s="229" t="s">
        <v>499</v>
      </c>
      <c r="Q4" s="229" t="s">
        <v>500</v>
      </c>
      <c r="R4" s="229" t="s">
        <v>499</v>
      </c>
      <c r="S4" s="229" t="s">
        <v>500</v>
      </c>
      <c r="T4" s="229" t="s">
        <v>499</v>
      </c>
      <c r="U4" s="229" t="s">
        <v>500</v>
      </c>
      <c r="V4" s="229" t="s">
        <v>499</v>
      </c>
      <c r="W4" s="229" t="s">
        <v>500</v>
      </c>
      <c r="X4" s="229" t="s">
        <v>499</v>
      </c>
      <c r="Y4" s="229" t="s">
        <v>500</v>
      </c>
    </row>
    <row r="5" spans="1:25" ht="39" customHeight="1">
      <c r="A5" s="399" t="s">
        <v>644</v>
      </c>
      <c r="B5" s="216">
        <f>B10+B16</f>
        <v>139862.2</v>
      </c>
      <c r="C5" s="216">
        <f>C10+C16</f>
        <v>136248.50000000003</v>
      </c>
      <c r="D5" s="219">
        <f>D10+D16</f>
        <v>12106.9</v>
      </c>
      <c r="E5" s="219">
        <f aca="true" t="shared" si="0" ref="E5:Y5">E10+E16</f>
        <v>11373.2</v>
      </c>
      <c r="F5" s="219">
        <f t="shared" si="0"/>
        <v>12627.4</v>
      </c>
      <c r="G5" s="219">
        <f t="shared" si="0"/>
        <v>11541.8</v>
      </c>
      <c r="H5" s="219">
        <f t="shared" si="0"/>
        <v>12627.4</v>
      </c>
      <c r="I5" s="219">
        <f t="shared" si="0"/>
        <v>11546.7</v>
      </c>
      <c r="J5" s="219">
        <f t="shared" si="0"/>
        <v>13144.3</v>
      </c>
      <c r="K5" s="219">
        <f t="shared" si="0"/>
        <v>12430.6</v>
      </c>
      <c r="L5" s="219">
        <f t="shared" si="0"/>
        <v>12704.3</v>
      </c>
      <c r="M5" s="219">
        <f t="shared" si="0"/>
        <v>12704.3</v>
      </c>
      <c r="N5" s="216">
        <f t="shared" si="0"/>
        <v>13169.7</v>
      </c>
      <c r="O5" s="216">
        <f t="shared" si="0"/>
        <v>13169.7</v>
      </c>
      <c r="P5" s="216">
        <f t="shared" si="0"/>
        <v>12679.7</v>
      </c>
      <c r="Q5" s="216">
        <f t="shared" si="0"/>
        <v>12679.7</v>
      </c>
      <c r="R5" s="216">
        <f t="shared" si="0"/>
        <v>12679.7</v>
      </c>
      <c r="S5" s="216">
        <f t="shared" si="0"/>
        <v>12679.7</v>
      </c>
      <c r="T5" s="216">
        <f t="shared" si="0"/>
        <v>12707.6</v>
      </c>
      <c r="U5" s="216">
        <f t="shared" si="0"/>
        <v>12707.6</v>
      </c>
      <c r="V5" s="216">
        <f t="shared" si="0"/>
        <v>12707.6</v>
      </c>
      <c r="W5" s="216">
        <f t="shared" si="0"/>
        <v>12707.6</v>
      </c>
      <c r="X5" s="216">
        <f t="shared" si="0"/>
        <v>12707.6</v>
      </c>
      <c r="Y5" s="216">
        <f t="shared" si="0"/>
        <v>12707.6</v>
      </c>
    </row>
    <row r="6" spans="1:25" ht="14.25">
      <c r="A6" s="1164" t="s">
        <v>498</v>
      </c>
      <c r="B6" s="1165"/>
      <c r="C6" s="1165"/>
      <c r="D6" s="1165"/>
      <c r="E6" s="1165"/>
      <c r="F6" s="1165"/>
      <c r="G6" s="1165"/>
      <c r="H6" s="1165"/>
      <c r="I6" s="1165"/>
      <c r="J6" s="1165"/>
      <c r="K6" s="1165"/>
      <c r="L6" s="1165"/>
      <c r="M6" s="1165"/>
      <c r="N6" s="1165"/>
      <c r="O6" s="1165"/>
      <c r="P6" s="1165"/>
      <c r="Q6" s="1165"/>
      <c r="R6" s="1165"/>
      <c r="S6" s="1165"/>
      <c r="T6" s="1165"/>
      <c r="U6" s="1165"/>
      <c r="V6" s="1165"/>
      <c r="W6" s="1165"/>
      <c r="X6" s="1165"/>
      <c r="Y6" s="1166"/>
    </row>
    <row r="7" spans="1:25" ht="20.25">
      <c r="A7" s="537" t="s">
        <v>156</v>
      </c>
      <c r="B7" s="492"/>
      <c r="C7" s="492"/>
      <c r="D7" s="538">
        <v>100</v>
      </c>
      <c r="E7" s="538">
        <v>100</v>
      </c>
      <c r="F7" s="538">
        <v>100</v>
      </c>
      <c r="G7" s="538">
        <v>100</v>
      </c>
      <c r="H7" s="538">
        <v>100</v>
      </c>
      <c r="I7" s="538">
        <v>100</v>
      </c>
      <c r="J7" s="538">
        <v>100</v>
      </c>
      <c r="K7" s="538">
        <v>100</v>
      </c>
      <c r="L7" s="538">
        <v>100</v>
      </c>
      <c r="M7" s="538">
        <v>100</v>
      </c>
      <c r="N7" s="492">
        <v>100</v>
      </c>
      <c r="O7" s="492">
        <v>100</v>
      </c>
      <c r="P7" s="231">
        <v>100</v>
      </c>
      <c r="Q7" s="231">
        <v>100</v>
      </c>
      <c r="R7" s="231">
        <v>100</v>
      </c>
      <c r="S7" s="231">
        <v>100</v>
      </c>
      <c r="T7" s="231">
        <v>100</v>
      </c>
      <c r="U7" s="231">
        <v>100</v>
      </c>
      <c r="V7" s="231">
        <v>100</v>
      </c>
      <c r="W7" s="231">
        <v>100</v>
      </c>
      <c r="X7" s="231">
        <v>100</v>
      </c>
      <c r="Y7" s="231">
        <v>100</v>
      </c>
    </row>
    <row r="8" spans="1:25" ht="20.25">
      <c r="A8" s="539" t="s">
        <v>656</v>
      </c>
      <c r="B8" s="517"/>
      <c r="C8" s="517"/>
      <c r="D8" s="517"/>
      <c r="E8" s="517"/>
      <c r="F8" s="517"/>
      <c r="G8" s="517"/>
      <c r="H8" s="517"/>
      <c r="I8" s="517"/>
      <c r="J8" s="517"/>
      <c r="K8" s="517"/>
      <c r="L8" s="517"/>
      <c r="M8" s="517"/>
      <c r="N8" s="517"/>
      <c r="O8" s="517"/>
      <c r="P8" s="540"/>
      <c r="Q8" s="540"/>
      <c r="R8" s="540"/>
      <c r="S8" s="540"/>
      <c r="T8" s="540"/>
      <c r="U8" s="540"/>
      <c r="V8" s="540"/>
      <c r="W8" s="540"/>
      <c r="X8" s="540"/>
      <c r="Y8" s="541"/>
    </row>
    <row r="9" spans="1:25" ht="14.25">
      <c r="A9" s="801" t="s">
        <v>157</v>
      </c>
      <c r="B9" s="1163"/>
      <c r="C9" s="1163"/>
      <c r="D9" s="1163"/>
      <c r="E9" s="1163"/>
      <c r="F9" s="1163"/>
      <c r="G9" s="1163"/>
      <c r="H9" s="1163"/>
      <c r="I9" s="1163"/>
      <c r="J9" s="1163"/>
      <c r="K9" s="1163"/>
      <c r="L9" s="1163"/>
      <c r="M9" s="1163"/>
      <c r="N9" s="1163"/>
      <c r="O9" s="1163"/>
      <c r="P9" s="1163"/>
      <c r="Q9" s="1163"/>
      <c r="R9" s="1163"/>
      <c r="S9" s="1163"/>
      <c r="T9" s="1163"/>
      <c r="U9" s="1163"/>
      <c r="V9" s="1163"/>
      <c r="W9" s="1163"/>
      <c r="X9" s="1163"/>
      <c r="Y9" s="802"/>
    </row>
    <row r="10" spans="1:25" ht="20.25">
      <c r="A10" s="537" t="s">
        <v>645</v>
      </c>
      <c r="B10" s="542">
        <f>D10+F10+H10+J10+L10+N10+P10+R10+T10+V10+X10</f>
        <v>69931.35</v>
      </c>
      <c r="C10" s="542">
        <f>E10+G10+I10+K10+M10+O10+Q10+S10+U10+W10+Y10</f>
        <v>68124.45000000001</v>
      </c>
      <c r="D10" s="543">
        <f>D13</f>
        <v>6053.45</v>
      </c>
      <c r="E10" s="538">
        <f>E13</f>
        <v>5686.6</v>
      </c>
      <c r="F10" s="543">
        <f aca="true" t="shared" si="1" ref="F10:Y10">F13</f>
        <v>6313.7</v>
      </c>
      <c r="G10" s="538">
        <f t="shared" si="1"/>
        <v>5770.9</v>
      </c>
      <c r="H10" s="543">
        <f t="shared" si="1"/>
        <v>6313.7</v>
      </c>
      <c r="I10" s="538">
        <f t="shared" si="1"/>
        <v>5773.35</v>
      </c>
      <c r="J10" s="543">
        <f t="shared" si="1"/>
        <v>6572.2</v>
      </c>
      <c r="K10" s="538">
        <f t="shared" si="1"/>
        <v>6215.3</v>
      </c>
      <c r="L10" s="543">
        <f t="shared" si="1"/>
        <v>6352.2</v>
      </c>
      <c r="M10" s="538">
        <f t="shared" si="1"/>
        <v>6352.2</v>
      </c>
      <c r="N10" s="542">
        <f t="shared" si="1"/>
        <v>6584.9</v>
      </c>
      <c r="O10" s="492">
        <f t="shared" si="1"/>
        <v>6584.9</v>
      </c>
      <c r="P10" s="542">
        <f t="shared" si="1"/>
        <v>6339.9</v>
      </c>
      <c r="Q10" s="492">
        <f t="shared" si="1"/>
        <v>6339.9</v>
      </c>
      <c r="R10" s="542">
        <f t="shared" si="1"/>
        <v>6339.9</v>
      </c>
      <c r="S10" s="492">
        <f t="shared" si="1"/>
        <v>6339.9</v>
      </c>
      <c r="T10" s="542">
        <f t="shared" si="1"/>
        <v>6353.8</v>
      </c>
      <c r="U10" s="542">
        <f t="shared" si="1"/>
        <v>6353.8</v>
      </c>
      <c r="V10" s="542">
        <f t="shared" si="1"/>
        <v>6353.8</v>
      </c>
      <c r="W10" s="542">
        <f t="shared" si="1"/>
        <v>6353.8</v>
      </c>
      <c r="X10" s="542">
        <f t="shared" si="1"/>
        <v>6353.8</v>
      </c>
      <c r="Y10" s="542">
        <f t="shared" si="1"/>
        <v>6353.8</v>
      </c>
    </row>
    <row r="11" spans="1:25" ht="14.25">
      <c r="A11" s="801" t="s">
        <v>501</v>
      </c>
      <c r="B11" s="1163"/>
      <c r="C11" s="1163"/>
      <c r="D11" s="1163"/>
      <c r="E11" s="1163"/>
      <c r="F11" s="1163"/>
      <c r="G11" s="1163"/>
      <c r="H11" s="1163"/>
      <c r="I11" s="1163"/>
      <c r="J11" s="1163"/>
      <c r="K11" s="1163"/>
      <c r="L11" s="1163"/>
      <c r="M11" s="1163"/>
      <c r="N11" s="1163"/>
      <c r="O11" s="1163"/>
      <c r="P11" s="1163"/>
      <c r="Q11" s="1163"/>
      <c r="R11" s="1163"/>
      <c r="S11" s="1163"/>
      <c r="T11" s="1163"/>
      <c r="U11" s="1163"/>
      <c r="V11" s="1163"/>
      <c r="W11" s="1163"/>
      <c r="X11" s="1163"/>
      <c r="Y11" s="802"/>
    </row>
    <row r="12" spans="1:25" ht="30">
      <c r="A12" s="537" t="s">
        <v>158</v>
      </c>
      <c r="B12" s="492"/>
      <c r="C12" s="492"/>
      <c r="D12" s="538">
        <v>100</v>
      </c>
      <c r="E12" s="538">
        <v>100</v>
      </c>
      <c r="F12" s="538">
        <v>100</v>
      </c>
      <c r="G12" s="538">
        <v>100</v>
      </c>
      <c r="H12" s="538">
        <v>100</v>
      </c>
      <c r="I12" s="538">
        <v>100</v>
      </c>
      <c r="J12" s="538">
        <v>100</v>
      </c>
      <c r="K12" s="538">
        <v>100</v>
      </c>
      <c r="L12" s="538">
        <v>100</v>
      </c>
      <c r="M12" s="538">
        <v>100</v>
      </c>
      <c r="N12" s="492">
        <v>100</v>
      </c>
      <c r="O12" s="492">
        <v>100</v>
      </c>
      <c r="P12" s="231">
        <v>100</v>
      </c>
      <c r="Q12" s="231">
        <v>100</v>
      </c>
      <c r="R12" s="231">
        <v>100</v>
      </c>
      <c r="S12" s="231">
        <v>100</v>
      </c>
      <c r="T12" s="231">
        <v>100</v>
      </c>
      <c r="U12" s="231">
        <v>100</v>
      </c>
      <c r="V12" s="231">
        <v>100</v>
      </c>
      <c r="W12" s="231">
        <v>100</v>
      </c>
      <c r="X12" s="231">
        <v>100</v>
      </c>
      <c r="Y12" s="231">
        <v>100</v>
      </c>
    </row>
    <row r="13" spans="1:25" ht="14.25">
      <c r="A13" s="544" t="s">
        <v>657</v>
      </c>
      <c r="B13" s="542">
        <f>D13+F13+H13+J13+L13+N13+P13+R13+T13+V13+X13</f>
        <v>69931.35</v>
      </c>
      <c r="C13" s="542">
        <f>E13+G13+I13+K13+M13+O13+Q13+S13+U13+W13+Y13</f>
        <v>68124.45000000001</v>
      </c>
      <c r="D13" s="543">
        <v>6053.45</v>
      </c>
      <c r="E13" s="538">
        <v>5686.6</v>
      </c>
      <c r="F13" s="538">
        <v>6313.7</v>
      </c>
      <c r="G13" s="538">
        <v>5770.9</v>
      </c>
      <c r="H13" s="538">
        <v>6313.7</v>
      </c>
      <c r="I13" s="543">
        <v>5773.35</v>
      </c>
      <c r="J13" s="538">
        <v>6572.2</v>
      </c>
      <c r="K13" s="543">
        <v>6215.3</v>
      </c>
      <c r="L13" s="543">
        <v>6352.2</v>
      </c>
      <c r="M13" s="543">
        <v>6352.2</v>
      </c>
      <c r="N13" s="542">
        <v>6584.9</v>
      </c>
      <c r="O13" s="542">
        <v>6584.9</v>
      </c>
      <c r="P13" s="542">
        <v>6339.9</v>
      </c>
      <c r="Q13" s="542">
        <v>6339.9</v>
      </c>
      <c r="R13" s="542">
        <v>6339.9</v>
      </c>
      <c r="S13" s="542">
        <v>6339.9</v>
      </c>
      <c r="T13" s="542">
        <v>6353.8</v>
      </c>
      <c r="U13" s="542">
        <v>6353.8</v>
      </c>
      <c r="V13" s="542">
        <v>6353.8</v>
      </c>
      <c r="W13" s="542">
        <v>6353.8</v>
      </c>
      <c r="X13" s="542">
        <v>6353.8</v>
      </c>
      <c r="Y13" s="542">
        <v>6353.8</v>
      </c>
    </row>
    <row r="14" spans="1:25" ht="20.25">
      <c r="A14" s="537" t="s">
        <v>159</v>
      </c>
      <c r="B14" s="492"/>
      <c r="C14" s="492"/>
      <c r="D14" s="538">
        <v>100</v>
      </c>
      <c r="E14" s="538">
        <v>100</v>
      </c>
      <c r="F14" s="538">
        <v>100</v>
      </c>
      <c r="G14" s="538">
        <v>100</v>
      </c>
      <c r="H14" s="538">
        <v>100</v>
      </c>
      <c r="I14" s="538">
        <v>100</v>
      </c>
      <c r="J14" s="538">
        <v>100</v>
      </c>
      <c r="K14" s="538">
        <v>100</v>
      </c>
      <c r="L14" s="538">
        <v>100</v>
      </c>
      <c r="M14" s="538">
        <v>100</v>
      </c>
      <c r="N14" s="492">
        <v>100</v>
      </c>
      <c r="O14" s="492">
        <v>100</v>
      </c>
      <c r="P14" s="231">
        <v>100</v>
      </c>
      <c r="Q14" s="231">
        <v>100</v>
      </c>
      <c r="R14" s="231">
        <v>100</v>
      </c>
      <c r="S14" s="231">
        <v>100</v>
      </c>
      <c r="T14" s="231">
        <v>100</v>
      </c>
      <c r="U14" s="231">
        <v>100</v>
      </c>
      <c r="V14" s="231">
        <v>100</v>
      </c>
      <c r="W14" s="231">
        <v>100</v>
      </c>
      <c r="X14" s="231">
        <v>100</v>
      </c>
      <c r="Y14" s="231">
        <v>100</v>
      </c>
    </row>
    <row r="15" spans="1:25" ht="14.25">
      <c r="A15" s="801" t="s">
        <v>160</v>
      </c>
      <c r="B15" s="1163"/>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802"/>
    </row>
    <row r="16" spans="1:25" ht="30">
      <c r="A16" s="537" t="s">
        <v>1063</v>
      </c>
      <c r="B16" s="542">
        <f>D16+F16+H16+J16+L16+N16+P16+R16+T16+V16+X16</f>
        <v>69930.85</v>
      </c>
      <c r="C16" s="542">
        <f>E16+G16+I16+K16+M16+O16+Q16+S16+U16+W16+Y16</f>
        <v>68124.05000000002</v>
      </c>
      <c r="D16" s="543">
        <f>D19</f>
        <v>6053.45</v>
      </c>
      <c r="E16" s="538">
        <f>E19</f>
        <v>5686.6</v>
      </c>
      <c r="F16" s="543">
        <f aca="true" t="shared" si="2" ref="F16:Y16">F19</f>
        <v>6313.7</v>
      </c>
      <c r="G16" s="538">
        <f t="shared" si="2"/>
        <v>5770.9</v>
      </c>
      <c r="H16" s="543">
        <f t="shared" si="2"/>
        <v>6313.7</v>
      </c>
      <c r="I16" s="538">
        <f t="shared" si="2"/>
        <v>5773.35</v>
      </c>
      <c r="J16" s="543">
        <f t="shared" si="2"/>
        <v>6572.1</v>
      </c>
      <c r="K16" s="538">
        <f t="shared" si="2"/>
        <v>6215.3</v>
      </c>
      <c r="L16" s="543">
        <f t="shared" si="2"/>
        <v>6352.1</v>
      </c>
      <c r="M16" s="538">
        <f t="shared" si="2"/>
        <v>6352.1</v>
      </c>
      <c r="N16" s="542">
        <f t="shared" si="2"/>
        <v>6584.8</v>
      </c>
      <c r="O16" s="492">
        <f t="shared" si="2"/>
        <v>6584.8</v>
      </c>
      <c r="P16" s="542">
        <f t="shared" si="2"/>
        <v>6339.8</v>
      </c>
      <c r="Q16" s="492">
        <f t="shared" si="2"/>
        <v>6339.8</v>
      </c>
      <c r="R16" s="542">
        <f t="shared" si="2"/>
        <v>6339.8</v>
      </c>
      <c r="S16" s="492">
        <f t="shared" si="2"/>
        <v>6339.8</v>
      </c>
      <c r="T16" s="542">
        <f t="shared" si="2"/>
        <v>6353.8</v>
      </c>
      <c r="U16" s="542">
        <f t="shared" si="2"/>
        <v>6353.8</v>
      </c>
      <c r="V16" s="542">
        <f t="shared" si="2"/>
        <v>6353.8</v>
      </c>
      <c r="W16" s="542">
        <f t="shared" si="2"/>
        <v>6353.8</v>
      </c>
      <c r="X16" s="542">
        <f t="shared" si="2"/>
        <v>6353.8</v>
      </c>
      <c r="Y16" s="542">
        <f t="shared" si="2"/>
        <v>6353.8</v>
      </c>
    </row>
    <row r="17" spans="1:25" ht="15" customHeight="1">
      <c r="A17" s="801" t="s">
        <v>502</v>
      </c>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802"/>
    </row>
    <row r="18" spans="1:25" ht="30">
      <c r="A18" s="537" t="s">
        <v>161</v>
      </c>
      <c r="B18" s="492"/>
      <c r="C18" s="492"/>
      <c r="D18" s="538" t="s">
        <v>162</v>
      </c>
      <c r="E18" s="538" t="s">
        <v>162</v>
      </c>
      <c r="F18" s="538" t="s">
        <v>162</v>
      </c>
      <c r="G18" s="538" t="s">
        <v>162</v>
      </c>
      <c r="H18" s="538" t="s">
        <v>162</v>
      </c>
      <c r="I18" s="538" t="s">
        <v>162</v>
      </c>
      <c r="J18" s="538" t="s">
        <v>162</v>
      </c>
      <c r="K18" s="538" t="s">
        <v>162</v>
      </c>
      <c r="L18" s="538" t="s">
        <v>162</v>
      </c>
      <c r="M18" s="538" t="s">
        <v>162</v>
      </c>
      <c r="N18" s="492" t="s">
        <v>162</v>
      </c>
      <c r="O18" s="492" t="s">
        <v>162</v>
      </c>
      <c r="P18" s="492" t="s">
        <v>162</v>
      </c>
      <c r="Q18" s="492" t="s">
        <v>162</v>
      </c>
      <c r="R18" s="492" t="s">
        <v>162</v>
      </c>
      <c r="S18" s="492" t="s">
        <v>162</v>
      </c>
      <c r="T18" s="492" t="s">
        <v>162</v>
      </c>
      <c r="U18" s="492" t="s">
        <v>162</v>
      </c>
      <c r="V18" s="492" t="s">
        <v>162</v>
      </c>
      <c r="W18" s="492" t="s">
        <v>162</v>
      </c>
      <c r="X18" s="492" t="s">
        <v>162</v>
      </c>
      <c r="Y18" s="492" t="s">
        <v>162</v>
      </c>
    </row>
    <row r="19" spans="1:25" ht="23.25" customHeight="1">
      <c r="A19" s="544" t="s">
        <v>658</v>
      </c>
      <c r="B19" s="542">
        <f>D19+F19+H19+J19+L19+N19+P19+R19+T19+V19+X19</f>
        <v>69930.85</v>
      </c>
      <c r="C19" s="542">
        <f>E19+G19+I19+K19+M19+O19+Q19+S19+U19+W19+Y19</f>
        <v>68124.05000000002</v>
      </c>
      <c r="D19" s="543">
        <v>6053.45</v>
      </c>
      <c r="E19" s="538">
        <v>5686.6</v>
      </c>
      <c r="F19" s="538">
        <v>6313.7</v>
      </c>
      <c r="G19" s="538">
        <v>5770.9</v>
      </c>
      <c r="H19" s="538">
        <v>6313.7</v>
      </c>
      <c r="I19" s="543">
        <v>5773.35</v>
      </c>
      <c r="J19" s="538">
        <v>6572.1</v>
      </c>
      <c r="K19" s="543">
        <v>6215.3</v>
      </c>
      <c r="L19" s="543">
        <v>6352.1</v>
      </c>
      <c r="M19" s="543">
        <v>6352.1</v>
      </c>
      <c r="N19" s="542">
        <v>6584.8</v>
      </c>
      <c r="O19" s="542">
        <v>6584.8</v>
      </c>
      <c r="P19" s="542">
        <v>6339.8</v>
      </c>
      <c r="Q19" s="542">
        <v>6339.8</v>
      </c>
      <c r="R19" s="542">
        <v>6339.8</v>
      </c>
      <c r="S19" s="542">
        <v>6339.8</v>
      </c>
      <c r="T19" s="542">
        <v>6353.8</v>
      </c>
      <c r="U19" s="542">
        <v>6353.8</v>
      </c>
      <c r="V19" s="542">
        <v>6353.8</v>
      </c>
      <c r="W19" s="542">
        <v>6353.8</v>
      </c>
      <c r="X19" s="542">
        <v>6353.8</v>
      </c>
      <c r="Y19" s="542">
        <v>6353.8</v>
      </c>
    </row>
    <row r="20" spans="1:25" ht="14.25">
      <c r="A20" s="537" t="s">
        <v>646</v>
      </c>
      <c r="B20" s="492">
        <f>SUM(D20:N20)</f>
        <v>0</v>
      </c>
      <c r="C20" s="492">
        <f>SUM(E20:O20)</f>
        <v>0</v>
      </c>
      <c r="D20" s="538">
        <v>0</v>
      </c>
      <c r="E20" s="538">
        <v>0</v>
      </c>
      <c r="F20" s="538">
        <v>0</v>
      </c>
      <c r="G20" s="538">
        <v>0</v>
      </c>
      <c r="H20" s="538">
        <v>0</v>
      </c>
      <c r="I20" s="538">
        <v>0</v>
      </c>
      <c r="J20" s="538">
        <v>0</v>
      </c>
      <c r="K20" s="538">
        <v>0</v>
      </c>
      <c r="L20" s="538">
        <v>0</v>
      </c>
      <c r="M20" s="538">
        <v>0</v>
      </c>
      <c r="N20" s="492">
        <v>0</v>
      </c>
      <c r="O20" s="492">
        <v>0</v>
      </c>
      <c r="P20" s="231">
        <v>0</v>
      </c>
      <c r="Q20" s="231">
        <v>0</v>
      </c>
      <c r="R20" s="231">
        <v>0</v>
      </c>
      <c r="S20" s="231">
        <v>0</v>
      </c>
      <c r="T20" s="231">
        <v>0</v>
      </c>
      <c r="U20" s="231">
        <v>0</v>
      </c>
      <c r="V20" s="231">
        <v>0</v>
      </c>
      <c r="W20" s="231">
        <v>0</v>
      </c>
      <c r="X20" s="231">
        <v>0</v>
      </c>
      <c r="Y20" s="231">
        <v>0</v>
      </c>
    </row>
    <row r="21" spans="1:25" ht="14.25">
      <c r="A21" s="537" t="s">
        <v>647</v>
      </c>
      <c r="B21" s="232">
        <f>SUM(C21:M22)</f>
        <v>0</v>
      </c>
      <c r="C21" s="232">
        <f>SUM(D21:N22)</f>
        <v>0</v>
      </c>
      <c r="D21" s="545">
        <v>0</v>
      </c>
      <c r="E21" s="545">
        <v>0</v>
      </c>
      <c r="F21" s="545">
        <v>0</v>
      </c>
      <c r="G21" s="545">
        <v>0</v>
      </c>
      <c r="H21" s="545">
        <v>0</v>
      </c>
      <c r="I21" s="545">
        <v>0</v>
      </c>
      <c r="J21" s="545">
        <v>0</v>
      </c>
      <c r="K21" s="545">
        <v>0</v>
      </c>
      <c r="L21" s="545">
        <v>0</v>
      </c>
      <c r="M21" s="545">
        <v>0</v>
      </c>
      <c r="N21" s="232">
        <v>0</v>
      </c>
      <c r="O21" s="232">
        <v>0</v>
      </c>
      <c r="P21" s="231">
        <v>0</v>
      </c>
      <c r="Q21" s="231">
        <v>0</v>
      </c>
      <c r="R21" s="231">
        <v>0</v>
      </c>
      <c r="S21" s="231">
        <v>0</v>
      </c>
      <c r="T21" s="231">
        <v>0</v>
      </c>
      <c r="U21" s="231">
        <v>0</v>
      </c>
      <c r="V21" s="231">
        <v>0</v>
      </c>
      <c r="W21" s="231">
        <v>0</v>
      </c>
      <c r="X21" s="231">
        <v>0</v>
      </c>
      <c r="Y21" s="231">
        <v>0</v>
      </c>
    </row>
    <row r="22" spans="1:25" ht="14.25">
      <c r="A22" s="7"/>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row>
    <row r="23" spans="1:25" ht="14.25">
      <c r="A23" s="1167" t="s">
        <v>577</v>
      </c>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row>
    <row r="24" spans="1:25" ht="14.25">
      <c r="A24" s="115" t="s">
        <v>156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row>
    <row r="25" spans="1:25" ht="14.25">
      <c r="A25" s="115" t="s">
        <v>570</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row>
    <row r="26" spans="1:25" ht="24" customHeight="1">
      <c r="A26" s="118" t="s">
        <v>573</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row>
    <row r="27" spans="1:25" ht="14.25">
      <c r="A27" s="115" t="s">
        <v>562</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1:25" ht="14.25">
      <c r="A28" s="1167" t="s">
        <v>571</v>
      </c>
      <c r="B28" s="1167"/>
      <c r="C28" s="1167"/>
      <c r="D28" s="1167"/>
      <c r="E28" s="1167"/>
      <c r="F28" s="1167"/>
      <c r="G28" s="1167"/>
      <c r="H28" s="1167"/>
      <c r="I28" s="1167"/>
      <c r="J28" s="1167"/>
      <c r="K28" s="1167"/>
      <c r="L28" s="1167"/>
      <c r="M28" s="1167"/>
      <c r="N28" s="1167"/>
      <c r="O28" s="1167"/>
      <c r="P28" s="1167"/>
      <c r="Q28" s="1167"/>
      <c r="R28" s="1167"/>
      <c r="S28" s="1167"/>
      <c r="T28" s="1167"/>
      <c r="U28" s="1167"/>
      <c r="V28" s="1167"/>
      <c r="W28" s="1167"/>
      <c r="X28" s="1167"/>
      <c r="Y28" s="1167"/>
    </row>
    <row r="29" spans="1:25" ht="14.25">
      <c r="A29" s="115" t="s">
        <v>572</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row>
    <row r="30" spans="1:25" ht="18.75" customHeight="1">
      <c r="A30" s="1167" t="s">
        <v>574</v>
      </c>
      <c r="B30" s="1167"/>
      <c r="C30" s="1167"/>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row>
    <row r="31" spans="1:25" ht="14.25">
      <c r="A31" s="115" t="s">
        <v>563</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row>
    <row r="32" spans="1:25" ht="23.25" customHeight="1">
      <c r="A32" s="127" t="s">
        <v>575</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row>
    <row r="33" spans="1:25" ht="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row>
    <row r="34" spans="1:25" ht="14.25">
      <c r="A34" s="115" t="s">
        <v>564</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row>
    <row r="35" spans="1:25" ht="14.25">
      <c r="A35" s="115"/>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row>
    <row r="36" spans="1:25" ht="14.25">
      <c r="A36" s="115" t="s">
        <v>565</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row>
    <row r="37" spans="1:25" ht="14.25">
      <c r="A37" s="115"/>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row>
    <row r="38" spans="1:25" ht="14.25">
      <c r="A38" s="128" t="s">
        <v>566</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row>
    <row r="39" spans="1:25" ht="9"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row>
    <row r="40" spans="1:25" ht="14.25">
      <c r="A40" s="115" t="s">
        <v>576</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row>
    <row r="41" spans="1:25" ht="14.25">
      <c r="A41" s="115" t="s">
        <v>562</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row>
    <row r="42" spans="1:25" ht="14.25">
      <c r="A42" s="1167" t="s">
        <v>567</v>
      </c>
      <c r="B42" s="1167"/>
      <c r="C42" s="1167"/>
      <c r="D42" s="1167"/>
      <c r="E42" s="1167"/>
      <c r="F42" s="1167"/>
      <c r="G42" s="1167"/>
      <c r="H42" s="1167"/>
      <c r="I42" s="1167"/>
      <c r="J42" s="1167"/>
      <c r="K42" s="1167"/>
      <c r="L42" s="1167"/>
      <c r="M42" s="1167"/>
      <c r="N42" s="1167"/>
      <c r="O42" s="1167"/>
      <c r="P42" s="1167"/>
      <c r="Q42" s="1167"/>
      <c r="R42" s="1167"/>
      <c r="S42" s="1167"/>
      <c r="T42" s="1167"/>
      <c r="U42" s="1167"/>
      <c r="V42" s="1167"/>
      <c r="W42" s="1167"/>
      <c r="X42" s="1167"/>
      <c r="Y42" s="1167"/>
    </row>
    <row r="43" spans="1:25" ht="14.25">
      <c r="A43" s="1167" t="s">
        <v>568</v>
      </c>
      <c r="B43" s="1167"/>
      <c r="C43" s="1167"/>
      <c r="D43" s="1167"/>
      <c r="E43" s="1167"/>
      <c r="F43" s="1167"/>
      <c r="G43" s="1167"/>
      <c r="H43" s="1167"/>
      <c r="I43" s="1167"/>
      <c r="J43" s="1167"/>
      <c r="K43" s="1167"/>
      <c r="L43" s="1167"/>
      <c r="M43" s="1167"/>
      <c r="N43" s="1167"/>
      <c r="O43" s="1167"/>
      <c r="P43" s="1167"/>
      <c r="Q43" s="1167"/>
      <c r="R43" s="1167"/>
      <c r="S43" s="1167"/>
      <c r="T43" s="1167"/>
      <c r="U43" s="1167"/>
      <c r="V43" s="1167"/>
      <c r="W43" s="1167"/>
      <c r="X43" s="1167"/>
      <c r="Y43" s="1167"/>
    </row>
    <row r="44" spans="1:25" ht="28.5" customHeight="1">
      <c r="A44" s="1168" t="s">
        <v>569</v>
      </c>
      <c r="B44" s="1168"/>
      <c r="C44" s="1168"/>
      <c r="D44" s="1168"/>
      <c r="E44" s="1168"/>
      <c r="F44" s="1168"/>
      <c r="G44" s="1168"/>
      <c r="H44" s="1168"/>
      <c r="I44" s="1168"/>
      <c r="J44" s="1168"/>
      <c r="K44" s="1168"/>
      <c r="L44" s="1168"/>
      <c r="M44" s="1168"/>
      <c r="N44" s="1168"/>
      <c r="O44" s="1168"/>
      <c r="P44" s="1168"/>
      <c r="Q44" s="1168"/>
      <c r="R44" s="1168"/>
      <c r="S44" s="1168"/>
      <c r="T44" s="1168"/>
      <c r="U44" s="1168"/>
      <c r="V44" s="1168"/>
      <c r="W44" s="1168"/>
      <c r="X44" s="1168"/>
      <c r="Y44" s="1168"/>
    </row>
    <row r="45" spans="1:25" ht="14.25">
      <c r="A45" s="119"/>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row>
    <row r="46" spans="1:25" ht="14.25">
      <c r="A46" s="119"/>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row>
    <row r="47" spans="1:25" ht="14.25">
      <c r="A47" s="119"/>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row>
    <row r="48" spans="1:25" ht="14.25">
      <c r="A48" s="119"/>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row>
    <row r="49" spans="1:25" ht="14.25">
      <c r="A49" s="119"/>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row>
    <row r="50" spans="1:25" ht="14.25">
      <c r="A50" s="119"/>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row>
  </sheetData>
  <sheetProtection/>
  <mergeCells count="25">
    <mergeCell ref="B3:C3"/>
    <mergeCell ref="D3:E3"/>
    <mergeCell ref="A1:Y1"/>
    <mergeCell ref="A2:Y2"/>
    <mergeCell ref="A17:Y17"/>
    <mergeCell ref="A15:Y15"/>
    <mergeCell ref="F3:G3"/>
    <mergeCell ref="H3:I3"/>
    <mergeCell ref="J3:K3"/>
    <mergeCell ref="L3:M3"/>
    <mergeCell ref="N3:O3"/>
    <mergeCell ref="P3:Q3"/>
    <mergeCell ref="R3:S3"/>
    <mergeCell ref="T3:U3"/>
    <mergeCell ref="V3:W3"/>
    <mergeCell ref="X3:Y3"/>
    <mergeCell ref="A9:Y9"/>
    <mergeCell ref="A6:Y6"/>
    <mergeCell ref="A43:Y43"/>
    <mergeCell ref="A44:Y44"/>
    <mergeCell ref="A11:Y11"/>
    <mergeCell ref="A23:Y23"/>
    <mergeCell ref="A28:Y28"/>
    <mergeCell ref="A30:Y30"/>
    <mergeCell ref="A42:Y42"/>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5"/>
  <sheetViews>
    <sheetView view="pageBreakPreview" zoomScale="96" zoomScaleNormal="60" zoomScaleSheetLayoutView="96" zoomScalePageLayoutView="0" workbookViewId="0" topLeftCell="A1">
      <selection activeCell="A6" sqref="A6:IV10"/>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4.25">
      <c r="A1" s="1012" t="s">
        <v>375</v>
      </c>
      <c r="B1" s="1012"/>
      <c r="C1" s="1012"/>
      <c r="D1" s="1012"/>
      <c r="E1" s="1012"/>
    </row>
    <row r="2" spans="1:5" ht="14.25">
      <c r="A2" s="70"/>
      <c r="B2" s="17"/>
      <c r="C2" s="17"/>
      <c r="D2" s="17"/>
      <c r="E2" s="17"/>
    </row>
    <row r="3" spans="1:5" ht="14.25">
      <c r="A3" s="174" t="s">
        <v>580</v>
      </c>
      <c r="B3" s="931" t="s">
        <v>376</v>
      </c>
      <c r="C3" s="931" t="s">
        <v>377</v>
      </c>
      <c r="D3" s="931" t="s">
        <v>378</v>
      </c>
      <c r="E3" s="931" t="s">
        <v>379</v>
      </c>
    </row>
    <row r="4" spans="1:5" ht="27" customHeight="1">
      <c r="A4" s="67" t="s">
        <v>97</v>
      </c>
      <c r="B4" s="931"/>
      <c r="C4" s="931"/>
      <c r="D4" s="931"/>
      <c r="E4" s="931"/>
    </row>
    <row r="5" spans="1:5" ht="96">
      <c r="A5" s="68">
        <v>1</v>
      </c>
      <c r="B5" s="69" t="s">
        <v>930</v>
      </c>
      <c r="C5" s="173" t="s">
        <v>931</v>
      </c>
      <c r="D5" s="68" t="s">
        <v>551</v>
      </c>
      <c r="E5" s="69" t="s">
        <v>932</v>
      </c>
    </row>
  </sheetData>
  <sheetProtection/>
  <mergeCells count="5">
    <mergeCell ref="A1:E1"/>
    <mergeCell ref="B3:B4"/>
    <mergeCell ref="C3:C4"/>
    <mergeCell ref="D3:D4"/>
    <mergeCell ref="E3:E4"/>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52"/>
  <sheetViews>
    <sheetView view="pageBreakPreview" zoomScaleSheetLayoutView="100" zoomScalePageLayoutView="0" workbookViewId="0" topLeftCell="C1">
      <selection activeCell="M66" sqref="M66"/>
    </sheetView>
  </sheetViews>
  <sheetFormatPr defaultColWidth="9.140625" defaultRowHeight="15"/>
  <cols>
    <col min="1" max="1" width="17.57421875" style="0" customWidth="1"/>
    <col min="2" max="24" width="10.140625" style="0" customWidth="1"/>
  </cols>
  <sheetData>
    <row r="1" spans="1:24" ht="20.25" customHeight="1">
      <c r="A1" s="1169" t="s">
        <v>896</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row>
    <row r="2" spans="1:24" ht="18" customHeight="1">
      <c r="A2" s="1203" t="s">
        <v>873</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row>
    <row r="3" spans="1:24" ht="25.5" customHeight="1">
      <c r="A3" s="376" t="s">
        <v>53</v>
      </c>
      <c r="B3" s="1158" t="s">
        <v>612</v>
      </c>
      <c r="C3" s="1158"/>
      <c r="D3" s="1158"/>
      <c r="E3" s="1158"/>
      <c r="F3" s="1158"/>
      <c r="G3" s="1158"/>
      <c r="H3" s="1158"/>
      <c r="I3" s="1158"/>
      <c r="J3" s="1158"/>
      <c r="K3" s="1158"/>
      <c r="L3" s="1158"/>
      <c r="M3" s="1158"/>
      <c r="N3" s="1158"/>
      <c r="O3" s="1158"/>
      <c r="P3" s="1158"/>
      <c r="Q3" s="1158"/>
      <c r="R3" s="1158"/>
      <c r="S3" s="1158"/>
      <c r="T3" s="1158"/>
      <c r="U3" s="1158"/>
      <c r="V3" s="1158"/>
      <c r="W3" s="1158"/>
      <c r="X3" s="1158"/>
    </row>
    <row r="4" spans="1:24" ht="38.25" customHeight="1">
      <c r="A4" s="376" t="s">
        <v>55</v>
      </c>
      <c r="B4" s="1158" t="s">
        <v>365</v>
      </c>
      <c r="C4" s="1158"/>
      <c r="D4" s="1158"/>
      <c r="E4" s="1158"/>
      <c r="F4" s="1158"/>
      <c r="G4" s="1158"/>
      <c r="H4" s="1158"/>
      <c r="I4" s="1158"/>
      <c r="J4" s="1158"/>
      <c r="K4" s="1158"/>
      <c r="L4" s="1158"/>
      <c r="M4" s="1158"/>
      <c r="N4" s="1158"/>
      <c r="O4" s="1158"/>
      <c r="P4" s="1158"/>
      <c r="Q4" s="1158"/>
      <c r="R4" s="1158"/>
      <c r="S4" s="1158"/>
      <c r="T4" s="1158"/>
      <c r="U4" s="1158"/>
      <c r="V4" s="1158"/>
      <c r="W4" s="1158"/>
      <c r="X4" s="1158"/>
    </row>
    <row r="5" spans="1:24" ht="15" customHeight="1">
      <c r="A5" s="1204" t="s">
        <v>57</v>
      </c>
      <c r="B5" s="1158" t="s">
        <v>1064</v>
      </c>
      <c r="C5" s="1158"/>
      <c r="D5" s="1158"/>
      <c r="E5" s="1158"/>
      <c r="F5" s="1158"/>
      <c r="G5" s="1158"/>
      <c r="H5" s="1158"/>
      <c r="I5" s="1158"/>
      <c r="J5" s="1158"/>
      <c r="K5" s="1158"/>
      <c r="L5" s="1158"/>
      <c r="M5" s="1158"/>
      <c r="N5" s="1158"/>
      <c r="O5" s="1158"/>
      <c r="P5" s="1158"/>
      <c r="Q5" s="1158"/>
      <c r="R5" s="1158"/>
      <c r="S5" s="1158"/>
      <c r="T5" s="1158"/>
      <c r="U5" s="1158"/>
      <c r="V5" s="1158"/>
      <c r="W5" s="1158"/>
      <c r="X5" s="1158"/>
    </row>
    <row r="6" spans="1:24" ht="15" customHeight="1">
      <c r="A6" s="1204"/>
      <c r="B6" s="1158" t="s">
        <v>862</v>
      </c>
      <c r="C6" s="1158"/>
      <c r="D6" s="1158"/>
      <c r="E6" s="1158"/>
      <c r="F6" s="1158"/>
      <c r="G6" s="1158"/>
      <c r="H6" s="1158"/>
      <c r="I6" s="1158"/>
      <c r="J6" s="1158"/>
      <c r="K6" s="1158"/>
      <c r="L6" s="1158"/>
      <c r="M6" s="1158"/>
      <c r="N6" s="1158"/>
      <c r="O6" s="1158"/>
      <c r="P6" s="1158"/>
      <c r="Q6" s="1158"/>
      <c r="R6" s="1158"/>
      <c r="S6" s="1158"/>
      <c r="T6" s="1158"/>
      <c r="U6" s="1158"/>
      <c r="V6" s="1158"/>
      <c r="W6" s="1158"/>
      <c r="X6" s="1158"/>
    </row>
    <row r="7" spans="1:24" ht="14.25">
      <c r="A7" s="376" t="s">
        <v>58</v>
      </c>
      <c r="B7" s="1158" t="s">
        <v>863</v>
      </c>
      <c r="C7" s="1158"/>
      <c r="D7" s="1158"/>
      <c r="E7" s="1158"/>
      <c r="F7" s="1158"/>
      <c r="G7" s="1158"/>
      <c r="H7" s="1158"/>
      <c r="I7" s="1158"/>
      <c r="J7" s="1158"/>
      <c r="K7" s="1158"/>
      <c r="L7" s="1158"/>
      <c r="M7" s="1158"/>
      <c r="N7" s="1158"/>
      <c r="O7" s="1158"/>
      <c r="P7" s="1158"/>
      <c r="Q7" s="1158"/>
      <c r="R7" s="1158"/>
      <c r="S7" s="1158"/>
      <c r="T7" s="1158"/>
      <c r="U7" s="1158"/>
      <c r="V7" s="1158"/>
      <c r="W7" s="1158"/>
      <c r="X7" s="1158"/>
    </row>
    <row r="8" spans="1:24" ht="18" customHeight="1">
      <c r="A8" s="1201" t="s">
        <v>59</v>
      </c>
      <c r="B8" s="1158" t="s">
        <v>165</v>
      </c>
      <c r="C8" s="1158"/>
      <c r="D8" s="1158"/>
      <c r="E8" s="1158"/>
      <c r="F8" s="1158"/>
      <c r="G8" s="1158"/>
      <c r="H8" s="1158"/>
      <c r="I8" s="1158"/>
      <c r="J8" s="1158"/>
      <c r="K8" s="1158"/>
      <c r="L8" s="1158"/>
      <c r="M8" s="1158"/>
      <c r="N8" s="1158"/>
      <c r="O8" s="1158"/>
      <c r="P8" s="1158"/>
      <c r="Q8" s="1158"/>
      <c r="R8" s="1158"/>
      <c r="S8" s="1158"/>
      <c r="T8" s="1158"/>
      <c r="U8" s="1158"/>
      <c r="V8" s="1158"/>
      <c r="W8" s="1158"/>
      <c r="X8" s="1158"/>
    </row>
    <row r="9" spans="1:24" ht="18" customHeight="1">
      <c r="A9" s="1202"/>
      <c r="B9" s="1158" t="s">
        <v>169</v>
      </c>
      <c r="C9" s="1158"/>
      <c r="D9" s="1158"/>
      <c r="E9" s="1158"/>
      <c r="F9" s="1158"/>
      <c r="G9" s="1158"/>
      <c r="H9" s="1158"/>
      <c r="I9" s="1158"/>
      <c r="J9" s="1158"/>
      <c r="K9" s="1158"/>
      <c r="L9" s="1158"/>
      <c r="M9" s="1158"/>
      <c r="N9" s="1158"/>
      <c r="O9" s="1158"/>
      <c r="P9" s="1158"/>
      <c r="Q9" s="1158"/>
      <c r="R9" s="1158"/>
      <c r="S9" s="1158"/>
      <c r="T9" s="1158"/>
      <c r="U9" s="1158"/>
      <c r="V9" s="1158"/>
      <c r="W9" s="1158"/>
      <c r="X9" s="1158"/>
    </row>
    <row r="10" spans="1:24" ht="18" customHeight="1">
      <c r="A10" s="1202"/>
      <c r="B10" s="1158" t="s">
        <v>164</v>
      </c>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row>
    <row r="11" spans="1:24" ht="14.25">
      <c r="A11" s="1111" t="s">
        <v>514</v>
      </c>
      <c r="B11" s="1125" t="s">
        <v>61</v>
      </c>
      <c r="C11" s="1196" t="s">
        <v>9</v>
      </c>
      <c r="D11" s="1197"/>
      <c r="E11" s="1125" t="s">
        <v>10</v>
      </c>
      <c r="F11" s="1125"/>
      <c r="G11" s="1196" t="s">
        <v>11</v>
      </c>
      <c r="H11" s="1197"/>
      <c r="I11" s="1125" t="s">
        <v>19</v>
      </c>
      <c r="J11" s="1125"/>
      <c r="K11" s="1125" t="s">
        <v>27</v>
      </c>
      <c r="L11" s="1125"/>
      <c r="M11" s="1125" t="s">
        <v>28</v>
      </c>
      <c r="N11" s="1125"/>
      <c r="O11" s="1111" t="s">
        <v>530</v>
      </c>
      <c r="P11" s="1111"/>
      <c r="Q11" s="1111" t="s">
        <v>531</v>
      </c>
      <c r="R11" s="1111"/>
      <c r="S11" s="1111" t="s">
        <v>532</v>
      </c>
      <c r="T11" s="1111"/>
      <c r="U11" s="1111" t="s">
        <v>533</v>
      </c>
      <c r="V11" s="1111"/>
      <c r="W11" s="1111" t="s">
        <v>545</v>
      </c>
      <c r="X11" s="1111"/>
    </row>
    <row r="12" spans="1:24" ht="56.25" customHeight="1">
      <c r="A12" s="1111"/>
      <c r="B12" s="1111"/>
      <c r="C12" s="214" t="s">
        <v>33</v>
      </c>
      <c r="D12" s="400" t="s">
        <v>34</v>
      </c>
      <c r="E12" s="214" t="s">
        <v>33</v>
      </c>
      <c r="F12" s="214" t="s">
        <v>34</v>
      </c>
      <c r="G12" s="400" t="s">
        <v>33</v>
      </c>
      <c r="H12" s="214" t="s">
        <v>34</v>
      </c>
      <c r="I12" s="214" t="s">
        <v>33</v>
      </c>
      <c r="J12" s="214" t="s">
        <v>34</v>
      </c>
      <c r="K12" s="214" t="s">
        <v>33</v>
      </c>
      <c r="L12" s="214" t="s">
        <v>34</v>
      </c>
      <c r="M12" s="214" t="s">
        <v>33</v>
      </c>
      <c r="N12" s="214" t="s">
        <v>34</v>
      </c>
      <c r="O12" s="214" t="s">
        <v>33</v>
      </c>
      <c r="P12" s="214" t="s">
        <v>34</v>
      </c>
      <c r="Q12" s="214" t="s">
        <v>33</v>
      </c>
      <c r="R12" s="214" t="s">
        <v>34</v>
      </c>
      <c r="S12" s="214" t="s">
        <v>33</v>
      </c>
      <c r="T12" s="214" t="s">
        <v>34</v>
      </c>
      <c r="U12" s="214" t="s">
        <v>33</v>
      </c>
      <c r="V12" s="214" t="s">
        <v>34</v>
      </c>
      <c r="W12" s="214" t="s">
        <v>33</v>
      </c>
      <c r="X12" s="214" t="s">
        <v>34</v>
      </c>
    </row>
    <row r="13" spans="1:24" ht="15" customHeight="1">
      <c r="A13" s="1192" t="s">
        <v>165</v>
      </c>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row>
    <row r="14" spans="1:24" ht="14.25">
      <c r="A14" s="1194" t="s">
        <v>498</v>
      </c>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row>
    <row r="15" spans="1:24" ht="15" customHeight="1">
      <c r="A15" s="1194" t="s">
        <v>166</v>
      </c>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row>
    <row r="16" spans="1:24" ht="26.25">
      <c r="A16" s="523" t="s">
        <v>167</v>
      </c>
      <c r="B16" s="524">
        <f>Стр_п!F8</f>
        <v>35.4</v>
      </c>
      <c r="C16" s="524">
        <f>Стр_п!G8</f>
        <v>35.9</v>
      </c>
      <c r="D16" s="524">
        <f>Стр_п!H8</f>
        <v>34.8</v>
      </c>
      <c r="E16" s="524">
        <f>Стр_п!I8</f>
        <v>36.3</v>
      </c>
      <c r="F16" s="524">
        <f>Стр_п!J8</f>
        <v>34.2</v>
      </c>
      <c r="G16" s="524">
        <f>Стр_п!K8</f>
        <v>38.2</v>
      </c>
      <c r="H16" s="524">
        <f>Стр_п!L8</f>
        <v>38.2</v>
      </c>
      <c r="I16" s="524">
        <f>Стр_п!M8</f>
        <v>40.7</v>
      </c>
      <c r="J16" s="524">
        <f>Стр_п!N8</f>
        <v>38</v>
      </c>
      <c r="K16" s="1181"/>
      <c r="L16" s="1182"/>
      <c r="M16" s="1182"/>
      <c r="N16" s="1182"/>
      <c r="O16" s="1182"/>
      <c r="P16" s="1182"/>
      <c r="Q16" s="1182"/>
      <c r="R16" s="1182"/>
      <c r="S16" s="1182"/>
      <c r="T16" s="1182"/>
      <c r="U16" s="1182"/>
      <c r="V16" s="1182"/>
      <c r="W16" s="1182"/>
      <c r="X16" s="1183"/>
    </row>
    <row r="17" spans="1:24" ht="26.25">
      <c r="A17" s="523" t="s">
        <v>168</v>
      </c>
      <c r="B17" s="524">
        <f>Стр_п!F9</f>
        <v>24.6</v>
      </c>
      <c r="C17" s="524">
        <f>Стр_п!G9</f>
        <v>24.8</v>
      </c>
      <c r="D17" s="524">
        <f>Стр_п!H9</f>
        <v>23.8</v>
      </c>
      <c r="E17" s="524">
        <f>Стр_п!I9</f>
        <v>26.5</v>
      </c>
      <c r="F17" s="524">
        <f>Стр_п!J9</f>
        <v>23.4</v>
      </c>
      <c r="G17" s="524">
        <f>Стр_п!K9</f>
        <v>32.5</v>
      </c>
      <c r="H17" s="524">
        <f>Стр_п!L9</f>
        <v>32.4</v>
      </c>
      <c r="I17" s="524">
        <f>Стр_п!M9</f>
        <v>32.7</v>
      </c>
      <c r="J17" s="524">
        <f>Стр_п!N9</f>
        <v>31.8</v>
      </c>
      <c r="K17" s="1184"/>
      <c r="L17" s="1185"/>
      <c r="M17" s="1185"/>
      <c r="N17" s="1185"/>
      <c r="O17" s="1185"/>
      <c r="P17" s="1185"/>
      <c r="Q17" s="1185"/>
      <c r="R17" s="1185"/>
      <c r="S17" s="1185"/>
      <c r="T17" s="1185"/>
      <c r="U17" s="1185"/>
      <c r="V17" s="1185"/>
      <c r="W17" s="1185"/>
      <c r="X17" s="1186"/>
    </row>
    <row r="18" spans="1:24" s="91" customFormat="1" ht="14.25">
      <c r="A18" s="525" t="s">
        <v>659</v>
      </c>
      <c r="B18" s="1178" t="str">
        <f>Стр_п!F10</f>
        <v>Показатель введен с 01.01.2018 года</v>
      </c>
      <c r="C18" s="1179"/>
      <c r="D18" s="1179"/>
      <c r="E18" s="1179"/>
      <c r="F18" s="1179"/>
      <c r="G18" s="1179"/>
      <c r="H18" s="1180"/>
      <c r="I18" s="526">
        <f>Стр_п!M10</f>
        <v>10.2</v>
      </c>
      <c r="J18" s="526">
        <f>Стр_п!N10</f>
        <v>10.2</v>
      </c>
      <c r="K18" s="1187"/>
      <c r="L18" s="1188"/>
      <c r="M18" s="1188"/>
      <c r="N18" s="1188"/>
      <c r="O18" s="1188"/>
      <c r="P18" s="1188"/>
      <c r="Q18" s="1188"/>
      <c r="R18" s="1188"/>
      <c r="S18" s="1188"/>
      <c r="T18" s="1188"/>
      <c r="U18" s="1188"/>
      <c r="V18" s="1188"/>
      <c r="W18" s="1188"/>
      <c r="X18" s="1189"/>
    </row>
    <row r="19" spans="1:24" ht="92.25">
      <c r="A19" s="523" t="s">
        <v>955</v>
      </c>
      <c r="B19" s="524">
        <f>Стр_п!F12</f>
        <v>621</v>
      </c>
      <c r="C19" s="524">
        <f>Стр_п!G12</f>
        <v>631</v>
      </c>
      <c r="D19" s="524">
        <f>Стр_п!H12</f>
        <v>631</v>
      </c>
      <c r="E19" s="524">
        <f>Стр_п!I12</f>
        <v>696</v>
      </c>
      <c r="F19" s="524">
        <f>Стр_п!J12</f>
        <v>688</v>
      </c>
      <c r="G19" s="524">
        <f>Стр_п!K12</f>
        <v>954</v>
      </c>
      <c r="H19" s="524">
        <f>Стр_п!L12</f>
        <v>950</v>
      </c>
      <c r="I19" s="524">
        <f>Стр_п!M12</f>
        <v>1155</v>
      </c>
      <c r="J19" s="524">
        <f>Стр_п!N12</f>
        <v>1153</v>
      </c>
      <c r="K19" s="524">
        <f>Стр_п!O12</f>
        <v>1414</v>
      </c>
      <c r="L19" s="524">
        <f>Стр_п!P12</f>
        <v>1414</v>
      </c>
      <c r="M19" s="527">
        <f>Стр_п!Q12</f>
        <v>1434</v>
      </c>
      <c r="N19" s="527">
        <f>Стр_п!R12</f>
        <v>1430</v>
      </c>
      <c r="O19" s="527">
        <f>Стр_п!S12</f>
        <v>1456</v>
      </c>
      <c r="P19" s="527">
        <f>Стр_п!T12</f>
        <v>1454</v>
      </c>
      <c r="Q19" s="527">
        <f>Стр_п!U12</f>
        <v>1480</v>
      </c>
      <c r="R19" s="527">
        <f>Стр_п!V12</f>
        <v>1474</v>
      </c>
      <c r="S19" s="527">
        <f>Стр_п!W12</f>
        <v>1501</v>
      </c>
      <c r="T19" s="527">
        <f>Стр_п!X12</f>
        <v>1480</v>
      </c>
      <c r="U19" s="527">
        <f>Стр_п!Y12</f>
        <v>1524</v>
      </c>
      <c r="V19" s="527">
        <f>Стр_п!Z12</f>
        <v>1488</v>
      </c>
      <c r="W19" s="527">
        <f>Стр_п!AA12</f>
        <v>1540</v>
      </c>
      <c r="X19" s="527">
        <f>Стр_п!AB12</f>
        <v>1494</v>
      </c>
    </row>
    <row r="20" spans="1:24" ht="133.5" customHeight="1">
      <c r="A20" s="525" t="s">
        <v>768</v>
      </c>
      <c r="B20" s="803" t="s">
        <v>693</v>
      </c>
      <c r="C20" s="804"/>
      <c r="D20" s="804"/>
      <c r="E20" s="804"/>
      <c r="F20" s="804"/>
      <c r="G20" s="804"/>
      <c r="H20" s="804"/>
      <c r="I20" s="804"/>
      <c r="J20" s="805"/>
      <c r="K20" s="520">
        <f>Стр_п!O11</f>
        <v>45.1</v>
      </c>
      <c r="L20" s="520">
        <f>Стр_п!P11</f>
        <v>45.1</v>
      </c>
      <c r="M20" s="521">
        <f>Стр_п!Q11</f>
        <v>45.6</v>
      </c>
      <c r="N20" s="521">
        <f>Стр_п!R11</f>
        <v>45.6</v>
      </c>
      <c r="O20" s="521">
        <f>Стр_п!S11</f>
        <v>46.3</v>
      </c>
      <c r="P20" s="521">
        <f>Стр_п!T11</f>
        <v>46.3</v>
      </c>
      <c r="Q20" s="521">
        <f>Стр_п!U11</f>
        <v>46.9</v>
      </c>
      <c r="R20" s="521">
        <f>Стр_п!V11</f>
        <v>46.9</v>
      </c>
      <c r="S20" s="521">
        <f>Стр_п!W11</f>
        <v>47.5</v>
      </c>
      <c r="T20" s="521">
        <f>Стр_п!X11</f>
        <v>47.5</v>
      </c>
      <c r="U20" s="521">
        <f>Стр_п!Y11</f>
        <v>47.9</v>
      </c>
      <c r="V20" s="521">
        <f>Стр_п!Z11</f>
        <v>47.9</v>
      </c>
      <c r="W20" s="521">
        <f>Стр_п!AA11</f>
        <v>47.9</v>
      </c>
      <c r="X20" s="521">
        <f>Стр_п!AB11</f>
        <v>47.9</v>
      </c>
    </row>
    <row r="21" spans="1:24" ht="14.25">
      <c r="A21" s="1199" t="s">
        <v>63</v>
      </c>
      <c r="B21" s="1200"/>
      <c r="C21" s="1200"/>
      <c r="D21" s="1200"/>
      <c r="E21" s="1200"/>
      <c r="F21" s="1200"/>
      <c r="G21" s="1200"/>
      <c r="H21" s="1200"/>
      <c r="I21" s="1200"/>
      <c r="J21" s="1200"/>
      <c r="K21" s="1200"/>
      <c r="L21" s="1200"/>
      <c r="M21" s="1200"/>
      <c r="N21" s="1200"/>
      <c r="O21" s="1200"/>
      <c r="P21" s="1200"/>
      <c r="Q21" s="1200"/>
      <c r="R21" s="1200"/>
      <c r="S21" s="1200"/>
      <c r="T21" s="1200"/>
      <c r="U21" s="1200"/>
      <c r="V21" s="1200"/>
      <c r="W21" s="1200"/>
      <c r="X21" s="1200"/>
    </row>
    <row r="22" spans="1:24" ht="15" customHeight="1">
      <c r="A22" s="1190" t="s">
        <v>169</v>
      </c>
      <c r="B22" s="1191"/>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row>
    <row r="23" spans="1:24" ht="27.75" customHeight="1">
      <c r="A23" s="1171" t="s">
        <v>170</v>
      </c>
      <c r="B23" s="1172"/>
      <c r="C23" s="1172"/>
      <c r="D23" s="1172"/>
      <c r="E23" s="1172"/>
      <c r="F23" s="1172"/>
      <c r="G23" s="1172"/>
      <c r="H23" s="1172"/>
      <c r="I23" s="1172"/>
      <c r="J23" s="1172"/>
      <c r="K23" s="1172"/>
      <c r="L23" s="1172"/>
      <c r="M23" s="1172"/>
      <c r="N23" s="1172"/>
      <c r="O23" s="1172"/>
      <c r="P23" s="1172"/>
      <c r="Q23" s="1172"/>
      <c r="R23" s="1172"/>
      <c r="S23" s="1172"/>
      <c r="T23" s="1172"/>
      <c r="U23" s="1172"/>
      <c r="V23" s="1172"/>
      <c r="W23" s="1172"/>
      <c r="X23" s="1173"/>
    </row>
    <row r="24" spans="1:24" ht="92.25">
      <c r="A24" s="523" t="s">
        <v>171</v>
      </c>
      <c r="B24" s="395">
        <f>Стр_п!F13</f>
        <v>12.5</v>
      </c>
      <c r="C24" s="395">
        <f>Стр_п!G13</f>
        <v>100</v>
      </c>
      <c r="D24" s="395">
        <f>Стр_п!H13</f>
        <v>100</v>
      </c>
      <c r="E24" s="395">
        <f>Стр_п!I13</f>
        <v>100</v>
      </c>
      <c r="F24" s="395">
        <f>Стр_п!J13</f>
        <v>100</v>
      </c>
      <c r="G24" s="395">
        <f>Стр_п!K13</f>
        <v>100</v>
      </c>
      <c r="H24" s="395">
        <f>Стр_п!L13</f>
        <v>0</v>
      </c>
      <c r="I24" s="395">
        <f>Стр_п!M13</f>
        <v>16.7</v>
      </c>
      <c r="J24" s="395">
        <f>Стр_п!N13</f>
        <v>16.7</v>
      </c>
      <c r="K24" s="395">
        <f>Стр_п!O13</f>
        <v>14.3</v>
      </c>
      <c r="L24" s="395">
        <f>Стр_п!P13</f>
        <v>14.3</v>
      </c>
      <c r="M24" s="383">
        <f>Стр_п!Q13</f>
        <v>42.857142857142854</v>
      </c>
      <c r="N24" s="383">
        <f>Стр_п!R13</f>
        <v>35.714285714285715</v>
      </c>
      <c r="O24" s="383">
        <f>Стр_п!S13</f>
        <v>57.14285714285714</v>
      </c>
      <c r="P24" s="383">
        <f>Стр_п!T13</f>
        <v>35.714285714285715</v>
      </c>
      <c r="Q24" s="383">
        <f>Стр_п!U13</f>
        <v>92.85714285714286</v>
      </c>
      <c r="R24" s="383">
        <f>Стр_п!V13</f>
        <v>35.714285714285715</v>
      </c>
      <c r="S24" s="383">
        <f>Стр_п!W13</f>
        <v>92.85714285714286</v>
      </c>
      <c r="T24" s="383">
        <f>Стр_п!X13</f>
        <v>35.714285714285715</v>
      </c>
      <c r="U24" s="383">
        <f>Стр_п!Y13</f>
        <v>100</v>
      </c>
      <c r="V24" s="383">
        <f>Стр_п!Z13</f>
        <v>35.714285714285715</v>
      </c>
      <c r="W24" s="383">
        <f>Стр_п!AA13</f>
        <v>100</v>
      </c>
      <c r="X24" s="383">
        <f>Стр_п!AB13</f>
        <v>35.714285714285715</v>
      </c>
    </row>
    <row r="25" spans="1:24" ht="15" customHeight="1">
      <c r="A25" s="1175" t="s">
        <v>164</v>
      </c>
      <c r="B25" s="1176"/>
      <c r="C25" s="1176"/>
      <c r="D25" s="1176"/>
      <c r="E25" s="1176"/>
      <c r="F25" s="1176"/>
      <c r="G25" s="1176"/>
      <c r="H25" s="1176"/>
      <c r="I25" s="1176"/>
      <c r="J25" s="1176"/>
      <c r="K25" s="1176"/>
      <c r="L25" s="1176"/>
      <c r="M25" s="1176"/>
      <c r="N25" s="1176"/>
      <c r="O25" s="1176"/>
      <c r="P25" s="1176"/>
      <c r="Q25" s="1176"/>
      <c r="R25" s="1176"/>
      <c r="S25" s="1176"/>
      <c r="T25" s="1176"/>
      <c r="U25" s="1176"/>
      <c r="V25" s="1176"/>
      <c r="W25" s="1176"/>
      <c r="X25" s="1176"/>
    </row>
    <row r="26" spans="1:24" ht="24" customHeight="1">
      <c r="A26" s="1171" t="s">
        <v>172</v>
      </c>
      <c r="B26" s="1172"/>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3"/>
    </row>
    <row r="27" spans="1:24" ht="78.75">
      <c r="A27" s="523" t="s">
        <v>173</v>
      </c>
      <c r="B27" s="524">
        <f>Стр_п!F20</f>
        <v>0</v>
      </c>
      <c r="C27" s="524" t="str">
        <f>Стр_п!G20</f>
        <v>-</v>
      </c>
      <c r="D27" s="524" t="str">
        <f>Стр_п!H20</f>
        <v>-</v>
      </c>
      <c r="E27" s="524">
        <f>Стр_п!I20</f>
        <v>100</v>
      </c>
      <c r="F27" s="524" t="str">
        <f>Стр_п!J20</f>
        <v>-</v>
      </c>
      <c r="G27" s="524">
        <f>Стр_п!K20</f>
        <v>100</v>
      </c>
      <c r="H27" s="524" t="str">
        <f>Стр_п!L20</f>
        <v>-</v>
      </c>
      <c r="I27" s="524">
        <f>Стр_п!M20</f>
        <v>0</v>
      </c>
      <c r="J27" s="524">
        <f>Стр_п!N20</f>
        <v>0</v>
      </c>
      <c r="K27" s="524">
        <f>Стр_п!O20</f>
        <v>0</v>
      </c>
      <c r="L27" s="524">
        <f>Стр_п!P20</f>
        <v>0</v>
      </c>
      <c r="M27" s="527">
        <f>Стр_п!Q20</f>
        <v>0</v>
      </c>
      <c r="N27" s="527">
        <f>Стр_п!R20</f>
        <v>0</v>
      </c>
      <c r="O27" s="383">
        <f>Стр_п!S20</f>
        <v>0</v>
      </c>
      <c r="P27" s="527">
        <f>Стр_п!T20</f>
        <v>0</v>
      </c>
      <c r="Q27" s="527">
        <f>Стр_п!U20</f>
        <v>0</v>
      </c>
      <c r="R27" s="527">
        <f>Стр_п!V20</f>
        <v>0</v>
      </c>
      <c r="S27" s="527">
        <f>Стр_п!W20</f>
        <v>33.3</v>
      </c>
      <c r="T27" s="527">
        <f>Стр_п!X20</f>
        <v>0</v>
      </c>
      <c r="U27" s="527">
        <f>Стр_п!Y20</f>
        <v>66.7</v>
      </c>
      <c r="V27" s="527">
        <f>Стр_п!Z20</f>
        <v>0</v>
      </c>
      <c r="W27" s="527">
        <f>Стр_п!AA20</f>
        <v>100</v>
      </c>
      <c r="X27" s="527">
        <f>Стр_п!AB20</f>
        <v>0</v>
      </c>
    </row>
    <row r="28" spans="1:24" ht="66">
      <c r="A28" s="523" t="s">
        <v>174</v>
      </c>
      <c r="B28" s="524">
        <f>Стр_п!F21</f>
        <v>28.3</v>
      </c>
      <c r="C28" s="524">
        <f>Стр_п!G21</f>
        <v>100</v>
      </c>
      <c r="D28" s="524">
        <f>Стр_п!H21</f>
        <v>100</v>
      </c>
      <c r="E28" s="524">
        <f>Стр_п!I21</f>
        <v>100</v>
      </c>
      <c r="F28" s="524">
        <f>Стр_п!J21</f>
        <v>100</v>
      </c>
      <c r="G28" s="524">
        <f>Стр_п!K21</f>
        <v>100</v>
      </c>
      <c r="H28" s="524">
        <f>Стр_п!L21</f>
        <v>76.53</v>
      </c>
      <c r="I28" s="524">
        <f>Стр_п!M21</f>
        <v>14.3</v>
      </c>
      <c r="J28" s="524">
        <f>Стр_п!N21</f>
        <v>14.3</v>
      </c>
      <c r="K28" s="524">
        <f>Стр_п!O21</f>
        <v>10</v>
      </c>
      <c r="L28" s="524">
        <f>Стр_п!P21</f>
        <v>10</v>
      </c>
      <c r="M28" s="527">
        <f>Стр_п!Q21</f>
        <v>10</v>
      </c>
      <c r="N28" s="527">
        <f>Стр_п!R21</f>
        <v>10</v>
      </c>
      <c r="O28" s="527">
        <f>Стр_п!S21</f>
        <v>20</v>
      </c>
      <c r="P28" s="527">
        <f>Стр_п!T21</f>
        <v>10</v>
      </c>
      <c r="Q28" s="527">
        <f>Стр_п!U21</f>
        <v>20</v>
      </c>
      <c r="R28" s="527">
        <f>Стр_п!V21</f>
        <v>10</v>
      </c>
      <c r="S28" s="527">
        <f>Стр_п!W21</f>
        <v>40</v>
      </c>
      <c r="T28" s="527">
        <f>Стр_п!X21</f>
        <v>10</v>
      </c>
      <c r="U28" s="527">
        <f>Стр_п!Y21</f>
        <v>90</v>
      </c>
      <c r="V28" s="527">
        <f>Стр_п!Z21</f>
        <v>10</v>
      </c>
      <c r="W28" s="527">
        <f>Стр_п!AA21</f>
        <v>100</v>
      </c>
      <c r="X28" s="527">
        <f>Стр_п!AB21</f>
        <v>10</v>
      </c>
    </row>
    <row r="29" spans="1:24" ht="14.25">
      <c r="A29" s="528"/>
      <c r="B29" s="529"/>
      <c r="C29" s="529"/>
      <c r="D29" s="529"/>
      <c r="E29" s="529"/>
      <c r="F29" s="529"/>
      <c r="G29" s="529"/>
      <c r="H29" s="529"/>
      <c r="I29" s="529"/>
      <c r="J29" s="529"/>
      <c r="K29" s="529"/>
      <c r="L29" s="529"/>
      <c r="M29" s="529"/>
      <c r="N29" s="529"/>
      <c r="O29" s="7"/>
      <c r="P29" s="7"/>
      <c r="Q29" s="7"/>
      <c r="R29" s="7"/>
      <c r="S29" s="7"/>
      <c r="T29" s="7"/>
      <c r="U29" s="7"/>
      <c r="V29" s="7"/>
      <c r="W29" s="7"/>
      <c r="X29" s="7"/>
    </row>
    <row r="30" spans="1:24" ht="25.5" customHeight="1">
      <c r="A30" s="1148" t="s">
        <v>68</v>
      </c>
      <c r="B30" s="1177" t="s">
        <v>46</v>
      </c>
      <c r="C30" s="1177" t="s">
        <v>48</v>
      </c>
      <c r="D30" s="1177"/>
      <c r="E30" s="1177" t="s">
        <v>806</v>
      </c>
      <c r="F30" s="1177"/>
      <c r="G30" s="1177" t="s">
        <v>49</v>
      </c>
      <c r="H30" s="1177"/>
      <c r="I30" s="1177" t="s">
        <v>50</v>
      </c>
      <c r="J30" s="1177"/>
      <c r="K30" s="1177" t="s">
        <v>51</v>
      </c>
      <c r="L30" s="1177"/>
      <c r="M30" s="18"/>
      <c r="N30" s="18"/>
      <c r="O30" s="7"/>
      <c r="P30" s="7"/>
      <c r="Q30" s="7"/>
      <c r="R30" s="7"/>
      <c r="S30" s="7"/>
      <c r="T30" s="7"/>
      <c r="U30" s="7"/>
      <c r="V30" s="7"/>
      <c r="W30" s="7"/>
      <c r="X30" s="7"/>
    </row>
    <row r="31" spans="1:24" ht="14.25">
      <c r="A31" s="1148"/>
      <c r="B31" s="1177"/>
      <c r="C31" s="530" t="s">
        <v>6</v>
      </c>
      <c r="D31" s="495" t="s">
        <v>7</v>
      </c>
      <c r="E31" s="530" t="s">
        <v>6</v>
      </c>
      <c r="F31" s="530" t="s">
        <v>7</v>
      </c>
      <c r="G31" s="495" t="s">
        <v>6</v>
      </c>
      <c r="H31" s="495" t="s">
        <v>7</v>
      </c>
      <c r="I31" s="495" t="s">
        <v>6</v>
      </c>
      <c r="J31" s="495" t="s">
        <v>7</v>
      </c>
      <c r="K31" s="495" t="s">
        <v>6</v>
      </c>
      <c r="L31" s="531" t="s">
        <v>47</v>
      </c>
      <c r="M31" s="7"/>
      <c r="N31" s="7"/>
      <c r="O31" s="7"/>
      <c r="P31" s="7"/>
      <c r="Q31" s="7"/>
      <c r="R31" s="7"/>
      <c r="S31" s="7"/>
      <c r="T31" s="7"/>
      <c r="U31" s="7"/>
      <c r="V31" s="7"/>
      <c r="W31" s="7"/>
      <c r="X31" s="7"/>
    </row>
    <row r="32" spans="1:24" ht="14.25">
      <c r="A32" s="1148"/>
      <c r="B32" s="524">
        <v>2015</v>
      </c>
      <c r="C32" s="532">
        <f>E32+G32+I32+K32</f>
        <v>85016.09999999999</v>
      </c>
      <c r="D32" s="532">
        <f>F32+H32+J32+L32</f>
        <v>37016.1</v>
      </c>
      <c r="E32" s="532">
        <f>Стр_пер!G540</f>
        <v>35416.899999999994</v>
      </c>
      <c r="F32" s="532">
        <f>Стр_пер!H540</f>
        <v>23416.899999999998</v>
      </c>
      <c r="G32" s="532">
        <f>Стр_пер!I540</f>
        <v>0</v>
      </c>
      <c r="H32" s="532">
        <f>Стр_пер!J540</f>
        <v>0</v>
      </c>
      <c r="I32" s="532">
        <f>Стр_пер!K540</f>
        <v>49599.2</v>
      </c>
      <c r="J32" s="532">
        <f>Стр_пер!L540</f>
        <v>13599.2</v>
      </c>
      <c r="K32" s="532">
        <f>Стр_пер!M540</f>
        <v>0</v>
      </c>
      <c r="L32" s="532">
        <f>Стр_пер!N540</f>
        <v>0</v>
      </c>
      <c r="M32" s="7"/>
      <c r="N32" s="7"/>
      <c r="O32" s="7"/>
      <c r="P32" s="7"/>
      <c r="Q32" s="7"/>
      <c r="R32" s="7"/>
      <c r="S32" s="7"/>
      <c r="T32" s="7"/>
      <c r="U32" s="7"/>
      <c r="V32" s="7"/>
      <c r="W32" s="7"/>
      <c r="X32" s="7"/>
    </row>
    <row r="33" spans="1:24" ht="14.25">
      <c r="A33" s="1148"/>
      <c r="B33" s="524">
        <v>2016</v>
      </c>
      <c r="C33" s="532">
        <f aca="true" t="shared" si="0" ref="C33:D37">E33+G33+I33+K33</f>
        <v>4708.6</v>
      </c>
      <c r="D33" s="532">
        <f t="shared" si="0"/>
        <v>4708.6</v>
      </c>
      <c r="E33" s="532">
        <f>Стр_пер!G541</f>
        <v>4708.6</v>
      </c>
      <c r="F33" s="532">
        <f>Стр_пер!H541</f>
        <v>4708.6</v>
      </c>
      <c r="G33" s="532">
        <f>Стр_пер!I541</f>
        <v>0</v>
      </c>
      <c r="H33" s="532">
        <f>Стр_пер!J541</f>
        <v>0</v>
      </c>
      <c r="I33" s="532">
        <f>Стр_пер!K541</f>
        <v>0</v>
      </c>
      <c r="J33" s="532">
        <f>Стр_пер!L541</f>
        <v>0</v>
      </c>
      <c r="K33" s="532">
        <f>Стр_пер!M541</f>
        <v>0</v>
      </c>
      <c r="L33" s="532">
        <f>Стр_пер!N541</f>
        <v>0</v>
      </c>
      <c r="M33" s="7"/>
      <c r="N33" s="7"/>
      <c r="O33" s="7"/>
      <c r="P33" s="7"/>
      <c r="Q33" s="7"/>
      <c r="R33" s="7"/>
      <c r="S33" s="7"/>
      <c r="T33" s="7"/>
      <c r="U33" s="7"/>
      <c r="V33" s="7"/>
      <c r="W33" s="7"/>
      <c r="X33" s="7"/>
    </row>
    <row r="34" spans="1:24" ht="14.25">
      <c r="A34" s="1148"/>
      <c r="B34" s="524">
        <v>2017</v>
      </c>
      <c r="C34" s="532">
        <f t="shared" si="0"/>
        <v>45833.9</v>
      </c>
      <c r="D34" s="532">
        <f t="shared" si="0"/>
        <v>5831.9</v>
      </c>
      <c r="E34" s="532">
        <f>Стр_пер!G542</f>
        <v>5833.9</v>
      </c>
      <c r="F34" s="532">
        <f>Стр_пер!H542</f>
        <v>5831.9</v>
      </c>
      <c r="G34" s="532">
        <f>Стр_пер!I542</f>
        <v>0</v>
      </c>
      <c r="H34" s="532">
        <f>Стр_пер!J542</f>
        <v>0</v>
      </c>
      <c r="I34" s="532">
        <f>Стр_пер!K542</f>
        <v>40000</v>
      </c>
      <c r="J34" s="532">
        <f>Стр_пер!L542</f>
        <v>0</v>
      </c>
      <c r="K34" s="532">
        <f>Стр_пер!M542</f>
        <v>0</v>
      </c>
      <c r="L34" s="532">
        <f>Стр_пер!N542</f>
        <v>0</v>
      </c>
      <c r="M34" s="7"/>
      <c r="N34" s="7"/>
      <c r="O34" s="7"/>
      <c r="P34" s="7"/>
      <c r="Q34" s="7"/>
      <c r="R34" s="7"/>
      <c r="S34" s="7"/>
      <c r="T34" s="7"/>
      <c r="U34" s="7"/>
      <c r="V34" s="7"/>
      <c r="W34" s="7"/>
      <c r="X34" s="7"/>
    </row>
    <row r="35" spans="1:24" ht="14.25">
      <c r="A35" s="1148"/>
      <c r="B35" s="524">
        <v>2018</v>
      </c>
      <c r="C35" s="532">
        <f t="shared" si="0"/>
        <v>11644.4</v>
      </c>
      <c r="D35" s="532">
        <f t="shared" si="0"/>
        <v>11644.4</v>
      </c>
      <c r="E35" s="532">
        <f>Стр_пер!G543</f>
        <v>11644.4</v>
      </c>
      <c r="F35" s="532">
        <f>Стр_пер!H543</f>
        <v>11644.4</v>
      </c>
      <c r="G35" s="532">
        <f>Стр_пер!I543</f>
        <v>0</v>
      </c>
      <c r="H35" s="532">
        <f>Стр_пер!J543</f>
        <v>0</v>
      </c>
      <c r="I35" s="532">
        <f>Стр_пер!K543</f>
        <v>0</v>
      </c>
      <c r="J35" s="532">
        <f>Стр_пер!L543</f>
        <v>0</v>
      </c>
      <c r="K35" s="532">
        <f>Стр_пер!M543</f>
        <v>0</v>
      </c>
      <c r="L35" s="532">
        <f>Стр_пер!N543</f>
        <v>0</v>
      </c>
      <c r="M35" s="7"/>
      <c r="N35" s="7"/>
      <c r="O35" s="7"/>
      <c r="P35" s="7"/>
      <c r="Q35" s="7"/>
      <c r="R35" s="7"/>
      <c r="S35" s="7"/>
      <c r="T35" s="7"/>
      <c r="U35" s="7"/>
      <c r="V35" s="7"/>
      <c r="W35" s="7"/>
      <c r="X35" s="7"/>
    </row>
    <row r="36" spans="1:24" ht="14.25">
      <c r="A36" s="1148"/>
      <c r="B36" s="524">
        <v>2019</v>
      </c>
      <c r="C36" s="532">
        <f t="shared" si="0"/>
        <v>6554.3</v>
      </c>
      <c r="D36" s="532">
        <f t="shared" si="0"/>
        <v>6554.3</v>
      </c>
      <c r="E36" s="532">
        <f>Стр_пер!G544</f>
        <v>6554.3</v>
      </c>
      <c r="F36" s="532">
        <f>Стр_пер!H544</f>
        <v>6554.3</v>
      </c>
      <c r="G36" s="532">
        <f>Стр_пер!I544</f>
        <v>0</v>
      </c>
      <c r="H36" s="532">
        <f>Стр_пер!J544</f>
        <v>0</v>
      </c>
      <c r="I36" s="532">
        <f>Стр_пер!K544</f>
        <v>0</v>
      </c>
      <c r="J36" s="532">
        <f>Стр_пер!L544</f>
        <v>0</v>
      </c>
      <c r="K36" s="532">
        <f>Стр_пер!M544</f>
        <v>0</v>
      </c>
      <c r="L36" s="532">
        <f>Стр_пер!N544</f>
        <v>0</v>
      </c>
      <c r="M36" s="7"/>
      <c r="N36" s="7"/>
      <c r="O36" s="7"/>
      <c r="P36" s="7"/>
      <c r="Q36" s="7"/>
      <c r="R36" s="7"/>
      <c r="S36" s="7"/>
      <c r="T36" s="7"/>
      <c r="U36" s="7"/>
      <c r="V36" s="7"/>
      <c r="W36" s="7"/>
      <c r="X36" s="7"/>
    </row>
    <row r="37" spans="1:24" ht="14.25">
      <c r="A37" s="1148"/>
      <c r="B37" s="527">
        <v>2020</v>
      </c>
      <c r="C37" s="533">
        <f t="shared" si="0"/>
        <v>161485</v>
      </c>
      <c r="D37" s="533">
        <f t="shared" si="0"/>
        <v>22634</v>
      </c>
      <c r="E37" s="533">
        <f>Стр_пер!G545</f>
        <v>96485</v>
      </c>
      <c r="F37" s="533">
        <f>Стр_пер!H545</f>
        <v>22634</v>
      </c>
      <c r="G37" s="533">
        <f>Стр_пер!I545</f>
        <v>0</v>
      </c>
      <c r="H37" s="533">
        <f>Стр_пер!J545</f>
        <v>0</v>
      </c>
      <c r="I37" s="533">
        <f>Стр_пер!K545</f>
        <v>65000</v>
      </c>
      <c r="J37" s="533">
        <f>Стр_пер!L545</f>
        <v>0</v>
      </c>
      <c r="K37" s="533">
        <f>Стр_пер!M545</f>
        <v>0</v>
      </c>
      <c r="L37" s="533">
        <f>Стр_пер!N545</f>
        <v>0</v>
      </c>
      <c r="M37" s="7"/>
      <c r="N37" s="7"/>
      <c r="O37" s="7"/>
      <c r="P37" s="7"/>
      <c r="Q37" s="7"/>
      <c r="R37" s="7"/>
      <c r="S37" s="7"/>
      <c r="T37" s="7"/>
      <c r="U37" s="7"/>
      <c r="V37" s="7"/>
      <c r="W37" s="7"/>
      <c r="X37" s="7"/>
    </row>
    <row r="38" spans="1:24" ht="14.25">
      <c r="A38" s="1148"/>
      <c r="B38" s="527">
        <v>2021</v>
      </c>
      <c r="C38" s="533">
        <f aca="true" t="shared" si="1" ref="C38:D42">E38+G38+I38+K38</f>
        <v>426301.29999999993</v>
      </c>
      <c r="D38" s="533">
        <f t="shared" si="1"/>
        <v>0</v>
      </c>
      <c r="E38" s="533">
        <f>Стр_пер!G546</f>
        <v>175185.49999999997</v>
      </c>
      <c r="F38" s="533">
        <f>Стр_пер!H546</f>
        <v>0</v>
      </c>
      <c r="G38" s="533">
        <f>Стр_пер!I546</f>
        <v>0</v>
      </c>
      <c r="H38" s="533">
        <f>Стр_пер!J546</f>
        <v>0</v>
      </c>
      <c r="I38" s="533">
        <f>Стр_пер!K546</f>
        <v>251115.8</v>
      </c>
      <c r="J38" s="533">
        <f>Стр_пер!L546</f>
        <v>0</v>
      </c>
      <c r="K38" s="533">
        <f>Стр_пер!M546</f>
        <v>0</v>
      </c>
      <c r="L38" s="533">
        <f>Стр_пер!N546</f>
        <v>0</v>
      </c>
      <c r="M38" s="7"/>
      <c r="N38" s="7"/>
      <c r="O38" s="7"/>
      <c r="P38" s="7"/>
      <c r="Q38" s="7"/>
      <c r="R38" s="7"/>
      <c r="S38" s="7"/>
      <c r="T38" s="7"/>
      <c r="U38" s="7"/>
      <c r="V38" s="7"/>
      <c r="W38" s="7"/>
      <c r="X38" s="7"/>
    </row>
    <row r="39" spans="1:24" ht="14.25">
      <c r="A39" s="1148"/>
      <c r="B39" s="527">
        <v>2022</v>
      </c>
      <c r="C39" s="533">
        <f t="shared" si="1"/>
        <v>344634.19999999995</v>
      </c>
      <c r="D39" s="533">
        <f t="shared" si="1"/>
        <v>0</v>
      </c>
      <c r="E39" s="533">
        <f>Стр_пер!G547</f>
        <v>110112.4</v>
      </c>
      <c r="F39" s="533">
        <f>Стр_пер!H547</f>
        <v>0</v>
      </c>
      <c r="G39" s="533">
        <f>Стр_пер!I547</f>
        <v>0</v>
      </c>
      <c r="H39" s="533">
        <f>Стр_пер!J547</f>
        <v>0</v>
      </c>
      <c r="I39" s="533">
        <f>Стр_пер!K547</f>
        <v>234521.8</v>
      </c>
      <c r="J39" s="533">
        <f>Стр_пер!L547</f>
        <v>0</v>
      </c>
      <c r="K39" s="533">
        <f>Стр_пер!M547</f>
        <v>0</v>
      </c>
      <c r="L39" s="533">
        <f>Стр_пер!N547</f>
        <v>0</v>
      </c>
      <c r="M39" s="7"/>
      <c r="N39" s="7"/>
      <c r="O39" s="7"/>
      <c r="P39" s="7"/>
      <c r="Q39" s="7"/>
      <c r="R39" s="7"/>
      <c r="S39" s="7"/>
      <c r="T39" s="7"/>
      <c r="U39" s="7"/>
      <c r="V39" s="7"/>
      <c r="W39" s="7"/>
      <c r="X39" s="7"/>
    </row>
    <row r="40" spans="1:24" ht="14.25">
      <c r="A40" s="1148"/>
      <c r="B40" s="527">
        <v>2023</v>
      </c>
      <c r="C40" s="533">
        <f t="shared" si="1"/>
        <v>364970.8</v>
      </c>
      <c r="D40" s="533">
        <f t="shared" si="1"/>
        <v>0</v>
      </c>
      <c r="E40" s="533">
        <f>Стр_пер!G548</f>
        <v>121502.3</v>
      </c>
      <c r="F40" s="533">
        <f>Стр_пер!H548</f>
        <v>0</v>
      </c>
      <c r="G40" s="533">
        <f>Стр_пер!I548</f>
        <v>0</v>
      </c>
      <c r="H40" s="533">
        <f>Стр_пер!J548</f>
        <v>0</v>
      </c>
      <c r="I40" s="533">
        <f>Стр_пер!K548</f>
        <v>243468.5</v>
      </c>
      <c r="J40" s="533">
        <f>Стр_пер!L548</f>
        <v>0</v>
      </c>
      <c r="K40" s="533">
        <f>Стр_пер!M548</f>
        <v>0</v>
      </c>
      <c r="L40" s="533">
        <f>Стр_пер!N548</f>
        <v>0</v>
      </c>
      <c r="M40" s="7"/>
      <c r="N40" s="7"/>
      <c r="O40" s="7"/>
      <c r="P40" s="7"/>
      <c r="Q40" s="7"/>
      <c r="R40" s="7"/>
      <c r="S40" s="7"/>
      <c r="T40" s="7"/>
      <c r="U40" s="7"/>
      <c r="V40" s="7"/>
      <c r="W40" s="7"/>
      <c r="X40" s="7"/>
    </row>
    <row r="41" spans="1:24" ht="14.25">
      <c r="A41" s="1148"/>
      <c r="B41" s="527">
        <v>2024</v>
      </c>
      <c r="C41" s="533">
        <f t="shared" si="1"/>
        <v>101921.8</v>
      </c>
      <c r="D41" s="533">
        <f t="shared" si="1"/>
        <v>0</v>
      </c>
      <c r="E41" s="533">
        <f>Стр_пер!G549</f>
        <v>101921.8</v>
      </c>
      <c r="F41" s="533">
        <f>Стр_пер!H549</f>
        <v>0</v>
      </c>
      <c r="G41" s="533">
        <f>Стр_пер!I549</f>
        <v>0</v>
      </c>
      <c r="H41" s="533">
        <f>Стр_пер!J549</f>
        <v>0</v>
      </c>
      <c r="I41" s="533">
        <f>Стр_пер!K549</f>
        <v>0</v>
      </c>
      <c r="J41" s="533">
        <f>Стр_пер!L549</f>
        <v>0</v>
      </c>
      <c r="K41" s="533">
        <f>Стр_пер!M549</f>
        <v>0</v>
      </c>
      <c r="L41" s="533">
        <f>Стр_пер!N549</f>
        <v>0</v>
      </c>
      <c r="M41" s="7"/>
      <c r="N41" s="7"/>
      <c r="O41" s="7"/>
      <c r="P41" s="7"/>
      <c r="Q41" s="7"/>
      <c r="R41" s="7"/>
      <c r="S41" s="7"/>
      <c r="T41" s="7"/>
      <c r="U41" s="7"/>
      <c r="V41" s="7"/>
      <c r="W41" s="7"/>
      <c r="X41" s="7"/>
    </row>
    <row r="42" spans="1:24" ht="14.25">
      <c r="A42" s="1148"/>
      <c r="B42" s="527">
        <v>2025</v>
      </c>
      <c r="C42" s="533">
        <f t="shared" si="1"/>
        <v>89300</v>
      </c>
      <c r="D42" s="533">
        <f t="shared" si="1"/>
        <v>0</v>
      </c>
      <c r="E42" s="533">
        <f>Стр_пер!G550</f>
        <v>89300</v>
      </c>
      <c r="F42" s="533">
        <f>Стр_пер!H550</f>
        <v>0</v>
      </c>
      <c r="G42" s="533">
        <f>Стр_пер!I550</f>
        <v>0</v>
      </c>
      <c r="H42" s="533">
        <f>Стр_пер!J550</f>
        <v>0</v>
      </c>
      <c r="I42" s="533">
        <f>Стр_пер!K550</f>
        <v>0</v>
      </c>
      <c r="J42" s="533">
        <f>Стр_пер!L550</f>
        <v>0</v>
      </c>
      <c r="K42" s="533">
        <f>Стр_пер!M550</f>
        <v>0</v>
      </c>
      <c r="L42" s="533">
        <f>Стр_пер!N550</f>
        <v>0</v>
      </c>
      <c r="M42" s="7"/>
      <c r="N42" s="7"/>
      <c r="O42" s="7"/>
      <c r="P42" s="7"/>
      <c r="Q42" s="7"/>
      <c r="R42" s="7"/>
      <c r="S42" s="7"/>
      <c r="T42" s="7"/>
      <c r="U42" s="7"/>
      <c r="V42" s="7"/>
      <c r="W42" s="7"/>
      <c r="X42" s="7"/>
    </row>
    <row r="43" spans="1:24" s="6" customFormat="1" ht="14.25">
      <c r="A43" s="1148"/>
      <c r="B43" s="534" t="s">
        <v>52</v>
      </c>
      <c r="C43" s="535">
        <f>SUM(C32:C42)</f>
        <v>1642370.4</v>
      </c>
      <c r="D43" s="535">
        <f aca="true" t="shared" si="2" ref="D43:L43">SUM(D32:D42)</f>
        <v>88389.3</v>
      </c>
      <c r="E43" s="535">
        <f t="shared" si="2"/>
        <v>758665.1000000001</v>
      </c>
      <c r="F43" s="535">
        <f t="shared" si="2"/>
        <v>74790.1</v>
      </c>
      <c r="G43" s="535">
        <f t="shared" si="2"/>
        <v>0</v>
      </c>
      <c r="H43" s="535">
        <f t="shared" si="2"/>
        <v>0</v>
      </c>
      <c r="I43" s="535">
        <f t="shared" si="2"/>
        <v>883705.3</v>
      </c>
      <c r="J43" s="535">
        <f t="shared" si="2"/>
        <v>13599.2</v>
      </c>
      <c r="K43" s="535">
        <f t="shared" si="2"/>
        <v>0</v>
      </c>
      <c r="L43" s="535">
        <f t="shared" si="2"/>
        <v>0</v>
      </c>
      <c r="M43" s="536"/>
      <c r="N43" s="536"/>
      <c r="O43" s="536"/>
      <c r="P43" s="536"/>
      <c r="Q43" s="536"/>
      <c r="R43" s="536"/>
      <c r="S43" s="536"/>
      <c r="T43" s="536"/>
      <c r="U43" s="536"/>
      <c r="V43" s="536"/>
      <c r="W43" s="536"/>
      <c r="X43" s="536"/>
    </row>
    <row r="44" spans="1:24" ht="14.25">
      <c r="A44" s="528"/>
      <c r="B44" s="529"/>
      <c r="C44" s="528"/>
      <c r="D44" s="528"/>
      <c r="E44" s="528"/>
      <c r="F44" s="528"/>
      <c r="G44" s="529"/>
      <c r="H44" s="528"/>
      <c r="I44" s="529"/>
      <c r="J44" s="529"/>
      <c r="K44" s="528"/>
      <c r="L44" s="18"/>
      <c r="M44" s="18"/>
      <c r="N44" s="18"/>
      <c r="O44" s="7"/>
      <c r="P44" s="7"/>
      <c r="Q44" s="7"/>
      <c r="R44" s="7"/>
      <c r="S44" s="7"/>
      <c r="T44" s="7"/>
      <c r="U44" s="7"/>
      <c r="V44" s="7"/>
      <c r="W44" s="7"/>
      <c r="X44" s="7"/>
    </row>
    <row r="45" spans="1:24" ht="14.25">
      <c r="A45" s="1174" t="s">
        <v>69</v>
      </c>
      <c r="B45" s="1174"/>
      <c r="C45" s="1174"/>
      <c r="D45" s="1174"/>
      <c r="E45" s="1174" t="s">
        <v>551</v>
      </c>
      <c r="F45" s="1174"/>
      <c r="G45" s="1174"/>
      <c r="H45" s="1174"/>
      <c r="I45" s="1174"/>
      <c r="J45" s="1174"/>
      <c r="K45" s="1174"/>
      <c r="L45" s="1174"/>
      <c r="M45" s="18"/>
      <c r="N45" s="18"/>
      <c r="O45" s="7"/>
      <c r="P45" s="7"/>
      <c r="Q45" s="7"/>
      <c r="R45" s="7"/>
      <c r="S45" s="7"/>
      <c r="T45" s="7"/>
      <c r="U45" s="7"/>
      <c r="V45" s="7"/>
      <c r="W45" s="7"/>
      <c r="X45" s="7"/>
    </row>
    <row r="46" spans="1:24" ht="39.75" customHeight="1">
      <c r="A46" s="1174" t="s">
        <v>719</v>
      </c>
      <c r="B46" s="1174"/>
      <c r="C46" s="1174"/>
      <c r="D46" s="1174"/>
      <c r="E46" s="1174" t="s">
        <v>21</v>
      </c>
      <c r="F46" s="1174"/>
      <c r="G46" s="1174"/>
      <c r="H46" s="1174"/>
      <c r="I46" s="1174"/>
      <c r="J46" s="1174"/>
      <c r="K46" s="1174"/>
      <c r="L46" s="1174"/>
      <c r="M46" s="18"/>
      <c r="N46" s="18"/>
      <c r="O46" s="7"/>
      <c r="P46" s="7"/>
      <c r="Q46" s="7"/>
      <c r="R46" s="7"/>
      <c r="S46" s="7"/>
      <c r="T46" s="7"/>
      <c r="U46" s="7"/>
      <c r="V46" s="7"/>
      <c r="W46" s="7"/>
      <c r="X46" s="7"/>
    </row>
    <row r="47" spans="1:24" ht="15" customHeight="1">
      <c r="A47" s="1174" t="s">
        <v>70</v>
      </c>
      <c r="B47" s="1174"/>
      <c r="C47" s="1174"/>
      <c r="D47" s="1174"/>
      <c r="E47" s="1174"/>
      <c r="F47" s="1174"/>
      <c r="G47" s="1174"/>
      <c r="H47" s="1174"/>
      <c r="I47" s="1174"/>
      <c r="J47" s="1174"/>
      <c r="K47" s="1174"/>
      <c r="L47" s="1174"/>
      <c r="M47" s="18"/>
      <c r="N47" s="18"/>
      <c r="O47" s="7"/>
      <c r="P47" s="7"/>
      <c r="Q47" s="7"/>
      <c r="R47" s="7"/>
      <c r="S47" s="7"/>
      <c r="T47" s="7"/>
      <c r="U47" s="7"/>
      <c r="V47" s="7"/>
      <c r="W47" s="7"/>
      <c r="X47" s="7"/>
    </row>
    <row r="48" spans="1:24" ht="14.25">
      <c r="A48" s="1174" t="s">
        <v>71</v>
      </c>
      <c r="B48" s="1174"/>
      <c r="C48" s="1174"/>
      <c r="D48" s="1174"/>
      <c r="E48" s="1174" t="s">
        <v>56</v>
      </c>
      <c r="F48" s="1174"/>
      <c r="G48" s="1174"/>
      <c r="H48" s="1174"/>
      <c r="I48" s="1174"/>
      <c r="J48" s="1174"/>
      <c r="K48" s="1174"/>
      <c r="L48" s="1174"/>
      <c r="M48" s="18"/>
      <c r="N48" s="18"/>
      <c r="O48" s="7"/>
      <c r="P48" s="7"/>
      <c r="Q48" s="7"/>
      <c r="R48" s="7"/>
      <c r="S48" s="7"/>
      <c r="T48" s="7"/>
      <c r="U48" s="7"/>
      <c r="V48" s="7"/>
      <c r="W48" s="7"/>
      <c r="X48" s="7"/>
    </row>
    <row r="49" spans="1:24" ht="15" customHeight="1">
      <c r="A49" s="1174" t="s">
        <v>122</v>
      </c>
      <c r="B49" s="1174"/>
      <c r="C49" s="1174"/>
      <c r="D49" s="1174"/>
      <c r="E49" s="1174" t="s">
        <v>221</v>
      </c>
      <c r="F49" s="1174"/>
      <c r="G49" s="1174"/>
      <c r="H49" s="1174"/>
      <c r="I49" s="1174"/>
      <c r="J49" s="1174"/>
      <c r="K49" s="1174"/>
      <c r="L49" s="1174"/>
      <c r="M49" s="18"/>
      <c r="N49" s="18"/>
      <c r="O49" s="7"/>
      <c r="P49" s="7"/>
      <c r="Q49" s="7"/>
      <c r="R49" s="7"/>
      <c r="S49" s="7"/>
      <c r="T49" s="7"/>
      <c r="U49" s="7"/>
      <c r="V49" s="7"/>
      <c r="W49" s="7"/>
      <c r="X49" s="7"/>
    </row>
    <row r="50" spans="1:24" ht="15" customHeight="1">
      <c r="A50" s="1174"/>
      <c r="B50" s="1174"/>
      <c r="C50" s="1174"/>
      <c r="D50" s="1174"/>
      <c r="E50" s="1174" t="s">
        <v>56</v>
      </c>
      <c r="F50" s="1174"/>
      <c r="G50" s="1174"/>
      <c r="H50" s="1174"/>
      <c r="I50" s="1174"/>
      <c r="J50" s="1174"/>
      <c r="K50" s="1174"/>
      <c r="L50" s="1174"/>
      <c r="M50" s="18"/>
      <c r="N50" s="18"/>
      <c r="O50" s="7"/>
      <c r="P50" s="7"/>
      <c r="Q50" s="7"/>
      <c r="R50" s="7"/>
      <c r="S50" s="7"/>
      <c r="T50" s="7"/>
      <c r="U50" s="7"/>
      <c r="V50" s="7"/>
      <c r="W50" s="7"/>
      <c r="X50" s="7"/>
    </row>
    <row r="51" spans="1:24" ht="14.25">
      <c r="A51" s="1174"/>
      <c r="B51" s="1174"/>
      <c r="C51" s="1174"/>
      <c r="D51" s="1174"/>
      <c r="E51" s="1174" t="s">
        <v>163</v>
      </c>
      <c r="F51" s="1174"/>
      <c r="G51" s="1174"/>
      <c r="H51" s="1174"/>
      <c r="I51" s="1174"/>
      <c r="J51" s="1174"/>
      <c r="K51" s="1174"/>
      <c r="L51" s="1174"/>
      <c r="M51" s="18"/>
      <c r="N51" s="18"/>
      <c r="O51" s="7"/>
      <c r="P51" s="7"/>
      <c r="Q51" s="7"/>
      <c r="R51" s="7"/>
      <c r="S51" s="7"/>
      <c r="T51" s="7"/>
      <c r="U51" s="7"/>
      <c r="V51" s="7"/>
      <c r="W51" s="7"/>
      <c r="X51" s="7"/>
    </row>
    <row r="52" spans="1:24" ht="36.75" customHeight="1">
      <c r="A52" s="1198" t="s">
        <v>906</v>
      </c>
      <c r="B52" s="1198"/>
      <c r="C52" s="1198"/>
      <c r="D52" s="1198"/>
      <c r="E52" s="1198"/>
      <c r="F52" s="1198"/>
      <c r="G52" s="1198"/>
      <c r="H52" s="1198"/>
      <c r="I52" s="1198"/>
      <c r="J52" s="1198"/>
      <c r="K52" s="1198"/>
      <c r="L52" s="1198"/>
      <c r="M52" s="1198"/>
      <c r="N52" s="1198"/>
      <c r="O52" s="1198"/>
      <c r="P52" s="1198"/>
      <c r="Q52" s="1198"/>
      <c r="R52" s="1198"/>
      <c r="S52" s="1198"/>
      <c r="T52" s="1198"/>
      <c r="U52" s="1198"/>
      <c r="V52" s="1198"/>
      <c r="W52" s="1198"/>
      <c r="X52" s="1198"/>
    </row>
  </sheetData>
  <sheetProtection/>
  <mergeCells count="55">
    <mergeCell ref="B7:X7"/>
    <mergeCell ref="A1:X1"/>
    <mergeCell ref="B4:X4"/>
    <mergeCell ref="B6:X6"/>
    <mergeCell ref="A2:X2"/>
    <mergeCell ref="B3:X3"/>
    <mergeCell ref="B5:X5"/>
    <mergeCell ref="A5:A6"/>
    <mergeCell ref="A52:X52"/>
    <mergeCell ref="E48:L48"/>
    <mergeCell ref="A11:A12"/>
    <mergeCell ref="A21:X21"/>
    <mergeCell ref="I11:J11"/>
    <mergeCell ref="B9:X9"/>
    <mergeCell ref="A8:A10"/>
    <mergeCell ref="B8:X8"/>
    <mergeCell ref="W11:X11"/>
    <mergeCell ref="B20:J20"/>
    <mergeCell ref="B10:X10"/>
    <mergeCell ref="E11:F11"/>
    <mergeCell ref="Q11:R11"/>
    <mergeCell ref="G11:H11"/>
    <mergeCell ref="O11:P11"/>
    <mergeCell ref="M11:N11"/>
    <mergeCell ref="C11:D11"/>
    <mergeCell ref="E50:L50"/>
    <mergeCell ref="A22:X22"/>
    <mergeCell ref="A13:X13"/>
    <mergeCell ref="E49:L49"/>
    <mergeCell ref="A14:X14"/>
    <mergeCell ref="A15:X15"/>
    <mergeCell ref="A26:X26"/>
    <mergeCell ref="A45:D45"/>
    <mergeCell ref="E30:F30"/>
    <mergeCell ref="I30:J30"/>
    <mergeCell ref="E51:L51"/>
    <mergeCell ref="A48:D48"/>
    <mergeCell ref="A49:D51"/>
    <mergeCell ref="A30:A43"/>
    <mergeCell ref="B30:B31"/>
    <mergeCell ref="G30:H30"/>
    <mergeCell ref="A46:D46"/>
    <mergeCell ref="E46:L46"/>
    <mergeCell ref="A47:L47"/>
    <mergeCell ref="C30:D30"/>
    <mergeCell ref="A23:X23"/>
    <mergeCell ref="E45:L45"/>
    <mergeCell ref="U11:V11"/>
    <mergeCell ref="A25:X25"/>
    <mergeCell ref="K30:L30"/>
    <mergeCell ref="B18:H18"/>
    <mergeCell ref="S11:T11"/>
    <mergeCell ref="K16:X18"/>
    <mergeCell ref="K11:L11"/>
    <mergeCell ref="B11:B12"/>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43">
      <selection activeCell="A84" sqref="A84:G84"/>
    </sheetView>
  </sheetViews>
  <sheetFormatPr defaultColWidth="9.140625" defaultRowHeight="15"/>
  <cols>
    <col min="1" max="1" width="21.00390625" style="17" customWidth="1"/>
    <col min="2" max="4" width="21.8515625" style="26" customWidth="1"/>
    <col min="5" max="5" width="10.7109375" style="17" customWidth="1"/>
    <col min="6" max="6" width="10.140625" style="17" customWidth="1"/>
    <col min="7" max="7" width="10.28125" style="17" customWidth="1"/>
  </cols>
  <sheetData>
    <row r="1" spans="1:7" ht="14.25">
      <c r="A1" s="1012" t="s">
        <v>312</v>
      </c>
      <c r="B1" s="1012"/>
      <c r="C1" s="1012"/>
      <c r="D1" s="1012"/>
      <c r="E1" s="1012"/>
      <c r="F1" s="1012"/>
      <c r="G1" s="1012"/>
    </row>
    <row r="2" ht="14.25">
      <c r="A2" s="39"/>
    </row>
    <row r="3" spans="1:7" ht="60.75" customHeight="1">
      <c r="A3" s="856" t="s">
        <v>865</v>
      </c>
      <c r="B3" s="856"/>
      <c r="C3" s="856"/>
      <c r="D3" s="856"/>
      <c r="E3" s="856"/>
      <c r="F3" s="856"/>
      <c r="G3" s="856"/>
    </row>
    <row r="4" spans="1:7" ht="45.75" customHeight="1">
      <c r="A4" s="889" t="s">
        <v>380</v>
      </c>
      <c r="B4" s="889"/>
      <c r="C4" s="889"/>
      <c r="D4" s="889"/>
      <c r="E4" s="889"/>
      <c r="F4" s="889"/>
      <c r="G4" s="889"/>
    </row>
    <row r="5" spans="1:7" ht="60" customHeight="1">
      <c r="A5" s="889" t="s">
        <v>1095</v>
      </c>
      <c r="B5" s="889"/>
      <c r="C5" s="889"/>
      <c r="D5" s="889"/>
      <c r="E5" s="889"/>
      <c r="F5" s="889"/>
      <c r="G5" s="889"/>
    </row>
    <row r="6" spans="1:7" ht="174.75" customHeight="1">
      <c r="A6" s="890" t="s">
        <v>1109</v>
      </c>
      <c r="B6" s="890"/>
      <c r="C6" s="890"/>
      <c r="D6" s="890"/>
      <c r="E6" s="890"/>
      <c r="F6" s="890"/>
      <c r="G6" s="890"/>
    </row>
    <row r="7" spans="1:7" ht="43.5" customHeight="1">
      <c r="A7" s="889" t="s">
        <v>381</v>
      </c>
      <c r="B7" s="889"/>
      <c r="C7" s="889"/>
      <c r="D7" s="889"/>
      <c r="E7" s="889"/>
      <c r="F7" s="889"/>
      <c r="G7" s="889"/>
    </row>
    <row r="8" spans="1:7" ht="29.25" customHeight="1">
      <c r="A8" s="1226" t="s">
        <v>952</v>
      </c>
      <c r="B8" s="1226"/>
      <c r="C8" s="1226"/>
      <c r="D8" s="1226"/>
      <c r="E8" s="1226"/>
      <c r="F8" s="1226"/>
      <c r="G8" s="1226"/>
    </row>
    <row r="9" spans="1:7" ht="15.75" customHeight="1">
      <c r="A9" s="1226" t="s">
        <v>508</v>
      </c>
      <c r="B9" s="1226"/>
      <c r="C9" s="1226"/>
      <c r="D9" s="1226"/>
      <c r="E9" s="1226"/>
      <c r="F9" s="1226"/>
      <c r="G9" s="1226"/>
    </row>
    <row r="10" spans="1:7" ht="13.5" customHeight="1">
      <c r="A10" s="1226" t="s">
        <v>506</v>
      </c>
      <c r="B10" s="1226"/>
      <c r="C10" s="1226"/>
      <c r="D10" s="1226"/>
      <c r="E10" s="1226"/>
      <c r="F10" s="1226"/>
      <c r="G10" s="1226"/>
    </row>
    <row r="11" spans="1:7" ht="15" customHeight="1">
      <c r="A11" s="1226" t="s">
        <v>507</v>
      </c>
      <c r="B11" s="1226"/>
      <c r="C11" s="1226"/>
      <c r="D11" s="1226"/>
      <c r="E11" s="1226"/>
      <c r="F11" s="1226"/>
      <c r="G11" s="1226"/>
    </row>
    <row r="12" spans="1:7" ht="31.5" customHeight="1">
      <c r="A12" s="889" t="s">
        <v>492</v>
      </c>
      <c r="B12" s="889"/>
      <c r="C12" s="889"/>
      <c r="D12" s="889"/>
      <c r="E12" s="889"/>
      <c r="F12" s="889"/>
      <c r="G12" s="889"/>
    </row>
    <row r="13" ht="14.25">
      <c r="G13" s="39" t="s">
        <v>96</v>
      </c>
    </row>
    <row r="14" ht="14.25">
      <c r="A14" s="39"/>
    </row>
    <row r="15" spans="1:4" ht="14.25">
      <c r="A15" s="95" t="s">
        <v>243</v>
      </c>
      <c r="B15" s="96" t="s">
        <v>245</v>
      </c>
      <c r="C15" s="96" t="s">
        <v>246</v>
      </c>
      <c r="D15" s="96" t="s">
        <v>247</v>
      </c>
    </row>
    <row r="16" spans="1:4" ht="14.25">
      <c r="A16" s="66" t="s">
        <v>382</v>
      </c>
      <c r="B16" s="68">
        <f>SUM(B17:B24)</f>
        <v>570</v>
      </c>
      <c r="C16" s="149">
        <v>583</v>
      </c>
      <c r="D16" s="149">
        <f>SUM(D17:D24)</f>
        <v>621</v>
      </c>
    </row>
    <row r="17" spans="1:4" ht="14.25">
      <c r="A17" s="66" t="s">
        <v>249</v>
      </c>
      <c r="B17" s="68">
        <v>5</v>
      </c>
      <c r="C17" s="68">
        <v>6</v>
      </c>
      <c r="D17" s="68">
        <v>6</v>
      </c>
    </row>
    <row r="18" spans="1:4" ht="14.25">
      <c r="A18" s="66" t="s">
        <v>250</v>
      </c>
      <c r="B18" s="68">
        <v>155</v>
      </c>
      <c r="C18" s="68">
        <v>155</v>
      </c>
      <c r="D18" s="68">
        <v>156</v>
      </c>
    </row>
    <row r="19" spans="1:4" ht="27">
      <c r="A19" s="66" t="s">
        <v>251</v>
      </c>
      <c r="B19" s="68">
        <v>10</v>
      </c>
      <c r="C19" s="68">
        <v>10</v>
      </c>
      <c r="D19" s="68">
        <v>11</v>
      </c>
    </row>
    <row r="20" spans="1:4" ht="14.25">
      <c r="A20" s="66" t="s">
        <v>383</v>
      </c>
      <c r="B20" s="68">
        <v>12</v>
      </c>
      <c r="C20" s="68">
        <v>12</v>
      </c>
      <c r="D20" s="68">
        <v>12</v>
      </c>
    </row>
    <row r="21" spans="1:4" ht="41.25">
      <c r="A21" s="66" t="s">
        <v>252</v>
      </c>
      <c r="B21" s="68">
        <v>245</v>
      </c>
      <c r="C21" s="68">
        <v>257</v>
      </c>
      <c r="D21" s="68">
        <v>277</v>
      </c>
    </row>
    <row r="22" spans="1:4" ht="14.25">
      <c r="A22" s="66" t="s">
        <v>253</v>
      </c>
      <c r="B22" s="68">
        <v>1</v>
      </c>
      <c r="C22" s="68">
        <v>1</v>
      </c>
      <c r="D22" s="68">
        <v>1</v>
      </c>
    </row>
    <row r="23" spans="1:4" ht="14.25">
      <c r="A23" s="66" t="s">
        <v>254</v>
      </c>
      <c r="B23" s="68">
        <v>1</v>
      </c>
      <c r="C23" s="68">
        <v>1</v>
      </c>
      <c r="D23" s="68">
        <v>1</v>
      </c>
    </row>
    <row r="24" spans="1:4" ht="27">
      <c r="A24" s="66" t="s">
        <v>255</v>
      </c>
      <c r="B24" s="68">
        <v>141</v>
      </c>
      <c r="C24" s="68">
        <v>141</v>
      </c>
      <c r="D24" s="68">
        <v>157</v>
      </c>
    </row>
    <row r="25" ht="8.25" customHeight="1">
      <c r="A25" s="39"/>
    </row>
    <row r="26" spans="1:7" ht="33.75" customHeight="1">
      <c r="A26" s="889" t="s">
        <v>718</v>
      </c>
      <c r="B26" s="889"/>
      <c r="C26" s="889"/>
      <c r="D26" s="889"/>
      <c r="E26" s="889"/>
      <c r="F26" s="889"/>
      <c r="G26" s="889"/>
    </row>
    <row r="27" ht="9" customHeight="1"/>
    <row r="28" ht="14.25">
      <c r="G28" s="97" t="s">
        <v>257</v>
      </c>
    </row>
    <row r="29" spans="1:7" s="3" customFormat="1" ht="37.5" customHeight="1">
      <c r="A29" s="1227" t="s">
        <v>866</v>
      </c>
      <c r="B29" s="1227"/>
      <c r="C29" s="1227"/>
      <c r="D29" s="1227"/>
      <c r="E29" s="1227"/>
      <c r="F29" s="1227"/>
      <c r="G29" s="1227"/>
    </row>
    <row r="30" spans="1:7" ht="30" customHeight="1">
      <c r="A30" s="96" t="s">
        <v>384</v>
      </c>
      <c r="B30" s="96" t="s">
        <v>385</v>
      </c>
      <c r="C30" s="1215" t="s">
        <v>386</v>
      </c>
      <c r="D30" s="1215"/>
      <c r="E30" s="1215"/>
      <c r="F30" s="1215"/>
      <c r="G30" s="1215"/>
    </row>
    <row r="31" spans="1:7" ht="15" customHeight="1">
      <c r="A31" s="931" t="s">
        <v>244</v>
      </c>
      <c r="B31" s="931" t="s">
        <v>387</v>
      </c>
      <c r="C31" s="931" t="s">
        <v>388</v>
      </c>
      <c r="D31" s="931"/>
      <c r="E31" s="931"/>
      <c r="F31" s="931"/>
      <c r="G31" s="931"/>
    </row>
    <row r="32" spans="1:7" ht="14.25">
      <c r="A32" s="931"/>
      <c r="B32" s="931"/>
      <c r="C32" s="931" t="s">
        <v>950</v>
      </c>
      <c r="D32" s="931"/>
      <c r="E32" s="931"/>
      <c r="F32" s="931"/>
      <c r="G32" s="931"/>
    </row>
    <row r="33" spans="1:7" ht="15" customHeight="1">
      <c r="A33" s="931"/>
      <c r="B33" s="931"/>
      <c r="C33" s="931" t="s">
        <v>868</v>
      </c>
      <c r="D33" s="931"/>
      <c r="E33" s="931"/>
      <c r="F33" s="931"/>
      <c r="G33" s="931"/>
    </row>
    <row r="34" spans="1:7" ht="15" customHeight="1">
      <c r="A34" s="931" t="s">
        <v>245</v>
      </c>
      <c r="B34" s="931" t="s">
        <v>389</v>
      </c>
      <c r="C34" s="931" t="s">
        <v>390</v>
      </c>
      <c r="D34" s="931"/>
      <c r="E34" s="931"/>
      <c r="F34" s="931"/>
      <c r="G34" s="931"/>
    </row>
    <row r="35" spans="1:7" ht="30.75" customHeight="1">
      <c r="A35" s="931"/>
      <c r="B35" s="931"/>
      <c r="C35" s="931" t="s">
        <v>946</v>
      </c>
      <c r="D35" s="931"/>
      <c r="E35" s="931"/>
      <c r="F35" s="931"/>
      <c r="G35" s="931"/>
    </row>
    <row r="36" spans="1:7" ht="15" customHeight="1">
      <c r="A36" s="931"/>
      <c r="B36" s="931"/>
      <c r="C36" s="931" t="s">
        <v>944</v>
      </c>
      <c r="D36" s="931"/>
      <c r="E36" s="931"/>
      <c r="F36" s="931"/>
      <c r="G36" s="931"/>
    </row>
    <row r="37" spans="1:7" ht="15" customHeight="1">
      <c r="A37" s="931"/>
      <c r="B37" s="931"/>
      <c r="C37" s="931" t="s">
        <v>945</v>
      </c>
      <c r="D37" s="931"/>
      <c r="E37" s="931"/>
      <c r="F37" s="931"/>
      <c r="G37" s="931"/>
    </row>
    <row r="38" spans="1:7" ht="15" customHeight="1">
      <c r="A38" s="931" t="s">
        <v>246</v>
      </c>
      <c r="B38" s="931" t="s">
        <v>387</v>
      </c>
      <c r="C38" s="931" t="s">
        <v>951</v>
      </c>
      <c r="D38" s="931"/>
      <c r="E38" s="931"/>
      <c r="F38" s="931"/>
      <c r="G38" s="931"/>
    </row>
    <row r="39" spans="1:7" ht="14.25">
      <c r="A39" s="931"/>
      <c r="B39" s="931"/>
      <c r="C39" s="931" t="s">
        <v>947</v>
      </c>
      <c r="D39" s="931"/>
      <c r="E39" s="931"/>
      <c r="F39" s="931"/>
      <c r="G39" s="931"/>
    </row>
    <row r="40" spans="1:7" ht="15" customHeight="1">
      <c r="A40" s="931" t="s">
        <v>247</v>
      </c>
      <c r="B40" s="931" t="s">
        <v>717</v>
      </c>
      <c r="C40" s="931" t="s">
        <v>391</v>
      </c>
      <c r="D40" s="931"/>
      <c r="E40" s="931"/>
      <c r="F40" s="931"/>
      <c r="G40" s="931"/>
    </row>
    <row r="41" spans="1:7" ht="15" customHeight="1">
      <c r="A41" s="931"/>
      <c r="B41" s="931"/>
      <c r="C41" s="931" t="s">
        <v>392</v>
      </c>
      <c r="D41" s="931"/>
      <c r="E41" s="931"/>
      <c r="F41" s="931"/>
      <c r="G41" s="931"/>
    </row>
    <row r="42" spans="1:7" ht="30" customHeight="1">
      <c r="A42" s="931"/>
      <c r="B42" s="931"/>
      <c r="C42" s="931" t="s">
        <v>948</v>
      </c>
      <c r="D42" s="931"/>
      <c r="E42" s="931"/>
      <c r="F42" s="931"/>
      <c r="G42" s="931"/>
    </row>
    <row r="43" spans="1:7" ht="14.25">
      <c r="A43" s="931"/>
      <c r="B43" s="931"/>
      <c r="C43" s="931" t="s">
        <v>949</v>
      </c>
      <c r="D43" s="931"/>
      <c r="E43" s="931"/>
      <c r="F43" s="931"/>
      <c r="G43" s="931"/>
    </row>
    <row r="44" spans="1:7" ht="27.75" customHeight="1">
      <c r="A44" s="931"/>
      <c r="B44" s="931"/>
      <c r="C44" s="931" t="s">
        <v>942</v>
      </c>
      <c r="D44" s="931"/>
      <c r="E44" s="931"/>
      <c r="F44" s="931"/>
      <c r="G44" s="931"/>
    </row>
    <row r="45" spans="1:7" ht="45" customHeight="1">
      <c r="A45" s="931"/>
      <c r="B45" s="931"/>
      <c r="C45" s="931" t="s">
        <v>943</v>
      </c>
      <c r="D45" s="931"/>
      <c r="E45" s="931"/>
      <c r="F45" s="931"/>
      <c r="G45" s="931"/>
    </row>
    <row r="46" spans="1:7" ht="15" customHeight="1">
      <c r="A46" s="931"/>
      <c r="B46" s="931"/>
      <c r="C46" s="931" t="s">
        <v>867</v>
      </c>
      <c r="D46" s="931"/>
      <c r="E46" s="931"/>
      <c r="F46" s="931"/>
      <c r="G46" s="931"/>
    </row>
    <row r="47" spans="1:7" ht="15" customHeight="1">
      <c r="A47" s="931"/>
      <c r="B47" s="931"/>
      <c r="C47" s="931" t="s">
        <v>869</v>
      </c>
      <c r="D47" s="931"/>
      <c r="E47" s="931"/>
      <c r="F47" s="931"/>
      <c r="G47" s="931"/>
    </row>
    <row r="48" spans="1:7" ht="14.25">
      <c r="A48" s="931"/>
      <c r="B48" s="931"/>
      <c r="C48" s="931" t="s">
        <v>393</v>
      </c>
      <c r="D48" s="931"/>
      <c r="E48" s="931"/>
      <c r="F48" s="931"/>
      <c r="G48" s="931"/>
    </row>
    <row r="49" spans="1:7" ht="75" customHeight="1">
      <c r="A49" s="1216" t="s">
        <v>1096</v>
      </c>
      <c r="B49" s="1216"/>
      <c r="C49" s="1216"/>
      <c r="D49" s="1216"/>
      <c r="E49" s="1216"/>
      <c r="F49" s="1216"/>
      <c r="G49" s="1216"/>
    </row>
    <row r="50" spans="1:7" ht="192.75" customHeight="1">
      <c r="A50" s="902" t="s">
        <v>983</v>
      </c>
      <c r="B50" s="902"/>
      <c r="C50" s="902"/>
      <c r="D50" s="902"/>
      <c r="E50" s="902"/>
      <c r="F50" s="902"/>
      <c r="G50" s="902"/>
    </row>
    <row r="51" spans="1:7" ht="44.25" customHeight="1">
      <c r="A51" s="889" t="s">
        <v>953</v>
      </c>
      <c r="B51" s="889"/>
      <c r="C51" s="889"/>
      <c r="D51" s="889"/>
      <c r="E51" s="889"/>
      <c r="F51" s="889"/>
      <c r="G51" s="889"/>
    </row>
    <row r="52" spans="1:7" ht="14.25">
      <c r="A52" s="889" t="s">
        <v>394</v>
      </c>
      <c r="B52" s="889"/>
      <c r="C52" s="889"/>
      <c r="D52" s="889"/>
      <c r="E52" s="889"/>
      <c r="F52" s="889"/>
      <c r="G52" s="889"/>
    </row>
    <row r="53" spans="1:7" ht="45.75" customHeight="1">
      <c r="A53" s="889" t="s">
        <v>395</v>
      </c>
      <c r="B53" s="889"/>
      <c r="C53" s="889"/>
      <c r="D53" s="889"/>
      <c r="E53" s="889"/>
      <c r="F53" s="889"/>
      <c r="G53" s="889"/>
    </row>
    <row r="54" spans="1:7" ht="42" customHeight="1">
      <c r="A54" s="889" t="s">
        <v>396</v>
      </c>
      <c r="B54" s="889"/>
      <c r="C54" s="889"/>
      <c r="D54" s="889"/>
      <c r="E54" s="889"/>
      <c r="F54" s="889"/>
      <c r="G54" s="889"/>
    </row>
    <row r="55" spans="1:7" ht="14.25">
      <c r="A55" s="889" t="s">
        <v>397</v>
      </c>
      <c r="B55" s="889"/>
      <c r="C55" s="889"/>
      <c r="D55" s="889"/>
      <c r="E55" s="889"/>
      <c r="F55" s="889"/>
      <c r="G55" s="889"/>
    </row>
    <row r="56" spans="1:7" ht="47.25" customHeight="1">
      <c r="A56" s="889" t="s">
        <v>398</v>
      </c>
      <c r="B56" s="889"/>
      <c r="C56" s="889"/>
      <c r="D56" s="889"/>
      <c r="E56" s="889"/>
      <c r="F56" s="889"/>
      <c r="G56" s="889"/>
    </row>
    <row r="57" spans="1:7" ht="75" customHeight="1">
      <c r="A57" s="870" t="s">
        <v>954</v>
      </c>
      <c r="B57" s="870"/>
      <c r="C57" s="870"/>
      <c r="D57" s="870"/>
      <c r="E57" s="870"/>
      <c r="F57" s="870"/>
      <c r="G57" s="870"/>
    </row>
    <row r="58" spans="1:7" ht="32.25" customHeight="1">
      <c r="A58" s="888" t="s">
        <v>939</v>
      </c>
      <c r="B58" s="888"/>
      <c r="C58" s="888"/>
      <c r="D58" s="888"/>
      <c r="E58" s="888"/>
      <c r="F58" s="888"/>
      <c r="G58" s="888"/>
    </row>
    <row r="59" ht="5.25" customHeight="1">
      <c r="A59" s="70"/>
    </row>
    <row r="60" ht="14.25">
      <c r="G60" s="22" t="s">
        <v>292</v>
      </c>
    </row>
    <row r="61" spans="1:7" ht="14.25">
      <c r="A61" s="98" t="s">
        <v>399</v>
      </c>
      <c r="B61" s="96" t="s">
        <v>264</v>
      </c>
      <c r="C61" s="96">
        <v>2010</v>
      </c>
      <c r="D61" s="96">
        <v>2011</v>
      </c>
      <c r="E61" s="96">
        <v>2012</v>
      </c>
      <c r="F61" s="96">
        <v>2013</v>
      </c>
      <c r="G61" s="96">
        <v>2014</v>
      </c>
    </row>
    <row r="62" spans="1:7" ht="14.25">
      <c r="A62" s="69" t="s">
        <v>400</v>
      </c>
      <c r="B62" s="68" t="s">
        <v>264</v>
      </c>
      <c r="C62" s="68">
        <v>25</v>
      </c>
      <c r="D62" s="68">
        <v>25</v>
      </c>
      <c r="E62" s="68">
        <v>25</v>
      </c>
      <c r="F62" s="68">
        <v>24.2</v>
      </c>
      <c r="G62" s="68">
        <v>24.5</v>
      </c>
    </row>
    <row r="63" spans="1:7" ht="27">
      <c r="A63" s="69" t="s">
        <v>401</v>
      </c>
      <c r="B63" s="68" t="s">
        <v>264</v>
      </c>
      <c r="C63" s="68">
        <v>17</v>
      </c>
      <c r="D63" s="68">
        <v>24</v>
      </c>
      <c r="E63" s="68">
        <v>35</v>
      </c>
      <c r="F63" s="68">
        <v>35</v>
      </c>
      <c r="G63" s="68">
        <v>35.3</v>
      </c>
    </row>
    <row r="64" spans="1:7" ht="27">
      <c r="A64" s="69" t="s">
        <v>402</v>
      </c>
      <c r="B64" s="68" t="s">
        <v>264</v>
      </c>
      <c r="C64" s="68">
        <v>5</v>
      </c>
      <c r="D64" s="68">
        <v>5</v>
      </c>
      <c r="E64" s="68">
        <v>5.1</v>
      </c>
      <c r="F64" s="68">
        <v>5</v>
      </c>
      <c r="G64" s="68">
        <v>5.2</v>
      </c>
    </row>
    <row r="65" spans="1:7" ht="14.25">
      <c r="A65" s="99"/>
      <c r="B65" s="53"/>
      <c r="C65" s="53"/>
      <c r="D65" s="53"/>
      <c r="E65" s="53"/>
      <c r="F65" s="53"/>
      <c r="G65" s="53"/>
    </row>
    <row r="66" spans="1:7" ht="45.75" customHeight="1">
      <c r="A66" s="1222" t="s">
        <v>1097</v>
      </c>
      <c r="B66" s="1222"/>
      <c r="C66" s="1222"/>
      <c r="D66" s="1222"/>
      <c r="E66" s="1222"/>
      <c r="F66" s="1222"/>
      <c r="G66" s="1222"/>
    </row>
    <row r="67" spans="1:7" ht="14.25">
      <c r="A67" s="100"/>
      <c r="B67" s="101"/>
      <c r="C67" s="101"/>
      <c r="D67" s="101"/>
      <c r="E67" s="101"/>
      <c r="G67" s="101" t="s">
        <v>403</v>
      </c>
    </row>
    <row r="68" spans="1:7" ht="15" customHeight="1">
      <c r="A68" s="100"/>
      <c r="B68" s="1217" t="s">
        <v>512</v>
      </c>
      <c r="C68" s="1223" t="s">
        <v>509</v>
      </c>
      <c r="D68" s="1223"/>
      <c r="E68" s="1223"/>
      <c r="F68" s="1220"/>
      <c r="G68" s="101"/>
    </row>
    <row r="69" spans="1:7" ht="90" customHeight="1">
      <c r="A69" s="100"/>
      <c r="B69" s="1218"/>
      <c r="C69" s="185" t="s">
        <v>941</v>
      </c>
      <c r="D69" s="186" t="s">
        <v>940</v>
      </c>
      <c r="E69" s="1219" t="s">
        <v>510</v>
      </c>
      <c r="F69" s="1220"/>
      <c r="G69" s="101"/>
    </row>
    <row r="70" spans="1:7" ht="14.25">
      <c r="A70" s="100"/>
      <c r="B70" s="103" t="s">
        <v>511</v>
      </c>
      <c r="C70" s="102">
        <v>5.2</v>
      </c>
      <c r="D70" s="103">
        <v>9.4</v>
      </c>
      <c r="E70" s="1219">
        <v>9.7</v>
      </c>
      <c r="F70" s="1220"/>
      <c r="G70" s="101"/>
    </row>
    <row r="71" spans="1:7" ht="14.25">
      <c r="A71" s="100"/>
      <c r="B71" s="103" t="s">
        <v>400</v>
      </c>
      <c r="C71" s="102">
        <v>24.5</v>
      </c>
      <c r="D71" s="103">
        <v>69.9</v>
      </c>
      <c r="E71" s="1219">
        <v>60.4</v>
      </c>
      <c r="F71" s="1220"/>
      <c r="G71" s="101"/>
    </row>
    <row r="72" spans="1:7" ht="27">
      <c r="A72" s="100"/>
      <c r="B72" s="103" t="s">
        <v>401</v>
      </c>
      <c r="C72" s="103">
        <v>35.3</v>
      </c>
      <c r="D72" s="103">
        <v>34.2</v>
      </c>
      <c r="E72" s="1221">
        <v>29.7</v>
      </c>
      <c r="F72" s="1221"/>
      <c r="G72" s="101"/>
    </row>
    <row r="73" spans="1:7" ht="14.25">
      <c r="A73" s="99"/>
      <c r="B73" s="53"/>
      <c r="C73" s="53"/>
      <c r="D73" s="53"/>
      <c r="E73" s="1224"/>
      <c r="F73" s="1224"/>
      <c r="G73" s="53"/>
    </row>
    <row r="74" spans="1:7" ht="45" customHeight="1">
      <c r="A74" s="1225" t="s">
        <v>870</v>
      </c>
      <c r="B74" s="1225"/>
      <c r="C74" s="1225"/>
      <c r="D74" s="1225"/>
      <c r="E74" s="1225"/>
      <c r="F74" s="1225"/>
      <c r="G74" s="1225"/>
    </row>
    <row r="75" spans="1:7" ht="105.75" customHeight="1">
      <c r="A75" s="870" t="s">
        <v>938</v>
      </c>
      <c r="B75" s="870"/>
      <c r="C75" s="870"/>
      <c r="D75" s="870"/>
      <c r="E75" s="870"/>
      <c r="F75" s="870"/>
      <c r="G75" s="870"/>
    </row>
    <row r="76" spans="1:7" ht="90.75" customHeight="1">
      <c r="A76" s="889" t="s">
        <v>978</v>
      </c>
      <c r="B76" s="889"/>
      <c r="C76" s="889"/>
      <c r="D76" s="889"/>
      <c r="E76" s="889"/>
      <c r="F76" s="889"/>
      <c r="G76" s="889"/>
    </row>
    <row r="77" spans="1:7" ht="14.25">
      <c r="A77" s="70"/>
      <c r="G77" s="97" t="s">
        <v>553</v>
      </c>
    </row>
    <row r="78" spans="1:7" ht="26.25" customHeight="1">
      <c r="A78" s="1012" t="s">
        <v>404</v>
      </c>
      <c r="B78" s="1012"/>
      <c r="C78" s="1012"/>
      <c r="D78" s="1012"/>
      <c r="E78" s="1012"/>
      <c r="F78" s="1012"/>
      <c r="G78" s="1012"/>
    </row>
    <row r="79" spans="1:4" ht="14.25">
      <c r="A79" s="98"/>
      <c r="B79" s="96" t="s">
        <v>245</v>
      </c>
      <c r="C79" s="96" t="s">
        <v>246</v>
      </c>
      <c r="D79" s="96" t="s">
        <v>247</v>
      </c>
    </row>
    <row r="80" spans="1:4" ht="27">
      <c r="A80" s="69" t="s">
        <v>405</v>
      </c>
      <c r="B80" s="68">
        <v>9</v>
      </c>
      <c r="C80" s="68">
        <v>8</v>
      </c>
      <c r="D80" s="68">
        <v>7</v>
      </c>
    </row>
    <row r="81" spans="1:4" ht="14.25">
      <c r="A81" s="69" t="s">
        <v>406</v>
      </c>
      <c r="B81" s="68">
        <v>6</v>
      </c>
      <c r="C81" s="68">
        <v>6</v>
      </c>
      <c r="D81" s="68">
        <v>6</v>
      </c>
    </row>
    <row r="83" spans="1:7" ht="145.5" customHeight="1">
      <c r="A83" s="889" t="s">
        <v>1113</v>
      </c>
      <c r="B83" s="889"/>
      <c r="C83" s="889"/>
      <c r="D83" s="889"/>
      <c r="E83" s="889"/>
      <c r="F83" s="889"/>
      <c r="G83" s="889"/>
    </row>
    <row r="84" spans="1:7" ht="75" customHeight="1">
      <c r="A84" s="889" t="s">
        <v>1098</v>
      </c>
      <c r="B84" s="889"/>
      <c r="C84" s="889"/>
      <c r="D84" s="889"/>
      <c r="E84" s="889"/>
      <c r="F84" s="889"/>
      <c r="G84" s="889"/>
    </row>
    <row r="85" spans="1:7" ht="14.25">
      <c r="A85" s="889" t="s">
        <v>407</v>
      </c>
      <c r="B85" s="889"/>
      <c r="C85" s="889"/>
      <c r="D85" s="889"/>
      <c r="E85" s="889"/>
      <c r="F85" s="889"/>
      <c r="G85" s="889"/>
    </row>
    <row r="86" spans="1:7" ht="14.25">
      <c r="A86" s="889" t="s">
        <v>408</v>
      </c>
      <c r="B86" s="889"/>
      <c r="C86" s="889"/>
      <c r="D86" s="889"/>
      <c r="E86" s="889"/>
      <c r="F86" s="889"/>
      <c r="G86" s="889"/>
    </row>
    <row r="87" spans="1:7" ht="14.25">
      <c r="A87" s="889" t="s">
        <v>409</v>
      </c>
      <c r="B87" s="889"/>
      <c r="C87" s="889"/>
      <c r="D87" s="889"/>
      <c r="E87" s="889"/>
      <c r="F87" s="889"/>
      <c r="G87" s="889"/>
    </row>
    <row r="88" spans="1:7" ht="30" customHeight="1">
      <c r="A88" s="889" t="s">
        <v>410</v>
      </c>
      <c r="B88" s="889"/>
      <c r="C88" s="889"/>
      <c r="D88" s="889"/>
      <c r="E88" s="889"/>
      <c r="F88" s="889"/>
      <c r="G88" s="889"/>
    </row>
    <row r="89" spans="1:7" ht="30.75" customHeight="1">
      <c r="A89" s="889" t="s">
        <v>411</v>
      </c>
      <c r="B89" s="889"/>
      <c r="C89" s="889"/>
      <c r="D89" s="889"/>
      <c r="E89" s="889"/>
      <c r="F89" s="889"/>
      <c r="G89" s="889"/>
    </row>
    <row r="90" spans="1:7" ht="45.75" customHeight="1">
      <c r="A90" s="889" t="s">
        <v>1099</v>
      </c>
      <c r="B90" s="889"/>
      <c r="C90" s="889"/>
      <c r="D90" s="889"/>
      <c r="E90" s="889"/>
      <c r="F90" s="889"/>
      <c r="G90" s="889"/>
    </row>
    <row r="91" spans="1:7" ht="14.25">
      <c r="A91" s="129" t="s">
        <v>604</v>
      </c>
      <c r="B91" s="129"/>
      <c r="C91" s="129"/>
      <c r="D91" s="129"/>
      <c r="E91" s="129"/>
      <c r="F91" s="51"/>
      <c r="G91" s="51"/>
    </row>
    <row r="92" spans="1:7" ht="15" customHeight="1">
      <c r="A92" s="1207" t="s">
        <v>598</v>
      </c>
      <c r="B92" s="1208"/>
      <c r="C92" s="1208"/>
      <c r="D92" s="1207" t="s">
        <v>599</v>
      </c>
      <c r="E92" s="1208"/>
      <c r="F92" s="1208"/>
      <c r="G92" s="1211"/>
    </row>
    <row r="93" spans="1:7" ht="60.75" customHeight="1">
      <c r="A93" s="1126" t="s">
        <v>600</v>
      </c>
      <c r="B93" s="1127"/>
      <c r="C93" s="1127"/>
      <c r="D93" s="1212" t="s">
        <v>614</v>
      </c>
      <c r="E93" s="1213"/>
      <c r="F93" s="1213"/>
      <c r="G93" s="1214"/>
    </row>
    <row r="94" spans="1:7" ht="29.25" customHeight="1">
      <c r="A94" s="827" t="s">
        <v>601</v>
      </c>
      <c r="B94" s="1209"/>
      <c r="C94" s="1209"/>
      <c r="D94" s="823" t="s">
        <v>602</v>
      </c>
      <c r="E94" s="1205"/>
      <c r="F94" s="1205"/>
      <c r="G94" s="824"/>
    </row>
    <row r="95" spans="1:7" ht="32.25" customHeight="1">
      <c r="A95" s="831"/>
      <c r="B95" s="1210"/>
      <c r="C95" s="1210"/>
      <c r="D95" s="825" t="s">
        <v>603</v>
      </c>
      <c r="E95" s="1206"/>
      <c r="F95" s="1206"/>
      <c r="G95" s="826"/>
    </row>
  </sheetData>
  <sheetProtection/>
  <mergeCells count="77">
    <mergeCell ref="A74:G74"/>
    <mergeCell ref="A8:G8"/>
    <mergeCell ref="A9:G9"/>
    <mergeCell ref="A10:G10"/>
    <mergeCell ref="A11:G11"/>
    <mergeCell ref="C32:G32"/>
    <mergeCell ref="A31:A33"/>
    <mergeCell ref="B31:B33"/>
    <mergeCell ref="A29:G29"/>
    <mergeCell ref="A26:G26"/>
    <mergeCell ref="A66:G66"/>
    <mergeCell ref="E69:F69"/>
    <mergeCell ref="C68:F68"/>
    <mergeCell ref="E73:F73"/>
    <mergeCell ref="A51:G51"/>
    <mergeCell ref="A34:A37"/>
    <mergeCell ref="B34:B37"/>
    <mergeCell ref="A38:A39"/>
    <mergeCell ref="B38:B39"/>
    <mergeCell ref="C41:G41"/>
    <mergeCell ref="A90:G90"/>
    <mergeCell ref="A89:G89"/>
    <mergeCell ref="A88:G88"/>
    <mergeCell ref="A87:G87"/>
    <mergeCell ref="A86:G86"/>
    <mergeCell ref="A85:G85"/>
    <mergeCell ref="A84:G84"/>
    <mergeCell ref="A75:G75"/>
    <mergeCell ref="A57:G57"/>
    <mergeCell ref="A78:G78"/>
    <mergeCell ref="A53:G53"/>
    <mergeCell ref="E70:F70"/>
    <mergeCell ref="E71:F71"/>
    <mergeCell ref="E72:F72"/>
    <mergeCell ref="A76:G76"/>
    <mergeCell ref="A58:G58"/>
    <mergeCell ref="A50:G50"/>
    <mergeCell ref="C47:G47"/>
    <mergeCell ref="C48:G48"/>
    <mergeCell ref="A49:G49"/>
    <mergeCell ref="A83:G83"/>
    <mergeCell ref="A52:G52"/>
    <mergeCell ref="A56:G56"/>
    <mergeCell ref="A55:G55"/>
    <mergeCell ref="A54:G54"/>
    <mergeCell ref="B68:B69"/>
    <mergeCell ref="C44:G44"/>
    <mergeCell ref="C46:G46"/>
    <mergeCell ref="C45:G45"/>
    <mergeCell ref="A40:A48"/>
    <mergeCell ref="B40:B48"/>
    <mergeCell ref="C43:G43"/>
    <mergeCell ref="C42:G42"/>
    <mergeCell ref="C40:G40"/>
    <mergeCell ref="C35:G35"/>
    <mergeCell ref="C34:G34"/>
    <mergeCell ref="C33:G33"/>
    <mergeCell ref="C38:G38"/>
    <mergeCell ref="C37:G37"/>
    <mergeCell ref="C36:G36"/>
    <mergeCell ref="C39:G39"/>
    <mergeCell ref="A1:G1"/>
    <mergeCell ref="A3:G3"/>
    <mergeCell ref="A4:G4"/>
    <mergeCell ref="A5:G5"/>
    <mergeCell ref="A6:G6"/>
    <mergeCell ref="A7:G7"/>
    <mergeCell ref="A12:G12"/>
    <mergeCell ref="C31:G31"/>
    <mergeCell ref="C30:G30"/>
    <mergeCell ref="D94:G94"/>
    <mergeCell ref="D95:G95"/>
    <mergeCell ref="A92:C92"/>
    <mergeCell ref="A93:C93"/>
    <mergeCell ref="A94:C95"/>
    <mergeCell ref="D92:G92"/>
    <mergeCell ref="D93:G93"/>
  </mergeCells>
  <printOptions/>
  <pageMargins left="0.46" right="0.38" top="0.38" bottom="0.3" header="0.31496062992125984" footer="0.31496062992125984"/>
  <pageSetup horizontalDpi="600" verticalDpi="600" orientation="portrait" paperSize="9" scale="80" r:id="rId1"/>
  <rowBreaks count="2" manualBreakCount="2">
    <brk id="26" max="255" man="1"/>
    <brk id="57"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3"/>
  <sheetViews>
    <sheetView view="pageBreakPreview" zoomScaleSheetLayoutView="100" zoomScalePageLayoutView="0" workbookViewId="0" topLeftCell="A1">
      <pane xSplit="5" ySplit="6" topLeftCell="F7" activePane="bottomRight" state="frozen"/>
      <selection pane="topLeft" activeCell="A1" sqref="A1"/>
      <selection pane="topRight" activeCell="T1" sqref="T1"/>
      <selection pane="bottomLeft" activeCell="A11" sqref="A11"/>
      <selection pane="bottomRight" activeCell="F11" sqref="F11:N11"/>
    </sheetView>
  </sheetViews>
  <sheetFormatPr defaultColWidth="9.140625" defaultRowHeight="15"/>
  <cols>
    <col min="1" max="1" width="6.00390625" style="107" customWidth="1"/>
    <col min="2" max="2" width="15.8515625" style="105" customWidth="1"/>
    <col min="3" max="3" width="28.28125" style="105" customWidth="1"/>
    <col min="4" max="4" width="11.00390625" style="106" customWidth="1"/>
    <col min="5" max="5" width="14.28125" style="106" customWidth="1"/>
    <col min="6" max="6" width="11.28125" style="105" customWidth="1"/>
    <col min="7" max="12" width="9.140625" style="105" customWidth="1"/>
    <col min="13" max="28" width="6.57421875" style="105" customWidth="1"/>
  </cols>
  <sheetData>
    <row r="1" spans="1:28" s="3" customFormat="1" ht="18.75" customHeight="1">
      <c r="A1" s="971" t="s">
        <v>504</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row>
    <row r="2" spans="1:28" s="3" customFormat="1" ht="18.75" customHeight="1">
      <c r="A2" s="1237" t="s">
        <v>871</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row>
    <row r="3" spans="1:28" ht="15">
      <c r="A3" s="970" t="s">
        <v>580</v>
      </c>
      <c r="B3" s="908" t="s">
        <v>515</v>
      </c>
      <c r="C3" s="908" t="s">
        <v>517</v>
      </c>
      <c r="D3" s="956" t="s">
        <v>461</v>
      </c>
      <c r="E3" s="908" t="s">
        <v>73</v>
      </c>
      <c r="F3" s="1238" t="s">
        <v>74</v>
      </c>
      <c r="G3" s="1238" t="s">
        <v>75</v>
      </c>
      <c r="H3" s="1238"/>
      <c r="I3" s="1238"/>
      <c r="J3" s="1238"/>
      <c r="K3" s="1238"/>
      <c r="L3" s="1238"/>
      <c r="M3" s="1238"/>
      <c r="N3" s="1238"/>
      <c r="O3" s="1238"/>
      <c r="P3" s="1238"/>
      <c r="Q3" s="1238"/>
      <c r="R3" s="1238"/>
      <c r="S3" s="1238"/>
      <c r="T3" s="1238"/>
      <c r="U3" s="1238"/>
      <c r="V3" s="1238"/>
      <c r="W3" s="1238"/>
      <c r="X3" s="1238"/>
      <c r="Y3" s="1238"/>
      <c r="Z3" s="1238"/>
      <c r="AA3" s="1238"/>
      <c r="AB3" s="1238"/>
    </row>
    <row r="4" spans="1:28" ht="15">
      <c r="A4" s="970"/>
      <c r="B4" s="908"/>
      <c r="C4" s="908"/>
      <c r="D4" s="1239"/>
      <c r="E4" s="908"/>
      <c r="F4" s="1238"/>
      <c r="G4" s="1238" t="s">
        <v>9</v>
      </c>
      <c r="H4" s="1238"/>
      <c r="I4" s="1238" t="s">
        <v>10</v>
      </c>
      <c r="J4" s="1238"/>
      <c r="K4" s="1238" t="s">
        <v>11</v>
      </c>
      <c r="L4" s="1238"/>
      <c r="M4" s="1238" t="s">
        <v>19</v>
      </c>
      <c r="N4" s="1238"/>
      <c r="O4" s="1238" t="s">
        <v>27</v>
      </c>
      <c r="P4" s="1238"/>
      <c r="Q4" s="1238" t="s">
        <v>28</v>
      </c>
      <c r="R4" s="1238"/>
      <c r="S4" s="1238" t="s">
        <v>530</v>
      </c>
      <c r="T4" s="1238"/>
      <c r="U4" s="1238" t="s">
        <v>531</v>
      </c>
      <c r="V4" s="1238"/>
      <c r="W4" s="1238" t="s">
        <v>532</v>
      </c>
      <c r="X4" s="1238"/>
      <c r="Y4" s="1238" t="s">
        <v>533</v>
      </c>
      <c r="Z4" s="1238"/>
      <c r="AA4" s="1238" t="s">
        <v>545</v>
      </c>
      <c r="AB4" s="1238"/>
    </row>
    <row r="5" spans="1:28" ht="86.25" customHeight="1">
      <c r="A5" s="970"/>
      <c r="B5" s="908"/>
      <c r="C5" s="908"/>
      <c r="D5" s="957"/>
      <c r="E5" s="908"/>
      <c r="F5" s="1238"/>
      <c r="G5" s="220" t="s">
        <v>33</v>
      </c>
      <c r="H5" s="220" t="s">
        <v>34</v>
      </c>
      <c r="I5" s="220" t="s">
        <v>33</v>
      </c>
      <c r="J5" s="220" t="s">
        <v>34</v>
      </c>
      <c r="K5" s="220" t="s">
        <v>33</v>
      </c>
      <c r="L5" s="220" t="s">
        <v>34</v>
      </c>
      <c r="M5" s="220" t="s">
        <v>33</v>
      </c>
      <c r="N5" s="220" t="s">
        <v>34</v>
      </c>
      <c r="O5" s="220" t="s">
        <v>33</v>
      </c>
      <c r="P5" s="220" t="s">
        <v>34</v>
      </c>
      <c r="Q5" s="220" t="s">
        <v>33</v>
      </c>
      <c r="R5" s="220" t="s">
        <v>34</v>
      </c>
      <c r="S5" s="220" t="s">
        <v>33</v>
      </c>
      <c r="T5" s="220" t="s">
        <v>34</v>
      </c>
      <c r="U5" s="220" t="s">
        <v>33</v>
      </c>
      <c r="V5" s="220" t="s">
        <v>34</v>
      </c>
      <c r="W5" s="220" t="s">
        <v>33</v>
      </c>
      <c r="X5" s="220" t="s">
        <v>34</v>
      </c>
      <c r="Y5" s="220" t="s">
        <v>33</v>
      </c>
      <c r="Z5" s="220" t="s">
        <v>34</v>
      </c>
      <c r="AA5" s="220" t="s">
        <v>33</v>
      </c>
      <c r="AB5" s="220" t="s">
        <v>34</v>
      </c>
    </row>
    <row r="6" spans="1:28" ht="15">
      <c r="A6" s="228">
        <v>1</v>
      </c>
      <c r="B6" s="229">
        <v>2</v>
      </c>
      <c r="C6" s="229">
        <v>3</v>
      </c>
      <c r="D6" s="229">
        <v>4</v>
      </c>
      <c r="E6" s="229">
        <v>5</v>
      </c>
      <c r="F6" s="236">
        <v>6</v>
      </c>
      <c r="G6" s="236">
        <v>7</v>
      </c>
      <c r="H6" s="236">
        <v>8</v>
      </c>
      <c r="I6" s="236">
        <v>9</v>
      </c>
      <c r="J6" s="236">
        <v>10</v>
      </c>
      <c r="K6" s="236">
        <v>11</v>
      </c>
      <c r="L6" s="236">
        <v>12</v>
      </c>
      <c r="M6" s="236">
        <v>13</v>
      </c>
      <c r="N6" s="236">
        <v>14</v>
      </c>
      <c r="O6" s="236">
        <v>15</v>
      </c>
      <c r="P6" s="236">
        <v>16</v>
      </c>
      <c r="Q6" s="236">
        <v>17</v>
      </c>
      <c r="R6" s="401">
        <v>18</v>
      </c>
      <c r="S6" s="401">
        <v>19</v>
      </c>
      <c r="T6" s="401">
        <v>20</v>
      </c>
      <c r="U6" s="401">
        <v>21</v>
      </c>
      <c r="V6" s="401">
        <v>22</v>
      </c>
      <c r="W6" s="401">
        <v>23</v>
      </c>
      <c r="X6" s="401">
        <v>24</v>
      </c>
      <c r="Y6" s="401">
        <v>25</v>
      </c>
      <c r="Z6" s="401">
        <v>26</v>
      </c>
      <c r="AA6" s="401">
        <v>27</v>
      </c>
      <c r="AB6" s="401">
        <v>28</v>
      </c>
    </row>
    <row r="7" spans="1:28" ht="33.75">
      <c r="A7" s="1240">
        <v>1</v>
      </c>
      <c r="B7" s="1245" t="s">
        <v>442</v>
      </c>
      <c r="C7" s="402" t="s">
        <v>166</v>
      </c>
      <c r="D7" s="1101" t="s">
        <v>495</v>
      </c>
      <c r="E7" s="928" t="s">
        <v>24</v>
      </c>
      <c r="F7" s="928"/>
      <c r="G7" s="928"/>
      <c r="H7" s="928"/>
      <c r="I7" s="928"/>
      <c r="J7" s="928"/>
      <c r="K7" s="928"/>
      <c r="L7" s="928"/>
      <c r="M7" s="928"/>
      <c r="N7" s="928"/>
      <c r="O7" s="928"/>
      <c r="P7" s="928"/>
      <c r="Q7" s="928"/>
      <c r="R7" s="928"/>
      <c r="S7" s="928"/>
      <c r="T7" s="928"/>
      <c r="U7" s="928"/>
      <c r="V7" s="928"/>
      <c r="W7" s="928"/>
      <c r="X7" s="928"/>
      <c r="Y7" s="928"/>
      <c r="Z7" s="928"/>
      <c r="AA7" s="928"/>
      <c r="AB7" s="928"/>
    </row>
    <row r="8" spans="1:28" ht="15">
      <c r="A8" s="1240"/>
      <c r="B8" s="1248"/>
      <c r="C8" s="402" t="s">
        <v>167</v>
      </c>
      <c r="D8" s="1244"/>
      <c r="E8" s="928"/>
      <c r="F8" s="247">
        <v>35.4</v>
      </c>
      <c r="G8" s="247">
        <v>35.9</v>
      </c>
      <c r="H8" s="247">
        <v>34.8</v>
      </c>
      <c r="I8" s="247">
        <v>36.3</v>
      </c>
      <c r="J8" s="247">
        <v>34.2</v>
      </c>
      <c r="K8" s="247">
        <v>38.2</v>
      </c>
      <c r="L8" s="247">
        <v>38.2</v>
      </c>
      <c r="M8" s="247">
        <v>40.7</v>
      </c>
      <c r="N8" s="247">
        <v>38</v>
      </c>
      <c r="O8" s="1228"/>
      <c r="P8" s="1229"/>
      <c r="Q8" s="1229"/>
      <c r="R8" s="1229"/>
      <c r="S8" s="1229"/>
      <c r="T8" s="1229"/>
      <c r="U8" s="1229"/>
      <c r="V8" s="1229"/>
      <c r="W8" s="1229"/>
      <c r="X8" s="1229"/>
      <c r="Y8" s="1229"/>
      <c r="Z8" s="1229"/>
      <c r="AA8" s="1229"/>
      <c r="AB8" s="1230"/>
    </row>
    <row r="9" spans="1:28" ht="15">
      <c r="A9" s="1240"/>
      <c r="B9" s="1248"/>
      <c r="C9" s="402" t="s">
        <v>168</v>
      </c>
      <c r="D9" s="1244"/>
      <c r="E9" s="928"/>
      <c r="F9" s="247">
        <v>24.6</v>
      </c>
      <c r="G9" s="247">
        <v>24.8</v>
      </c>
      <c r="H9" s="247">
        <v>23.8</v>
      </c>
      <c r="I9" s="247">
        <v>26.5</v>
      </c>
      <c r="J9" s="247">
        <v>23.4</v>
      </c>
      <c r="K9" s="247">
        <v>32.5</v>
      </c>
      <c r="L9" s="247">
        <v>32.4</v>
      </c>
      <c r="M9" s="247">
        <v>32.7</v>
      </c>
      <c r="N9" s="247">
        <v>31.8</v>
      </c>
      <c r="O9" s="1231"/>
      <c r="P9" s="1232"/>
      <c r="Q9" s="1232"/>
      <c r="R9" s="1232"/>
      <c r="S9" s="1232"/>
      <c r="T9" s="1232"/>
      <c r="U9" s="1232"/>
      <c r="V9" s="1232"/>
      <c r="W9" s="1232"/>
      <c r="X9" s="1232"/>
      <c r="Y9" s="1232"/>
      <c r="Z9" s="1232"/>
      <c r="AA9" s="1232"/>
      <c r="AB9" s="1233"/>
    </row>
    <row r="10" spans="1:28" ht="15">
      <c r="A10" s="1240"/>
      <c r="B10" s="1248"/>
      <c r="C10" s="519" t="s">
        <v>659</v>
      </c>
      <c r="D10" s="1244"/>
      <c r="E10" s="928"/>
      <c r="F10" s="973" t="s">
        <v>527</v>
      </c>
      <c r="G10" s="973"/>
      <c r="H10" s="973"/>
      <c r="I10" s="973"/>
      <c r="J10" s="973"/>
      <c r="K10" s="973"/>
      <c r="L10" s="973"/>
      <c r="M10" s="520">
        <v>10.2</v>
      </c>
      <c r="N10" s="520">
        <v>10.2</v>
      </c>
      <c r="O10" s="1234"/>
      <c r="P10" s="1235"/>
      <c r="Q10" s="1235"/>
      <c r="R10" s="1235"/>
      <c r="S10" s="1235"/>
      <c r="T10" s="1235"/>
      <c r="U10" s="1235"/>
      <c r="V10" s="1235"/>
      <c r="W10" s="1235"/>
      <c r="X10" s="1235"/>
      <c r="Y10" s="1235"/>
      <c r="Z10" s="1235"/>
      <c r="AA10" s="1235"/>
      <c r="AB10" s="1236"/>
    </row>
    <row r="11" spans="1:28" ht="56.25">
      <c r="A11" s="1240"/>
      <c r="B11" s="1248"/>
      <c r="C11" s="519" t="s">
        <v>768</v>
      </c>
      <c r="D11" s="1244"/>
      <c r="E11" s="928"/>
      <c r="F11" s="803" t="s">
        <v>693</v>
      </c>
      <c r="G11" s="804"/>
      <c r="H11" s="804"/>
      <c r="I11" s="804"/>
      <c r="J11" s="804"/>
      <c r="K11" s="804"/>
      <c r="L11" s="804"/>
      <c r="M11" s="804"/>
      <c r="N11" s="805"/>
      <c r="O11" s="520">
        <v>45.1</v>
      </c>
      <c r="P11" s="520">
        <v>45.1</v>
      </c>
      <c r="Q11" s="521">
        <v>45.6</v>
      </c>
      <c r="R11" s="521">
        <v>45.6</v>
      </c>
      <c r="S11" s="522">
        <v>46.3</v>
      </c>
      <c r="T11" s="522">
        <v>46.3</v>
      </c>
      <c r="U11" s="522">
        <v>46.9</v>
      </c>
      <c r="V11" s="522">
        <v>46.9</v>
      </c>
      <c r="W11" s="522">
        <v>47.5</v>
      </c>
      <c r="X11" s="522">
        <v>47.5</v>
      </c>
      <c r="Y11" s="522">
        <v>47.9</v>
      </c>
      <c r="Z11" s="522">
        <v>47.9</v>
      </c>
      <c r="AA11" s="522">
        <v>47.9</v>
      </c>
      <c r="AB11" s="522">
        <v>47.9</v>
      </c>
    </row>
    <row r="12" spans="1:28" ht="33.75">
      <c r="A12" s="1240"/>
      <c r="B12" s="1246"/>
      <c r="C12" s="402" t="s">
        <v>864</v>
      </c>
      <c r="D12" s="1102"/>
      <c r="E12" s="928"/>
      <c r="F12" s="247">
        <v>621</v>
      </c>
      <c r="G12" s="247">
        <v>631</v>
      </c>
      <c r="H12" s="247">
        <v>631</v>
      </c>
      <c r="I12" s="247">
        <v>696</v>
      </c>
      <c r="J12" s="247">
        <v>688</v>
      </c>
      <c r="K12" s="247">
        <v>954</v>
      </c>
      <c r="L12" s="247">
        <v>950</v>
      </c>
      <c r="M12" s="247">
        <v>1155</v>
      </c>
      <c r="N12" s="247">
        <v>1153</v>
      </c>
      <c r="O12" s="247">
        <v>1414</v>
      </c>
      <c r="P12" s="247">
        <v>1414</v>
      </c>
      <c r="Q12" s="231">
        <v>1434</v>
      </c>
      <c r="R12" s="231">
        <v>1430</v>
      </c>
      <c r="S12" s="232">
        <v>1456</v>
      </c>
      <c r="T12" s="232">
        <v>1454</v>
      </c>
      <c r="U12" s="232">
        <v>1480</v>
      </c>
      <c r="V12" s="232">
        <v>1474</v>
      </c>
      <c r="W12" s="232">
        <v>1501</v>
      </c>
      <c r="X12" s="232">
        <v>1480</v>
      </c>
      <c r="Y12" s="232">
        <v>1524</v>
      </c>
      <c r="Z12" s="232">
        <v>1488</v>
      </c>
      <c r="AA12" s="232">
        <v>1540</v>
      </c>
      <c r="AB12" s="232">
        <v>1494</v>
      </c>
    </row>
    <row r="13" spans="1:28" ht="79.5" customHeight="1">
      <c r="A13" s="491" t="s">
        <v>111</v>
      </c>
      <c r="B13" s="402" t="s">
        <v>176</v>
      </c>
      <c r="C13" s="402" t="s">
        <v>171</v>
      </c>
      <c r="D13" s="231" t="s">
        <v>495</v>
      </c>
      <c r="E13" s="231" t="s">
        <v>526</v>
      </c>
      <c r="F13" s="247">
        <v>12.5</v>
      </c>
      <c r="G13" s="247">
        <v>100</v>
      </c>
      <c r="H13" s="247">
        <v>100</v>
      </c>
      <c r="I13" s="247">
        <v>100</v>
      </c>
      <c r="J13" s="247">
        <v>100</v>
      </c>
      <c r="K13" s="247">
        <v>100</v>
      </c>
      <c r="L13" s="247">
        <v>0</v>
      </c>
      <c r="M13" s="247">
        <v>16.7</v>
      </c>
      <c r="N13" s="247">
        <v>16.7</v>
      </c>
      <c r="O13" s="248">
        <v>14.3</v>
      </c>
      <c r="P13" s="248">
        <v>14.3</v>
      </c>
      <c r="Q13" s="239">
        <f aca="true" t="shared" si="0" ref="Q13:Z13">Q14/$AA$14*100</f>
        <v>42.857142857142854</v>
      </c>
      <c r="R13" s="239">
        <f t="shared" si="0"/>
        <v>35.714285714285715</v>
      </c>
      <c r="S13" s="239">
        <f t="shared" si="0"/>
        <v>57.14285714285714</v>
      </c>
      <c r="T13" s="239">
        <f t="shared" si="0"/>
        <v>35.714285714285715</v>
      </c>
      <c r="U13" s="239">
        <f t="shared" si="0"/>
        <v>92.85714285714286</v>
      </c>
      <c r="V13" s="239">
        <f t="shared" si="0"/>
        <v>35.714285714285715</v>
      </c>
      <c r="W13" s="239">
        <f t="shared" si="0"/>
        <v>92.85714285714286</v>
      </c>
      <c r="X13" s="239">
        <f t="shared" si="0"/>
        <v>35.714285714285715</v>
      </c>
      <c r="Y13" s="239">
        <f t="shared" si="0"/>
        <v>100</v>
      </c>
      <c r="Z13" s="239">
        <f t="shared" si="0"/>
        <v>35.714285714285715</v>
      </c>
      <c r="AA13" s="240">
        <v>100</v>
      </c>
      <c r="AB13" s="239">
        <f>AB14/$AA$14*100</f>
        <v>35.714285714285715</v>
      </c>
    </row>
    <row r="14" spans="1:28" ht="49.5" customHeight="1">
      <c r="A14" s="1241" t="s">
        <v>78</v>
      </c>
      <c r="B14" s="1101" t="s">
        <v>626</v>
      </c>
      <c r="C14" s="402" t="s">
        <v>913</v>
      </c>
      <c r="D14" s="231" t="s">
        <v>495</v>
      </c>
      <c r="E14" s="231" t="s">
        <v>24</v>
      </c>
      <c r="F14" s="247">
        <v>4</v>
      </c>
      <c r="G14" s="247">
        <v>1</v>
      </c>
      <c r="H14" s="247">
        <v>1</v>
      </c>
      <c r="I14" s="247">
        <v>1</v>
      </c>
      <c r="J14" s="247">
        <v>1</v>
      </c>
      <c r="K14" s="247">
        <v>10</v>
      </c>
      <c r="L14" s="247">
        <v>1</v>
      </c>
      <c r="M14" s="247">
        <v>1</v>
      </c>
      <c r="N14" s="247">
        <v>1</v>
      </c>
      <c r="O14" s="247">
        <v>2</v>
      </c>
      <c r="P14" s="247">
        <v>2</v>
      </c>
      <c r="Q14" s="231">
        <v>6</v>
      </c>
      <c r="R14" s="231">
        <v>5</v>
      </c>
      <c r="S14" s="232">
        <v>8</v>
      </c>
      <c r="T14" s="232">
        <v>5</v>
      </c>
      <c r="U14" s="232">
        <v>13</v>
      </c>
      <c r="V14" s="232">
        <v>5</v>
      </c>
      <c r="W14" s="232">
        <v>13</v>
      </c>
      <c r="X14" s="232">
        <v>5</v>
      </c>
      <c r="Y14" s="232">
        <v>14</v>
      </c>
      <c r="Z14" s="232">
        <v>5</v>
      </c>
      <c r="AA14" s="232">
        <v>14</v>
      </c>
      <c r="AB14" s="232">
        <v>5</v>
      </c>
    </row>
    <row r="15" spans="1:28" ht="84" customHeight="1">
      <c r="A15" s="1242"/>
      <c r="B15" s="1244"/>
      <c r="C15" s="402" t="s">
        <v>914</v>
      </c>
      <c r="D15" s="231" t="s">
        <v>495</v>
      </c>
      <c r="E15" s="231" t="s">
        <v>24</v>
      </c>
      <c r="F15" s="973" t="s">
        <v>527</v>
      </c>
      <c r="G15" s="973"/>
      <c r="H15" s="973"/>
      <c r="I15" s="973"/>
      <c r="J15" s="973"/>
      <c r="K15" s="973"/>
      <c r="L15" s="973"/>
      <c r="M15" s="247">
        <v>1</v>
      </c>
      <c r="N15" s="247">
        <v>1</v>
      </c>
      <c r="O15" s="247">
        <v>1</v>
      </c>
      <c r="P15" s="247">
        <v>1</v>
      </c>
      <c r="Q15" s="231">
        <v>1</v>
      </c>
      <c r="R15" s="231">
        <v>1</v>
      </c>
      <c r="S15" s="232">
        <v>1</v>
      </c>
      <c r="T15" s="232">
        <v>1</v>
      </c>
      <c r="U15" s="232">
        <v>1</v>
      </c>
      <c r="V15" s="232">
        <v>1</v>
      </c>
      <c r="W15" s="232">
        <v>1</v>
      </c>
      <c r="X15" s="232">
        <v>1</v>
      </c>
      <c r="Y15" s="232">
        <v>1</v>
      </c>
      <c r="Z15" s="232">
        <v>1</v>
      </c>
      <c r="AA15" s="232">
        <v>1</v>
      </c>
      <c r="AB15" s="232">
        <v>1</v>
      </c>
    </row>
    <row r="16" spans="1:28" ht="45">
      <c r="A16" s="1242"/>
      <c r="B16" s="1244"/>
      <c r="C16" s="402" t="s">
        <v>796</v>
      </c>
      <c r="D16" s="231" t="s">
        <v>495</v>
      </c>
      <c r="E16" s="231" t="s">
        <v>24</v>
      </c>
      <c r="F16" s="803" t="s">
        <v>693</v>
      </c>
      <c r="G16" s="804"/>
      <c r="H16" s="804"/>
      <c r="I16" s="804"/>
      <c r="J16" s="804"/>
      <c r="K16" s="804"/>
      <c r="L16" s="804"/>
      <c r="M16" s="804"/>
      <c r="N16" s="805"/>
      <c r="O16" s="247">
        <v>1</v>
      </c>
      <c r="P16" s="247">
        <v>1</v>
      </c>
      <c r="Q16" s="231">
        <v>2</v>
      </c>
      <c r="R16" s="231">
        <v>2</v>
      </c>
      <c r="S16" s="232">
        <v>2</v>
      </c>
      <c r="T16" s="232">
        <v>2</v>
      </c>
      <c r="U16" s="232">
        <v>2</v>
      </c>
      <c r="V16" s="232">
        <v>2</v>
      </c>
      <c r="W16" s="232">
        <v>2</v>
      </c>
      <c r="X16" s="232">
        <v>2</v>
      </c>
      <c r="Y16" s="232">
        <v>2</v>
      </c>
      <c r="Z16" s="232">
        <v>2</v>
      </c>
      <c r="AA16" s="232">
        <v>2</v>
      </c>
      <c r="AB16" s="232">
        <v>2</v>
      </c>
    </row>
    <row r="17" spans="1:28" ht="46.5" customHeight="1">
      <c r="A17" s="1243"/>
      <c r="B17" s="1102"/>
      <c r="C17" s="402" t="s">
        <v>915</v>
      </c>
      <c r="D17" s="231" t="s">
        <v>495</v>
      </c>
      <c r="E17" s="231" t="s">
        <v>24</v>
      </c>
      <c r="F17" s="973" t="s">
        <v>527</v>
      </c>
      <c r="G17" s="973"/>
      <c r="H17" s="973"/>
      <c r="I17" s="973"/>
      <c r="J17" s="973"/>
      <c r="K17" s="973"/>
      <c r="L17" s="973"/>
      <c r="M17" s="247">
        <v>1</v>
      </c>
      <c r="N17" s="247">
        <v>1</v>
      </c>
      <c r="O17" s="247">
        <v>1</v>
      </c>
      <c r="P17" s="247">
        <v>1</v>
      </c>
      <c r="Q17" s="231">
        <v>3</v>
      </c>
      <c r="R17" s="231">
        <v>1</v>
      </c>
      <c r="S17" s="232">
        <v>8</v>
      </c>
      <c r="T17" s="232">
        <v>1</v>
      </c>
      <c r="U17" s="232">
        <v>8</v>
      </c>
      <c r="V17" s="232">
        <v>1</v>
      </c>
      <c r="W17" s="232">
        <v>9</v>
      </c>
      <c r="X17" s="232">
        <v>1</v>
      </c>
      <c r="Y17" s="232">
        <v>9</v>
      </c>
      <c r="Z17" s="232">
        <v>1</v>
      </c>
      <c r="AA17" s="232">
        <v>9</v>
      </c>
      <c r="AB17" s="232">
        <v>1</v>
      </c>
    </row>
    <row r="18" spans="1:28" ht="54.75" customHeight="1">
      <c r="A18" s="1241" t="s">
        <v>700</v>
      </c>
      <c r="B18" s="1245" t="s">
        <v>1041</v>
      </c>
      <c r="C18" s="402" t="s">
        <v>701</v>
      </c>
      <c r="D18" s="231" t="s">
        <v>495</v>
      </c>
      <c r="E18" s="231" t="s">
        <v>24</v>
      </c>
      <c r="F18" s="803" t="s">
        <v>693</v>
      </c>
      <c r="G18" s="804"/>
      <c r="H18" s="804"/>
      <c r="I18" s="804"/>
      <c r="J18" s="804"/>
      <c r="K18" s="804"/>
      <c r="L18" s="804"/>
      <c r="M18" s="804"/>
      <c r="N18" s="805"/>
      <c r="O18" s="409">
        <v>0</v>
      </c>
      <c r="P18" s="409">
        <v>0</v>
      </c>
      <c r="Q18" s="403">
        <v>0</v>
      </c>
      <c r="R18" s="403">
        <v>0</v>
      </c>
      <c r="S18" s="232">
        <v>1</v>
      </c>
      <c r="T18" s="232">
        <v>0</v>
      </c>
      <c r="U18" s="232">
        <v>1</v>
      </c>
      <c r="V18" s="232">
        <v>0</v>
      </c>
      <c r="W18" s="232">
        <v>2</v>
      </c>
      <c r="X18" s="232">
        <v>0</v>
      </c>
      <c r="Y18" s="232">
        <v>2</v>
      </c>
      <c r="Z18" s="232">
        <v>0</v>
      </c>
      <c r="AA18" s="232">
        <v>2</v>
      </c>
      <c r="AB18" s="232">
        <v>0</v>
      </c>
    </row>
    <row r="19" spans="1:28" ht="67.5">
      <c r="A19" s="1243"/>
      <c r="B19" s="1246"/>
      <c r="C19" s="402" t="s">
        <v>758</v>
      </c>
      <c r="D19" s="231" t="s">
        <v>495</v>
      </c>
      <c r="E19" s="231" t="s">
        <v>24</v>
      </c>
      <c r="F19" s="803" t="s">
        <v>693</v>
      </c>
      <c r="G19" s="804"/>
      <c r="H19" s="804"/>
      <c r="I19" s="804"/>
      <c r="J19" s="804"/>
      <c r="K19" s="804"/>
      <c r="L19" s="804"/>
      <c r="M19" s="804"/>
      <c r="N19" s="805"/>
      <c r="O19" s="409">
        <v>0</v>
      </c>
      <c r="P19" s="409">
        <v>0</v>
      </c>
      <c r="Q19" s="403">
        <v>1</v>
      </c>
      <c r="R19" s="403">
        <v>0</v>
      </c>
      <c r="S19" s="232">
        <v>1</v>
      </c>
      <c r="T19" s="232">
        <v>0</v>
      </c>
      <c r="U19" s="232">
        <v>1</v>
      </c>
      <c r="V19" s="232">
        <v>0</v>
      </c>
      <c r="W19" s="232">
        <v>1</v>
      </c>
      <c r="X19" s="232">
        <v>0</v>
      </c>
      <c r="Y19" s="232">
        <v>1</v>
      </c>
      <c r="Z19" s="232">
        <v>0</v>
      </c>
      <c r="AA19" s="232">
        <v>1</v>
      </c>
      <c r="AB19" s="232">
        <v>0</v>
      </c>
    </row>
    <row r="20" spans="1:28" s="7" customFormat="1" ht="40.5" customHeight="1">
      <c r="A20" s="1240" t="s">
        <v>79</v>
      </c>
      <c r="B20" s="1106" t="s">
        <v>177</v>
      </c>
      <c r="C20" s="402" t="s">
        <v>173</v>
      </c>
      <c r="D20" s="231" t="s">
        <v>495</v>
      </c>
      <c r="E20" s="231" t="s">
        <v>526</v>
      </c>
      <c r="F20" s="409">
        <v>0</v>
      </c>
      <c r="G20" s="409" t="s">
        <v>44</v>
      </c>
      <c r="H20" s="409" t="s">
        <v>44</v>
      </c>
      <c r="I20" s="409">
        <v>100</v>
      </c>
      <c r="J20" s="409" t="s">
        <v>44</v>
      </c>
      <c r="K20" s="409">
        <v>100</v>
      </c>
      <c r="L20" s="409" t="s">
        <v>44</v>
      </c>
      <c r="M20" s="409">
        <v>0</v>
      </c>
      <c r="N20" s="409">
        <v>0</v>
      </c>
      <c r="O20" s="409">
        <v>0</v>
      </c>
      <c r="P20" s="409">
        <v>0</v>
      </c>
      <c r="Q20" s="403">
        <v>0</v>
      </c>
      <c r="R20" s="403">
        <v>0</v>
      </c>
      <c r="S20" s="465">
        <f>S22/AA22*100</f>
        <v>0</v>
      </c>
      <c r="T20" s="232">
        <v>0</v>
      </c>
      <c r="U20" s="232">
        <v>0</v>
      </c>
      <c r="V20" s="232">
        <v>0</v>
      </c>
      <c r="W20" s="232">
        <v>33.3</v>
      </c>
      <c r="X20" s="232">
        <v>0</v>
      </c>
      <c r="Y20" s="232">
        <v>66.7</v>
      </c>
      <c r="Z20" s="232">
        <v>0</v>
      </c>
      <c r="AA20" s="232">
        <v>100</v>
      </c>
      <c r="AB20" s="232">
        <v>0</v>
      </c>
    </row>
    <row r="21" spans="1:28" s="7" customFormat="1" ht="40.5" customHeight="1">
      <c r="A21" s="1240"/>
      <c r="B21" s="1106"/>
      <c r="C21" s="402" t="s">
        <v>174</v>
      </c>
      <c r="D21" s="231" t="s">
        <v>495</v>
      </c>
      <c r="E21" s="231" t="s">
        <v>24</v>
      </c>
      <c r="F21" s="247">
        <v>28.3</v>
      </c>
      <c r="G21" s="247">
        <v>100</v>
      </c>
      <c r="H21" s="247">
        <v>100</v>
      </c>
      <c r="I21" s="247">
        <v>100</v>
      </c>
      <c r="J21" s="247">
        <v>100</v>
      </c>
      <c r="K21" s="248">
        <v>100</v>
      </c>
      <c r="L21" s="247">
        <v>76.53</v>
      </c>
      <c r="M21" s="247">
        <v>14.3</v>
      </c>
      <c r="N21" s="247">
        <v>14.3</v>
      </c>
      <c r="O21" s="247">
        <f aca="true" t="shared" si="1" ref="O21:Z21">O25/$AA$25*100</f>
        <v>10</v>
      </c>
      <c r="P21" s="247">
        <f t="shared" si="1"/>
        <v>10</v>
      </c>
      <c r="Q21" s="231">
        <f t="shared" si="1"/>
        <v>10</v>
      </c>
      <c r="R21" s="231">
        <f t="shared" si="1"/>
        <v>10</v>
      </c>
      <c r="S21" s="231">
        <f t="shared" si="1"/>
        <v>20</v>
      </c>
      <c r="T21" s="231">
        <f t="shared" si="1"/>
        <v>10</v>
      </c>
      <c r="U21" s="231">
        <f t="shared" si="1"/>
        <v>20</v>
      </c>
      <c r="V21" s="231">
        <f t="shared" si="1"/>
        <v>10</v>
      </c>
      <c r="W21" s="231">
        <f t="shared" si="1"/>
        <v>40</v>
      </c>
      <c r="X21" s="231">
        <f t="shared" si="1"/>
        <v>10</v>
      </c>
      <c r="Y21" s="231">
        <f t="shared" si="1"/>
        <v>90</v>
      </c>
      <c r="Z21" s="231">
        <f t="shared" si="1"/>
        <v>10</v>
      </c>
      <c r="AA21" s="232">
        <v>100</v>
      </c>
      <c r="AB21" s="232">
        <v>10</v>
      </c>
    </row>
    <row r="22" spans="1:28" ht="48.75" customHeight="1">
      <c r="A22" s="1241" t="s">
        <v>86</v>
      </c>
      <c r="B22" s="1101" t="s">
        <v>178</v>
      </c>
      <c r="C22" s="402" t="s">
        <v>916</v>
      </c>
      <c r="D22" s="231" t="s">
        <v>495</v>
      </c>
      <c r="E22" s="231" t="s">
        <v>24</v>
      </c>
      <c r="F22" s="247">
        <v>0</v>
      </c>
      <c r="G22" s="247">
        <v>0</v>
      </c>
      <c r="H22" s="247">
        <v>0</v>
      </c>
      <c r="I22" s="247">
        <v>0</v>
      </c>
      <c r="J22" s="247">
        <v>0</v>
      </c>
      <c r="K22" s="247">
        <v>5</v>
      </c>
      <c r="L22" s="247">
        <v>0</v>
      </c>
      <c r="M22" s="247">
        <v>0</v>
      </c>
      <c r="N22" s="247">
        <v>0</v>
      </c>
      <c r="O22" s="247">
        <v>0</v>
      </c>
      <c r="P22" s="247">
        <v>0</v>
      </c>
      <c r="Q22" s="231">
        <v>0</v>
      </c>
      <c r="R22" s="231">
        <v>0</v>
      </c>
      <c r="S22" s="232">
        <v>0</v>
      </c>
      <c r="T22" s="232">
        <v>0</v>
      </c>
      <c r="U22" s="232">
        <v>0</v>
      </c>
      <c r="V22" s="232">
        <v>0</v>
      </c>
      <c r="W22" s="232">
        <v>1</v>
      </c>
      <c r="X22" s="232">
        <v>0</v>
      </c>
      <c r="Y22" s="232">
        <v>2</v>
      </c>
      <c r="Z22" s="232">
        <v>0</v>
      </c>
      <c r="AA22" s="232">
        <v>3</v>
      </c>
      <c r="AB22" s="232">
        <v>0</v>
      </c>
    </row>
    <row r="23" spans="1:28" ht="80.25" customHeight="1">
      <c r="A23" s="1242"/>
      <c r="B23" s="1244"/>
      <c r="C23" s="402" t="s">
        <v>696</v>
      </c>
      <c r="D23" s="231" t="s">
        <v>495</v>
      </c>
      <c r="E23" s="231" t="s">
        <v>526</v>
      </c>
      <c r="F23" s="803" t="s">
        <v>527</v>
      </c>
      <c r="G23" s="804"/>
      <c r="H23" s="804"/>
      <c r="I23" s="804"/>
      <c r="J23" s="804"/>
      <c r="K23" s="804"/>
      <c r="L23" s="805"/>
      <c r="M23" s="247">
        <v>0</v>
      </c>
      <c r="N23" s="247">
        <v>0</v>
      </c>
      <c r="O23" s="247">
        <v>0</v>
      </c>
      <c r="P23" s="247">
        <v>0</v>
      </c>
      <c r="Q23" s="231">
        <v>0</v>
      </c>
      <c r="R23" s="231">
        <v>0</v>
      </c>
      <c r="S23" s="232">
        <v>0</v>
      </c>
      <c r="T23" s="232">
        <v>0</v>
      </c>
      <c r="U23" s="232">
        <v>0</v>
      </c>
      <c r="V23" s="232">
        <v>0</v>
      </c>
      <c r="W23" s="232">
        <v>1</v>
      </c>
      <c r="X23" s="232">
        <v>0</v>
      </c>
      <c r="Y23" s="232">
        <v>2</v>
      </c>
      <c r="Z23" s="232">
        <v>0</v>
      </c>
      <c r="AA23" s="232">
        <v>3</v>
      </c>
      <c r="AB23" s="232">
        <v>0</v>
      </c>
    </row>
    <row r="24" spans="1:28" ht="45" customHeight="1">
      <c r="A24" s="1243"/>
      <c r="B24" s="1102"/>
      <c r="C24" s="402" t="s">
        <v>694</v>
      </c>
      <c r="D24" s="231" t="s">
        <v>495</v>
      </c>
      <c r="E24" s="231" t="s">
        <v>24</v>
      </c>
      <c r="F24" s="803" t="s">
        <v>527</v>
      </c>
      <c r="G24" s="804"/>
      <c r="H24" s="804"/>
      <c r="I24" s="804"/>
      <c r="J24" s="804"/>
      <c r="K24" s="804"/>
      <c r="L24" s="805"/>
      <c r="M24" s="247">
        <v>0</v>
      </c>
      <c r="N24" s="247">
        <v>0</v>
      </c>
      <c r="O24" s="247">
        <v>1</v>
      </c>
      <c r="P24" s="247">
        <v>1</v>
      </c>
      <c r="Q24" s="231">
        <v>1</v>
      </c>
      <c r="R24" s="231">
        <v>1</v>
      </c>
      <c r="S24" s="232">
        <v>1</v>
      </c>
      <c r="T24" s="232">
        <v>1</v>
      </c>
      <c r="U24" s="232">
        <v>1</v>
      </c>
      <c r="V24" s="232">
        <v>1</v>
      </c>
      <c r="W24" s="232">
        <v>2</v>
      </c>
      <c r="X24" s="232">
        <v>1</v>
      </c>
      <c r="Y24" s="232">
        <v>3</v>
      </c>
      <c r="Z24" s="232">
        <v>1</v>
      </c>
      <c r="AA24" s="232">
        <v>3</v>
      </c>
      <c r="AB24" s="232">
        <v>1</v>
      </c>
    </row>
    <row r="25" spans="1:28" ht="45">
      <c r="A25" s="1240" t="s">
        <v>89</v>
      </c>
      <c r="B25" s="1106" t="s">
        <v>455</v>
      </c>
      <c r="C25" s="402" t="s">
        <v>917</v>
      </c>
      <c r="D25" s="231" t="s">
        <v>495</v>
      </c>
      <c r="E25" s="231" t="s">
        <v>24</v>
      </c>
      <c r="F25" s="247">
        <v>21</v>
      </c>
      <c r="G25" s="247">
        <v>10</v>
      </c>
      <c r="H25" s="247">
        <v>10</v>
      </c>
      <c r="I25" s="247">
        <v>20</v>
      </c>
      <c r="J25" s="247">
        <v>13</v>
      </c>
      <c r="K25" s="247">
        <v>98</v>
      </c>
      <c r="L25" s="247">
        <v>75</v>
      </c>
      <c r="M25" s="247">
        <v>1</v>
      </c>
      <c r="N25" s="247">
        <v>1</v>
      </c>
      <c r="O25" s="247">
        <v>1</v>
      </c>
      <c r="P25" s="247">
        <v>1</v>
      </c>
      <c r="Q25" s="231">
        <v>1</v>
      </c>
      <c r="R25" s="231">
        <v>1</v>
      </c>
      <c r="S25" s="232">
        <v>2</v>
      </c>
      <c r="T25" s="232">
        <v>1</v>
      </c>
      <c r="U25" s="232">
        <v>2</v>
      </c>
      <c r="V25" s="232">
        <v>1</v>
      </c>
      <c r="W25" s="232">
        <v>4</v>
      </c>
      <c r="X25" s="232">
        <v>1</v>
      </c>
      <c r="Y25" s="232">
        <v>9</v>
      </c>
      <c r="Z25" s="232">
        <v>1</v>
      </c>
      <c r="AA25" s="232">
        <v>10</v>
      </c>
      <c r="AB25" s="232">
        <v>1</v>
      </c>
    </row>
    <row r="26" spans="1:28" ht="78.75">
      <c r="A26" s="1240"/>
      <c r="B26" s="1106"/>
      <c r="C26" s="402" t="s">
        <v>695</v>
      </c>
      <c r="D26" s="231" t="s">
        <v>495</v>
      </c>
      <c r="E26" s="231" t="s">
        <v>24</v>
      </c>
      <c r="F26" s="803" t="s">
        <v>527</v>
      </c>
      <c r="G26" s="804"/>
      <c r="H26" s="804"/>
      <c r="I26" s="804"/>
      <c r="J26" s="804"/>
      <c r="K26" s="804"/>
      <c r="L26" s="805"/>
      <c r="M26" s="247">
        <v>1</v>
      </c>
      <c r="N26" s="247">
        <v>1</v>
      </c>
      <c r="O26" s="247">
        <v>1</v>
      </c>
      <c r="P26" s="247">
        <v>1</v>
      </c>
      <c r="Q26" s="231">
        <v>1</v>
      </c>
      <c r="R26" s="231">
        <v>1</v>
      </c>
      <c r="S26" s="232">
        <v>2</v>
      </c>
      <c r="T26" s="232">
        <v>1</v>
      </c>
      <c r="U26" s="232">
        <v>2</v>
      </c>
      <c r="V26" s="232">
        <v>1</v>
      </c>
      <c r="W26" s="232">
        <v>4</v>
      </c>
      <c r="X26" s="232">
        <v>1</v>
      </c>
      <c r="Y26" s="232">
        <v>9</v>
      </c>
      <c r="Z26" s="232">
        <v>1</v>
      </c>
      <c r="AA26" s="232">
        <v>10</v>
      </c>
      <c r="AB26" s="232">
        <v>1</v>
      </c>
    </row>
    <row r="27" spans="1:28" ht="48" customHeight="1">
      <c r="A27" s="1240"/>
      <c r="B27" s="1106"/>
      <c r="C27" s="402" t="s">
        <v>694</v>
      </c>
      <c r="D27" s="231" t="s">
        <v>495</v>
      </c>
      <c r="E27" s="231" t="s">
        <v>175</v>
      </c>
      <c r="F27" s="247">
        <v>4</v>
      </c>
      <c r="G27" s="247">
        <v>13</v>
      </c>
      <c r="H27" s="247">
        <v>13</v>
      </c>
      <c r="I27" s="247">
        <v>48</v>
      </c>
      <c r="J27" s="247">
        <v>16</v>
      </c>
      <c r="K27" s="247">
        <v>52</v>
      </c>
      <c r="L27" s="247">
        <v>24</v>
      </c>
      <c r="M27" s="247">
        <v>1</v>
      </c>
      <c r="N27" s="247">
        <v>1</v>
      </c>
      <c r="O27" s="247">
        <v>1</v>
      </c>
      <c r="P27" s="247">
        <v>1</v>
      </c>
      <c r="Q27" s="231">
        <v>1</v>
      </c>
      <c r="R27" s="231">
        <v>1</v>
      </c>
      <c r="S27" s="232">
        <v>2</v>
      </c>
      <c r="T27" s="232">
        <v>1</v>
      </c>
      <c r="U27" s="232">
        <v>2</v>
      </c>
      <c r="V27" s="232">
        <v>1</v>
      </c>
      <c r="W27" s="232">
        <v>7</v>
      </c>
      <c r="X27" s="232">
        <v>1</v>
      </c>
      <c r="Y27" s="232">
        <v>8</v>
      </c>
      <c r="Z27" s="232">
        <v>1</v>
      </c>
      <c r="AA27" s="232">
        <v>8</v>
      </c>
      <c r="AB27" s="232">
        <v>1</v>
      </c>
    </row>
    <row r="28" spans="1:28" ht="26.25" customHeight="1">
      <c r="A28" s="1247" t="s">
        <v>872</v>
      </c>
      <c r="B28" s="1247"/>
      <c r="C28" s="1247"/>
      <c r="D28" s="1247"/>
      <c r="E28" s="1247"/>
      <c r="F28" s="1247"/>
      <c r="G28" s="1247"/>
      <c r="H28" s="1247"/>
      <c r="I28" s="1247"/>
      <c r="J28" s="1247"/>
      <c r="K28" s="1247"/>
      <c r="L28" s="1247"/>
      <c r="M28" s="1247"/>
      <c r="N28" s="1247"/>
      <c r="O28" s="1247"/>
      <c r="P28" s="1247"/>
      <c r="Q28" s="1247"/>
      <c r="R28" s="1247"/>
      <c r="S28" s="1247"/>
      <c r="T28" s="1247"/>
      <c r="U28" s="1247"/>
      <c r="V28" s="1247"/>
      <c r="W28" s="1247"/>
      <c r="X28" s="1247"/>
      <c r="Y28" s="1247"/>
      <c r="Z28" s="1247"/>
      <c r="AA28" s="1247"/>
      <c r="AB28" s="1247"/>
    </row>
    <row r="29" spans="1:28" ht="29.25" customHeight="1">
      <c r="A29" s="1247" t="s">
        <v>905</v>
      </c>
      <c r="B29" s="1247"/>
      <c r="C29" s="1247"/>
      <c r="D29" s="1247"/>
      <c r="E29" s="1247"/>
      <c r="F29" s="1247"/>
      <c r="G29" s="1247"/>
      <c r="H29" s="1247"/>
      <c r="I29" s="1247"/>
      <c r="J29" s="1247"/>
      <c r="K29" s="1247"/>
      <c r="L29" s="1247"/>
      <c r="M29" s="1247"/>
      <c r="N29" s="1247"/>
      <c r="O29" s="1247"/>
      <c r="P29" s="1247"/>
      <c r="Q29" s="1247"/>
      <c r="R29" s="1247"/>
      <c r="S29" s="1247"/>
      <c r="T29" s="1247"/>
      <c r="U29" s="1247"/>
      <c r="V29" s="1247"/>
      <c r="W29" s="1247"/>
      <c r="X29" s="1247"/>
      <c r="Y29" s="1247"/>
      <c r="Z29" s="1247"/>
      <c r="AA29" s="1247"/>
      <c r="AB29" s="1247"/>
    </row>
    <row r="30" spans="1:28" ht="15">
      <c r="A30" s="404" t="s">
        <v>179</v>
      </c>
      <c r="B30" s="405"/>
      <c r="C30" s="406"/>
      <c r="D30" s="407"/>
      <c r="E30" s="407"/>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28" ht="15">
      <c r="A31" s="404" t="s">
        <v>180</v>
      </c>
      <c r="B31" s="406"/>
      <c r="C31" s="406"/>
      <c r="D31" s="407"/>
      <c r="E31" s="407"/>
      <c r="F31" s="406"/>
      <c r="G31" s="406"/>
      <c r="H31" s="406"/>
      <c r="I31" s="406"/>
      <c r="J31" s="406"/>
      <c r="K31" s="406"/>
      <c r="L31" s="406"/>
      <c r="M31" s="406"/>
      <c r="N31" s="406"/>
      <c r="O31" s="406"/>
      <c r="P31" s="406"/>
      <c r="Q31" s="406"/>
      <c r="R31" s="406"/>
      <c r="S31" s="406"/>
      <c r="T31" s="406"/>
      <c r="U31" s="406"/>
      <c r="V31" s="406"/>
      <c r="W31" s="406"/>
      <c r="X31" s="406"/>
      <c r="Y31" s="406"/>
      <c r="Z31" s="406"/>
      <c r="AA31" s="406"/>
      <c r="AB31" s="406"/>
    </row>
    <row r="32" spans="1:28" ht="15">
      <c r="A32" s="404" t="s">
        <v>181</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row>
    <row r="33" spans="1:28" ht="14.25">
      <c r="A33" s="408" t="s">
        <v>182</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row>
  </sheetData>
  <sheetProtection formatCells="0" formatColumns="0" insertColumns="0" deleteColumns="0" selectLockedCells="1" selectUnlockedCells="1"/>
  <mergeCells count="48">
    <mergeCell ref="A29:AB29"/>
    <mergeCell ref="A28:AB28"/>
    <mergeCell ref="F19:N19"/>
    <mergeCell ref="F24:L24"/>
    <mergeCell ref="F10:L10"/>
    <mergeCell ref="B7:B12"/>
    <mergeCell ref="D7:D12"/>
    <mergeCell ref="F15:L15"/>
    <mergeCell ref="A22:A24"/>
    <mergeCell ref="F11:N11"/>
    <mergeCell ref="B22:B24"/>
    <mergeCell ref="F3:F5"/>
    <mergeCell ref="A3:A5"/>
    <mergeCell ref="A18:A19"/>
    <mergeCell ref="G3:AB3"/>
    <mergeCell ref="B18:B19"/>
    <mergeCell ref="F18:N18"/>
    <mergeCell ref="I4:J4"/>
    <mergeCell ref="AA4:AB4"/>
    <mergeCell ref="E7:E12"/>
    <mergeCell ref="A25:A27"/>
    <mergeCell ref="B25:B27"/>
    <mergeCell ref="A20:A21"/>
    <mergeCell ref="A7:A12"/>
    <mergeCell ref="F17:L17"/>
    <mergeCell ref="A14:A17"/>
    <mergeCell ref="B14:B17"/>
    <mergeCell ref="F26:L26"/>
    <mergeCell ref="B20:B21"/>
    <mergeCell ref="F23:L23"/>
    <mergeCell ref="E3:E5"/>
    <mergeCell ref="Q4:R4"/>
    <mergeCell ref="B3:B5"/>
    <mergeCell ref="M4:N4"/>
    <mergeCell ref="D3:D5"/>
    <mergeCell ref="G4:H4"/>
    <mergeCell ref="K4:L4"/>
    <mergeCell ref="O4:P4"/>
    <mergeCell ref="F16:N16"/>
    <mergeCell ref="O8:AB10"/>
    <mergeCell ref="A2:AB2"/>
    <mergeCell ref="A1:AB1"/>
    <mergeCell ref="F7:AB7"/>
    <mergeCell ref="S4:T4"/>
    <mergeCell ref="U4:V4"/>
    <mergeCell ref="W4:X4"/>
    <mergeCell ref="Y4:Z4"/>
    <mergeCell ref="C3:C5"/>
  </mergeCells>
  <printOptions/>
  <pageMargins left="0.3937007874015748" right="0.3937007874015748" top="0.2" bottom="0.1968503937007874" header="0.31496062992125984" footer="0.15748031496062992"/>
  <pageSetup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A1">
      <selection activeCell="O16" sqref="O16"/>
    </sheetView>
  </sheetViews>
  <sheetFormatPr defaultColWidth="9.140625" defaultRowHeight="15"/>
  <cols>
    <col min="1" max="1" width="18.28125" style="17" customWidth="1"/>
    <col min="2" max="2" width="9.140625" style="17" customWidth="1"/>
    <col min="3" max="3" width="12.8515625" style="17" customWidth="1"/>
    <col min="4" max="4" width="11.28125" style="17" customWidth="1"/>
    <col min="5" max="5" width="11.8515625" style="17" customWidth="1"/>
    <col min="6" max="12" width="11.28125" style="17" customWidth="1"/>
  </cols>
  <sheetData>
    <row r="1" spans="1:12" ht="39" customHeight="1">
      <c r="A1" s="848" t="s">
        <v>716</v>
      </c>
      <c r="B1" s="847" t="s">
        <v>46</v>
      </c>
      <c r="C1" s="846" t="s">
        <v>48</v>
      </c>
      <c r="D1" s="846"/>
      <c r="E1" s="849" t="s">
        <v>806</v>
      </c>
      <c r="F1" s="849"/>
      <c r="G1" s="846" t="s">
        <v>49</v>
      </c>
      <c r="H1" s="846"/>
      <c r="I1" s="846" t="s">
        <v>50</v>
      </c>
      <c r="J1" s="846"/>
      <c r="K1" s="846" t="s">
        <v>51</v>
      </c>
      <c r="L1" s="846"/>
    </row>
    <row r="2" spans="1:12" ht="19.5" customHeight="1">
      <c r="A2" s="848"/>
      <c r="B2" s="847"/>
      <c r="C2" s="203" t="s">
        <v>6</v>
      </c>
      <c r="D2" s="203" t="s">
        <v>7</v>
      </c>
      <c r="E2" s="203" t="s">
        <v>6</v>
      </c>
      <c r="F2" s="203" t="s">
        <v>7</v>
      </c>
      <c r="G2" s="203" t="s">
        <v>6</v>
      </c>
      <c r="H2" s="203" t="s">
        <v>7</v>
      </c>
      <c r="I2" s="203" t="s">
        <v>6</v>
      </c>
      <c r="J2" s="203" t="s">
        <v>7</v>
      </c>
      <c r="K2" s="203" t="s">
        <v>6</v>
      </c>
      <c r="L2" s="203" t="s">
        <v>47</v>
      </c>
    </row>
    <row r="3" spans="1:12" ht="14.25">
      <c r="A3" s="848"/>
      <c r="B3" s="204">
        <v>2015</v>
      </c>
      <c r="C3" s="210">
        <f>E3+G3+I3+K3</f>
        <v>680068.4</v>
      </c>
      <c r="D3" s="211">
        <f>F3+H3+J3+L3</f>
        <v>427749.2850000001</v>
      </c>
      <c r="E3" s="211">
        <f>Прил2!H65</f>
        <v>487579.4</v>
      </c>
      <c r="F3" s="211">
        <f>Прил2!I65</f>
        <v>362527.5850000001</v>
      </c>
      <c r="G3" s="211">
        <f>Прил2!J65</f>
        <v>3511.5</v>
      </c>
      <c r="H3" s="211">
        <f>Прил2!K65</f>
        <v>3511.5</v>
      </c>
      <c r="I3" s="211">
        <f>Прил2!L65</f>
        <v>188977.5</v>
      </c>
      <c r="J3" s="211">
        <f>Прил2!M65</f>
        <v>61710.2</v>
      </c>
      <c r="K3" s="211">
        <f>Прил2!N65</f>
        <v>0</v>
      </c>
      <c r="L3" s="211">
        <f>Прил2!O65</f>
        <v>0</v>
      </c>
    </row>
    <row r="4" spans="1:12" ht="14.25">
      <c r="A4" s="848"/>
      <c r="B4" s="204">
        <v>2016</v>
      </c>
      <c r="C4" s="211">
        <f aca="true" t="shared" si="0" ref="C4:D8">E4+G4+I4+K4</f>
        <v>762562.6000000001</v>
      </c>
      <c r="D4" s="211">
        <f t="shared" si="0"/>
        <v>477506.4999999999</v>
      </c>
      <c r="E4" s="211">
        <f>Прил2!H66</f>
        <v>590138.4</v>
      </c>
      <c r="F4" s="211">
        <f>Прил2!I66</f>
        <v>358245.0999999999</v>
      </c>
      <c r="G4" s="211">
        <f>Прил2!J66</f>
        <v>1655.3</v>
      </c>
      <c r="H4" s="211">
        <f>Прил2!K66</f>
        <v>1655.3</v>
      </c>
      <c r="I4" s="211">
        <f>Прил2!L66</f>
        <v>102346.90000000001</v>
      </c>
      <c r="J4" s="211">
        <f>Прил2!M66</f>
        <v>49184.1</v>
      </c>
      <c r="K4" s="211">
        <f>Прил2!N66</f>
        <v>68422</v>
      </c>
      <c r="L4" s="211">
        <f>Прил2!O66</f>
        <v>68422</v>
      </c>
    </row>
    <row r="5" spans="1:12" ht="14.25">
      <c r="A5" s="848"/>
      <c r="B5" s="204">
        <v>2017</v>
      </c>
      <c r="C5" s="211">
        <f t="shared" si="0"/>
        <v>849909.5000000001</v>
      </c>
      <c r="D5" s="211">
        <f t="shared" si="0"/>
        <v>543736.2985</v>
      </c>
      <c r="E5" s="210">
        <f>Прил2!H67</f>
        <v>595460.7000000001</v>
      </c>
      <c r="F5" s="211">
        <f>Прил2!I67</f>
        <v>396957.6985</v>
      </c>
      <c r="G5" s="211">
        <f>Прил2!J67</f>
        <v>0</v>
      </c>
      <c r="H5" s="211">
        <f>Прил2!K67</f>
        <v>0</v>
      </c>
      <c r="I5" s="211">
        <f>Прил2!L67</f>
        <v>180100</v>
      </c>
      <c r="J5" s="211">
        <f>Прил2!M67</f>
        <v>72429.8</v>
      </c>
      <c r="K5" s="211">
        <f>Прил2!N67</f>
        <v>74348.8</v>
      </c>
      <c r="L5" s="211">
        <f>Прил2!O67</f>
        <v>74348.8</v>
      </c>
    </row>
    <row r="6" spans="1:12" ht="14.25">
      <c r="A6" s="848"/>
      <c r="B6" s="204">
        <v>2018</v>
      </c>
      <c r="C6" s="212">
        <f t="shared" si="0"/>
        <v>1008527.4000000001</v>
      </c>
      <c r="D6" s="212">
        <f t="shared" si="0"/>
        <v>697447.71</v>
      </c>
      <c r="E6" s="212">
        <f>Прил2!H68</f>
        <v>726236.2000000001</v>
      </c>
      <c r="F6" s="212">
        <f>Прил2!I68</f>
        <v>528140.7</v>
      </c>
      <c r="G6" s="212">
        <f>Прил2!J68</f>
        <v>0</v>
      </c>
      <c r="H6" s="212">
        <f>Прил2!K68</f>
        <v>0</v>
      </c>
      <c r="I6" s="212">
        <f>Прил2!L68</f>
        <v>144755.00000000003</v>
      </c>
      <c r="J6" s="212">
        <f>Прил2!M68</f>
        <v>102386.8</v>
      </c>
      <c r="K6" s="212">
        <f>Прил2!N68</f>
        <v>137536.2</v>
      </c>
      <c r="L6" s="212">
        <f>Прил2!O68</f>
        <v>66920.20999999999</v>
      </c>
    </row>
    <row r="7" spans="1:12" ht="14.25">
      <c r="A7" s="848"/>
      <c r="B7" s="204">
        <v>2019</v>
      </c>
      <c r="C7" s="212">
        <f t="shared" si="0"/>
        <v>1006206.9</v>
      </c>
      <c r="D7" s="212">
        <f t="shared" si="0"/>
        <v>725983.9</v>
      </c>
      <c r="E7" s="212">
        <f>Прил2!H69</f>
        <v>706643.2000000001</v>
      </c>
      <c r="F7" s="212">
        <f>Прил2!I69</f>
        <v>533920.9</v>
      </c>
      <c r="G7" s="212">
        <f>Прил2!J69</f>
        <v>2822.6</v>
      </c>
      <c r="H7" s="212">
        <f>Прил2!K69</f>
        <v>2822.6</v>
      </c>
      <c r="I7" s="212">
        <f>Прил2!L69</f>
        <v>156705.1</v>
      </c>
      <c r="J7" s="212">
        <f>Прил2!M69</f>
        <v>115203.9</v>
      </c>
      <c r="K7" s="212">
        <f>Прил2!N69</f>
        <v>140036</v>
      </c>
      <c r="L7" s="212">
        <f>Прил2!O69</f>
        <v>74036.5</v>
      </c>
    </row>
    <row r="8" spans="1:12" ht="14.25">
      <c r="A8" s="848"/>
      <c r="B8" s="204">
        <v>2020</v>
      </c>
      <c r="C8" s="206">
        <f t="shared" si="0"/>
        <v>1125133.3</v>
      </c>
      <c r="D8" s="206">
        <f t="shared" si="0"/>
        <v>793247.7999999998</v>
      </c>
      <c r="E8" s="206">
        <f>Прил2!H70</f>
        <v>764808</v>
      </c>
      <c r="F8" s="206">
        <f>Прил2!I70</f>
        <v>598097.4999999999</v>
      </c>
      <c r="G8" s="206">
        <f>Прил2!J70</f>
        <v>26655.4</v>
      </c>
      <c r="H8" s="206">
        <f>Прил2!K70</f>
        <v>26655.4</v>
      </c>
      <c r="I8" s="206">
        <f>Прил2!L70</f>
        <v>229043.7</v>
      </c>
      <c r="J8" s="206">
        <f>Прил2!M70</f>
        <v>90868.7</v>
      </c>
      <c r="K8" s="206">
        <f>Прил2!N70</f>
        <v>104626.2</v>
      </c>
      <c r="L8" s="206">
        <f>Прил2!O70</f>
        <v>77626.2</v>
      </c>
    </row>
    <row r="9" spans="1:12" ht="14.25">
      <c r="A9" s="848"/>
      <c r="B9" s="204">
        <v>2021</v>
      </c>
      <c r="C9" s="206">
        <f aca="true" t="shared" si="1" ref="C9:D13">E9+G9+I9+K9</f>
        <v>1351073.5999999999</v>
      </c>
      <c r="D9" s="206">
        <f t="shared" si="1"/>
        <v>649765.7749999999</v>
      </c>
      <c r="E9" s="206">
        <f>Прил2!H71</f>
        <v>842300.8</v>
      </c>
      <c r="F9" s="206">
        <f>Прил2!I71</f>
        <v>545059.575</v>
      </c>
      <c r="G9" s="206">
        <f>Прил2!J71</f>
        <v>1655.4</v>
      </c>
      <c r="H9" s="206">
        <f>Прил2!K71</f>
        <v>1655.4</v>
      </c>
      <c r="I9" s="206">
        <f>Прил2!L71</f>
        <v>402491.19999999995</v>
      </c>
      <c r="J9" s="206">
        <f>Прил2!M71</f>
        <v>25424.6</v>
      </c>
      <c r="K9" s="206">
        <f>Прил2!N71</f>
        <v>104626.2</v>
      </c>
      <c r="L9" s="206">
        <f>Прил2!O71</f>
        <v>77626.2</v>
      </c>
    </row>
    <row r="10" spans="1:12" ht="14.25">
      <c r="A10" s="848"/>
      <c r="B10" s="204">
        <v>2022</v>
      </c>
      <c r="C10" s="205">
        <f t="shared" si="1"/>
        <v>1269485</v>
      </c>
      <c r="D10" s="205">
        <f t="shared" si="1"/>
        <v>649841.8999999999</v>
      </c>
      <c r="E10" s="205">
        <f>Прил2!H72</f>
        <v>777230.1000000001</v>
      </c>
      <c r="F10" s="205">
        <f>Прил2!I72</f>
        <v>545059.6</v>
      </c>
      <c r="G10" s="205">
        <f>Прил2!J72</f>
        <v>1731.5</v>
      </c>
      <c r="H10" s="205">
        <f>Прил2!K72</f>
        <v>1731.5</v>
      </c>
      <c r="I10" s="205">
        <f>Прил2!L72</f>
        <v>385897.19999999995</v>
      </c>
      <c r="J10" s="205">
        <f>Прил2!M72</f>
        <v>25424.6</v>
      </c>
      <c r="K10" s="205">
        <f>Прил2!N72</f>
        <v>104626.2</v>
      </c>
      <c r="L10" s="205">
        <f>Прил2!O72</f>
        <v>77626.2</v>
      </c>
    </row>
    <row r="11" spans="1:12" ht="14.25">
      <c r="A11" s="848"/>
      <c r="B11" s="204">
        <v>2023</v>
      </c>
      <c r="C11" s="205">
        <f t="shared" si="1"/>
        <v>1248255.7</v>
      </c>
      <c r="D11" s="205">
        <f t="shared" si="1"/>
        <v>522999.99999999994</v>
      </c>
      <c r="E11" s="205">
        <f>Прил2!H73</f>
        <v>788317.5</v>
      </c>
      <c r="F11" s="205">
        <f>Прил2!I73</f>
        <v>522999.99999999994</v>
      </c>
      <c r="G11" s="205">
        <f>Прил2!J73</f>
        <v>1655.4</v>
      </c>
      <c r="H11" s="205">
        <f>Прил2!K73</f>
        <v>0</v>
      </c>
      <c r="I11" s="205">
        <f>Прил2!L73</f>
        <v>394843.9</v>
      </c>
      <c r="J11" s="205">
        <f>Прил2!M73</f>
        <v>0</v>
      </c>
      <c r="K11" s="205">
        <f>Прил2!N73</f>
        <v>63438.9</v>
      </c>
      <c r="L11" s="205">
        <f>Прил2!O73</f>
        <v>0</v>
      </c>
    </row>
    <row r="12" spans="1:12" ht="14.25">
      <c r="A12" s="848"/>
      <c r="B12" s="204">
        <v>2024</v>
      </c>
      <c r="C12" s="205">
        <f t="shared" si="1"/>
        <v>985206.7000000001</v>
      </c>
      <c r="D12" s="205">
        <f t="shared" si="1"/>
        <v>549900</v>
      </c>
      <c r="E12" s="205">
        <f>Прил2!H74</f>
        <v>768737</v>
      </c>
      <c r="F12" s="205">
        <f>Прил2!I74</f>
        <v>549900</v>
      </c>
      <c r="G12" s="205">
        <f>Прил2!J74</f>
        <v>1655.4</v>
      </c>
      <c r="H12" s="205">
        <f>Прил2!K74</f>
        <v>0</v>
      </c>
      <c r="I12" s="205">
        <f>Прил2!L74</f>
        <v>151375.4</v>
      </c>
      <c r="J12" s="205">
        <f>Прил2!M74</f>
        <v>0</v>
      </c>
      <c r="K12" s="205">
        <f>Прил2!N74</f>
        <v>63438.9</v>
      </c>
      <c r="L12" s="205">
        <f>Прил2!O74</f>
        <v>0</v>
      </c>
    </row>
    <row r="13" spans="1:12" ht="14.25">
      <c r="A13" s="848"/>
      <c r="B13" s="204">
        <v>2025</v>
      </c>
      <c r="C13" s="205">
        <f t="shared" si="1"/>
        <v>972584.9</v>
      </c>
      <c r="D13" s="205">
        <f t="shared" si="1"/>
        <v>578600</v>
      </c>
      <c r="E13" s="205">
        <f>Прил2!H75</f>
        <v>756115.2</v>
      </c>
      <c r="F13" s="205">
        <f>Прил2!I75</f>
        <v>578600</v>
      </c>
      <c r="G13" s="205">
        <f>Прил2!J75</f>
        <v>1655.4</v>
      </c>
      <c r="H13" s="205">
        <f>Прил2!K75</f>
        <v>0</v>
      </c>
      <c r="I13" s="205">
        <f>Прил2!L75</f>
        <v>151375.4</v>
      </c>
      <c r="J13" s="205">
        <f>Прил2!M75</f>
        <v>0</v>
      </c>
      <c r="K13" s="205">
        <f>Прил2!N75</f>
        <v>63438.9</v>
      </c>
      <c r="L13" s="205">
        <f>Прил2!O75</f>
        <v>0</v>
      </c>
    </row>
    <row r="14" spans="1:12" s="10" customFormat="1" ht="14.25">
      <c r="A14" s="848"/>
      <c r="B14" s="207" t="s">
        <v>52</v>
      </c>
      <c r="C14" s="208">
        <f>SUM(C3:C13)</f>
        <v>11259014</v>
      </c>
      <c r="D14" s="208">
        <f aca="true" t="shared" si="2" ref="D14:L14">SUM(D3:D13)</f>
        <v>6616779.168499999</v>
      </c>
      <c r="E14" s="208">
        <f t="shared" si="2"/>
        <v>7803566.500000001</v>
      </c>
      <c r="F14" s="208">
        <f t="shared" si="2"/>
        <v>5519508.6585</v>
      </c>
      <c r="G14" s="208">
        <f t="shared" si="2"/>
        <v>42997.90000000001</v>
      </c>
      <c r="H14" s="208">
        <f t="shared" si="2"/>
        <v>38031.700000000004</v>
      </c>
      <c r="I14" s="208">
        <f t="shared" si="2"/>
        <v>2487911.3</v>
      </c>
      <c r="J14" s="208">
        <f t="shared" si="2"/>
        <v>542632.7</v>
      </c>
      <c r="K14" s="208">
        <f t="shared" si="2"/>
        <v>924538.2999999999</v>
      </c>
      <c r="L14" s="208">
        <f t="shared" si="2"/>
        <v>516606.11000000004</v>
      </c>
    </row>
    <row r="15" ht="8.25" customHeight="1"/>
    <row r="16" spans="1:12" ht="41.25">
      <c r="A16" s="54" t="s">
        <v>235</v>
      </c>
      <c r="B16" s="822" t="s">
        <v>551</v>
      </c>
      <c r="C16" s="822"/>
      <c r="D16" s="822"/>
      <c r="E16" s="822"/>
      <c r="F16" s="822"/>
      <c r="G16" s="822"/>
      <c r="H16" s="822"/>
      <c r="I16" s="822"/>
      <c r="J16" s="822"/>
      <c r="K16" s="822"/>
      <c r="L16" s="822"/>
    </row>
    <row r="17" spans="1:12" ht="14.25">
      <c r="A17" s="851" t="s">
        <v>236</v>
      </c>
      <c r="B17" s="853" t="s">
        <v>802</v>
      </c>
      <c r="C17" s="853"/>
      <c r="D17" s="853"/>
      <c r="E17" s="853"/>
      <c r="F17" s="853"/>
      <c r="G17" s="853"/>
      <c r="H17" s="853"/>
      <c r="I17" s="853"/>
      <c r="J17" s="853"/>
      <c r="K17" s="853"/>
      <c r="L17" s="853"/>
    </row>
    <row r="18" spans="1:12" ht="14.25">
      <c r="A18" s="851"/>
      <c r="B18" s="853" t="s">
        <v>803</v>
      </c>
      <c r="C18" s="853"/>
      <c r="D18" s="853"/>
      <c r="E18" s="853"/>
      <c r="F18" s="853"/>
      <c r="G18" s="853"/>
      <c r="H18" s="853"/>
      <c r="I18" s="853"/>
      <c r="J18" s="853"/>
      <c r="K18" s="853"/>
      <c r="L18" s="853"/>
    </row>
    <row r="19" spans="1:12" ht="14.25">
      <c r="A19" s="851"/>
      <c r="B19" s="853" t="s">
        <v>804</v>
      </c>
      <c r="C19" s="853"/>
      <c r="D19" s="853"/>
      <c r="E19" s="853"/>
      <c r="F19" s="853"/>
      <c r="G19" s="853"/>
      <c r="H19" s="853"/>
      <c r="I19" s="853"/>
      <c r="J19" s="853"/>
      <c r="K19" s="853"/>
      <c r="L19" s="853"/>
    </row>
    <row r="20" spans="1:12" ht="14.25">
      <c r="A20" s="851"/>
      <c r="B20" s="853" t="s">
        <v>805</v>
      </c>
      <c r="C20" s="853"/>
      <c r="D20" s="853"/>
      <c r="E20" s="853"/>
      <c r="F20" s="853"/>
      <c r="G20" s="853"/>
      <c r="H20" s="853"/>
      <c r="I20" s="853"/>
      <c r="J20" s="853"/>
      <c r="K20" s="853"/>
      <c r="L20" s="853"/>
    </row>
    <row r="21" spans="1:12" ht="14.25">
      <c r="A21" s="850" t="s">
        <v>237</v>
      </c>
      <c r="B21" s="850"/>
      <c r="C21" s="850"/>
      <c r="D21" s="850"/>
      <c r="E21" s="850"/>
      <c r="F21" s="850"/>
      <c r="G21" s="850"/>
      <c r="H21" s="850"/>
      <c r="I21" s="850"/>
      <c r="J21" s="850"/>
      <c r="K21" s="850"/>
      <c r="L21" s="850"/>
    </row>
    <row r="22" spans="1:12" ht="54.75">
      <c r="A22" s="41" t="s">
        <v>238</v>
      </c>
      <c r="B22" s="850" t="s">
        <v>56</v>
      </c>
      <c r="C22" s="850"/>
      <c r="D22" s="850"/>
      <c r="E22" s="850"/>
      <c r="F22" s="850"/>
      <c r="G22" s="850"/>
      <c r="H22" s="850"/>
      <c r="I22" s="850"/>
      <c r="J22" s="850"/>
      <c r="K22" s="850"/>
      <c r="L22" s="850"/>
    </row>
    <row r="23" spans="1:12" ht="14.25">
      <c r="A23" s="852" t="s">
        <v>239</v>
      </c>
      <c r="B23" s="850" t="s">
        <v>56</v>
      </c>
      <c r="C23" s="850"/>
      <c r="D23" s="850"/>
      <c r="E23" s="850"/>
      <c r="F23" s="850"/>
      <c r="G23" s="850"/>
      <c r="H23" s="850"/>
      <c r="I23" s="850"/>
      <c r="J23" s="850"/>
      <c r="K23" s="850"/>
      <c r="L23" s="850"/>
    </row>
    <row r="24" spans="1:12" ht="14.25">
      <c r="A24" s="852"/>
      <c r="B24" s="850" t="s">
        <v>221</v>
      </c>
      <c r="C24" s="850"/>
      <c r="D24" s="850"/>
      <c r="E24" s="850"/>
      <c r="F24" s="850"/>
      <c r="G24" s="850"/>
      <c r="H24" s="850"/>
      <c r="I24" s="850"/>
      <c r="J24" s="850"/>
      <c r="K24" s="850"/>
      <c r="L24" s="850"/>
    </row>
    <row r="25" spans="1:12" ht="14.25">
      <c r="A25" s="852"/>
      <c r="B25" s="850" t="s">
        <v>222</v>
      </c>
      <c r="C25" s="850"/>
      <c r="D25" s="850"/>
      <c r="E25" s="850"/>
      <c r="F25" s="850"/>
      <c r="G25" s="850"/>
      <c r="H25" s="850"/>
      <c r="I25" s="850"/>
      <c r="J25" s="850"/>
      <c r="K25" s="850"/>
      <c r="L25" s="850"/>
    </row>
    <row r="26" spans="1:12" ht="14.25">
      <c r="A26" s="852"/>
      <c r="B26" s="850" t="s">
        <v>223</v>
      </c>
      <c r="C26" s="850"/>
      <c r="D26" s="850"/>
      <c r="E26" s="850"/>
      <c r="F26" s="850"/>
      <c r="G26" s="850"/>
      <c r="H26" s="850"/>
      <c r="I26" s="850"/>
      <c r="J26" s="850"/>
      <c r="K26" s="850"/>
      <c r="L26" s="850"/>
    </row>
    <row r="27" spans="1:12" ht="14.25">
      <c r="A27" s="852"/>
      <c r="B27" s="850" t="s">
        <v>224</v>
      </c>
      <c r="C27" s="850"/>
      <c r="D27" s="850"/>
      <c r="E27" s="850"/>
      <c r="F27" s="850"/>
      <c r="G27" s="850"/>
      <c r="H27" s="850"/>
      <c r="I27" s="850"/>
      <c r="J27" s="850"/>
      <c r="K27" s="850"/>
      <c r="L27" s="850"/>
    </row>
    <row r="28" spans="1:12" ht="14.25">
      <c r="A28" s="852"/>
      <c r="B28" s="850" t="s">
        <v>225</v>
      </c>
      <c r="C28" s="850"/>
      <c r="D28" s="850"/>
      <c r="E28" s="850"/>
      <c r="F28" s="850"/>
      <c r="G28" s="850"/>
      <c r="H28" s="850"/>
      <c r="I28" s="850"/>
      <c r="J28" s="850"/>
      <c r="K28" s="850"/>
      <c r="L28" s="850"/>
    </row>
    <row r="29" spans="1:12" ht="14.25">
      <c r="A29" s="852"/>
      <c r="B29" s="850" t="s">
        <v>226</v>
      </c>
      <c r="C29" s="850"/>
      <c r="D29" s="850"/>
      <c r="E29" s="850"/>
      <c r="F29" s="850"/>
      <c r="G29" s="850"/>
      <c r="H29" s="850"/>
      <c r="I29" s="850"/>
      <c r="J29" s="850"/>
      <c r="K29" s="850"/>
      <c r="L29" s="850"/>
    </row>
    <row r="30" spans="1:12" ht="14.25">
      <c r="A30" s="852"/>
      <c r="B30" s="850" t="s">
        <v>227</v>
      </c>
      <c r="C30" s="850"/>
      <c r="D30" s="850"/>
      <c r="E30" s="850"/>
      <c r="F30" s="850"/>
      <c r="G30" s="850"/>
      <c r="H30" s="850"/>
      <c r="I30" s="850"/>
      <c r="J30" s="850"/>
      <c r="K30" s="850"/>
      <c r="L30" s="850"/>
    </row>
    <row r="31" spans="1:12" ht="14.25">
      <c r="A31" s="852"/>
      <c r="B31" s="850" t="s">
        <v>228</v>
      </c>
      <c r="C31" s="850"/>
      <c r="D31" s="850"/>
      <c r="E31" s="850"/>
      <c r="F31" s="850"/>
      <c r="G31" s="850"/>
      <c r="H31" s="850"/>
      <c r="I31" s="850"/>
      <c r="J31" s="850"/>
      <c r="K31" s="850"/>
      <c r="L31" s="850"/>
    </row>
    <row r="32" spans="1:12" ht="14.25">
      <c r="A32" s="852"/>
      <c r="B32" s="850" t="s">
        <v>163</v>
      </c>
      <c r="C32" s="850"/>
      <c r="D32" s="850"/>
      <c r="E32" s="850"/>
      <c r="F32" s="850"/>
      <c r="G32" s="850"/>
      <c r="H32" s="850"/>
      <c r="I32" s="850"/>
      <c r="J32" s="850"/>
      <c r="K32" s="850"/>
      <c r="L32" s="850"/>
    </row>
    <row r="33" ht="6.75" customHeight="1"/>
    <row r="34" spans="1:12" ht="62.25" customHeight="1">
      <c r="A34" s="854" t="s">
        <v>801</v>
      </c>
      <c r="B34" s="854"/>
      <c r="C34" s="854"/>
      <c r="D34" s="854"/>
      <c r="E34" s="854"/>
      <c r="F34" s="854"/>
      <c r="G34" s="854"/>
      <c r="H34" s="854"/>
      <c r="I34" s="854"/>
      <c r="J34" s="854"/>
      <c r="K34" s="854"/>
      <c r="L34" s="854"/>
    </row>
    <row r="1301" ht="15"/>
    <row r="3587" ht="15"/>
    <row r="9687" ht="15"/>
    <row r="9810" ht="15"/>
  </sheetData>
  <sheetProtection/>
  <mergeCells count="27">
    <mergeCell ref="B29:L29"/>
    <mergeCell ref="B30:L30"/>
    <mergeCell ref="B31:L31"/>
    <mergeCell ref="B32:L32"/>
    <mergeCell ref="A34:L34"/>
    <mergeCell ref="B23:L23"/>
    <mergeCell ref="B24:L24"/>
    <mergeCell ref="B25:L25"/>
    <mergeCell ref="B26:L26"/>
    <mergeCell ref="B27:L27"/>
    <mergeCell ref="B28:L28"/>
    <mergeCell ref="A17:A20"/>
    <mergeCell ref="A23:A32"/>
    <mergeCell ref="B16:L16"/>
    <mergeCell ref="B17:L17"/>
    <mergeCell ref="B18:L18"/>
    <mergeCell ref="B19:L19"/>
    <mergeCell ref="B20:L20"/>
    <mergeCell ref="A21:L21"/>
    <mergeCell ref="B22:L22"/>
    <mergeCell ref="K1:L1"/>
    <mergeCell ref="B1:B2"/>
    <mergeCell ref="A1:A14"/>
    <mergeCell ref="C1:D1"/>
    <mergeCell ref="E1:F1"/>
    <mergeCell ref="G1:H1"/>
    <mergeCell ref="I1:J1"/>
  </mergeCells>
  <hyperlinks>
    <hyperlink ref="B17" location="P1301" display="P1301"/>
    <hyperlink ref="B18" location="P3587" display="P3587"/>
    <hyperlink ref="B19" location="P9687" display="P9687"/>
    <hyperlink ref="B20" location="P9810" display="P9810"/>
    <hyperlink ref="A34"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563"/>
  <sheetViews>
    <sheetView view="pageBreakPreview" zoomScaleSheetLayoutView="100" zoomScalePageLayoutView="0" workbookViewId="0" topLeftCell="A519">
      <selection activeCell="R541" sqref="R541"/>
    </sheetView>
  </sheetViews>
  <sheetFormatPr defaultColWidth="9.140625" defaultRowHeight="15"/>
  <cols>
    <col min="1" max="1" width="5.00390625" style="110" customWidth="1"/>
    <col min="2" max="2" width="31.57421875" style="108" customWidth="1"/>
    <col min="3" max="3" width="10.140625" style="108" customWidth="1"/>
    <col min="4" max="4" width="8.00390625" style="108" customWidth="1"/>
    <col min="5" max="5" width="10.00390625" style="108" customWidth="1"/>
    <col min="6" max="6" width="8.7109375" style="108" customWidth="1"/>
    <col min="7" max="14" width="8.7109375" style="113" customWidth="1"/>
    <col min="15" max="15" width="11.00390625" style="108" customWidth="1"/>
    <col min="16" max="16384" width="9.140625" style="18" customWidth="1"/>
  </cols>
  <sheetData>
    <row r="1" spans="1:17" ht="22.5" customHeight="1">
      <c r="A1" s="1282" t="s">
        <v>874</v>
      </c>
      <c r="B1" s="1282"/>
      <c r="C1" s="1282"/>
      <c r="D1" s="1282"/>
      <c r="E1" s="1282"/>
      <c r="F1" s="1282"/>
      <c r="G1" s="1282"/>
      <c r="H1" s="1282"/>
      <c r="I1" s="1282"/>
      <c r="J1" s="1282"/>
      <c r="K1" s="1282"/>
      <c r="L1" s="1282"/>
      <c r="M1" s="1282"/>
      <c r="N1" s="1282"/>
      <c r="O1" s="1282"/>
      <c r="P1" s="410"/>
      <c r="Q1" s="410"/>
    </row>
    <row r="2" spans="1:17" ht="41.25" customHeight="1">
      <c r="A2" s="1283" t="s">
        <v>877</v>
      </c>
      <c r="B2" s="1283"/>
      <c r="C2" s="1283"/>
      <c r="D2" s="1283"/>
      <c r="E2" s="1283"/>
      <c r="F2" s="1283"/>
      <c r="G2" s="1283"/>
      <c r="H2" s="1283"/>
      <c r="I2" s="1283"/>
      <c r="J2" s="1283"/>
      <c r="K2" s="1283"/>
      <c r="L2" s="1283"/>
      <c r="M2" s="1283"/>
      <c r="N2" s="1283"/>
      <c r="O2" s="1283"/>
      <c r="P2" s="410"/>
      <c r="Q2" s="410"/>
    </row>
    <row r="3" spans="1:17" ht="13.5">
      <c r="A3" s="1281" t="s">
        <v>183</v>
      </c>
      <c r="B3" s="1281"/>
      <c r="C3" s="1281"/>
      <c r="D3" s="1281"/>
      <c r="E3" s="1281"/>
      <c r="F3" s="1281"/>
      <c r="G3" s="1281"/>
      <c r="H3" s="1281"/>
      <c r="I3" s="1281"/>
      <c r="J3" s="1281"/>
      <c r="K3" s="1281"/>
      <c r="L3" s="1281"/>
      <c r="M3" s="1281"/>
      <c r="N3" s="1281"/>
      <c r="O3" s="1281"/>
      <c r="P3" s="410"/>
      <c r="Q3" s="410"/>
    </row>
    <row r="4" spans="1:17" ht="13.5">
      <c r="A4" s="1281" t="s">
        <v>184</v>
      </c>
      <c r="B4" s="1281"/>
      <c r="C4" s="1281"/>
      <c r="D4" s="1281"/>
      <c r="E4" s="1281"/>
      <c r="F4" s="1281"/>
      <c r="G4" s="1281"/>
      <c r="H4" s="1281"/>
      <c r="I4" s="1281"/>
      <c r="J4" s="1281"/>
      <c r="K4" s="1281"/>
      <c r="L4" s="1281"/>
      <c r="M4" s="1281"/>
      <c r="N4" s="1281"/>
      <c r="O4" s="1281"/>
      <c r="P4" s="410"/>
      <c r="Q4" s="410"/>
    </row>
    <row r="5" spans="1:17" ht="13.5">
      <c r="A5" s="1281" t="s">
        <v>185</v>
      </c>
      <c r="B5" s="1281"/>
      <c r="C5" s="1281"/>
      <c r="D5" s="1281"/>
      <c r="E5" s="1281"/>
      <c r="F5" s="1281"/>
      <c r="G5" s="1281"/>
      <c r="H5" s="1281"/>
      <c r="I5" s="1281"/>
      <c r="J5" s="1281"/>
      <c r="K5" s="1281"/>
      <c r="L5" s="1281"/>
      <c r="M5" s="1281"/>
      <c r="N5" s="1281"/>
      <c r="O5" s="1281"/>
      <c r="P5" s="410"/>
      <c r="Q5" s="410"/>
    </row>
    <row r="6" spans="1:17" ht="13.5">
      <c r="A6" s="1281" t="s">
        <v>186</v>
      </c>
      <c r="B6" s="1281"/>
      <c r="C6" s="1281"/>
      <c r="D6" s="1281"/>
      <c r="E6" s="1281"/>
      <c r="F6" s="1281"/>
      <c r="G6" s="1281"/>
      <c r="H6" s="1281"/>
      <c r="I6" s="1281"/>
      <c r="J6" s="1281"/>
      <c r="K6" s="1281"/>
      <c r="L6" s="1281"/>
      <c r="M6" s="1281"/>
      <c r="N6" s="1281"/>
      <c r="O6" s="1281"/>
      <c r="P6" s="410"/>
      <c r="Q6" s="410"/>
    </row>
    <row r="7" spans="1:17" ht="13.5">
      <c r="A7" s="1281" t="s">
        <v>187</v>
      </c>
      <c r="B7" s="1281"/>
      <c r="C7" s="1281"/>
      <c r="D7" s="1281"/>
      <c r="E7" s="1281"/>
      <c r="F7" s="1281"/>
      <c r="G7" s="1281"/>
      <c r="H7" s="1281"/>
      <c r="I7" s="1281"/>
      <c r="J7" s="1281"/>
      <c r="K7" s="1281"/>
      <c r="L7" s="1281"/>
      <c r="M7" s="1281"/>
      <c r="N7" s="1281"/>
      <c r="O7" s="1281"/>
      <c r="P7" s="410"/>
      <c r="Q7" s="410"/>
    </row>
    <row r="8" spans="1:17" ht="24.75" customHeight="1">
      <c r="A8" s="1281" t="s">
        <v>188</v>
      </c>
      <c r="B8" s="1281"/>
      <c r="C8" s="1281"/>
      <c r="D8" s="1281"/>
      <c r="E8" s="1281"/>
      <c r="F8" s="1281"/>
      <c r="G8" s="1281"/>
      <c r="H8" s="1281"/>
      <c r="I8" s="1281"/>
      <c r="J8" s="1281"/>
      <c r="K8" s="1281"/>
      <c r="L8" s="1281"/>
      <c r="M8" s="1281"/>
      <c r="N8" s="1281"/>
      <c r="O8" s="1281"/>
      <c r="P8" s="410"/>
      <c r="Q8" s="410"/>
    </row>
    <row r="9" spans="1:17" ht="43.5" customHeight="1">
      <c r="A9" s="1283" t="s">
        <v>189</v>
      </c>
      <c r="B9" s="1283"/>
      <c r="C9" s="1283"/>
      <c r="D9" s="1283"/>
      <c r="E9" s="1283"/>
      <c r="F9" s="1283"/>
      <c r="G9" s="1283"/>
      <c r="H9" s="1283"/>
      <c r="I9" s="1283"/>
      <c r="J9" s="1283"/>
      <c r="K9" s="1283"/>
      <c r="L9" s="1283"/>
      <c r="M9" s="1283"/>
      <c r="N9" s="1283"/>
      <c r="O9" s="1283"/>
      <c r="P9" s="410"/>
      <c r="Q9" s="410"/>
    </row>
    <row r="10" spans="1:17" ht="21.75" customHeight="1">
      <c r="A10" s="1281" t="s">
        <v>190</v>
      </c>
      <c r="B10" s="1281"/>
      <c r="C10" s="1281"/>
      <c r="D10" s="1281"/>
      <c r="E10" s="1281"/>
      <c r="F10" s="1281"/>
      <c r="G10" s="1281"/>
      <c r="H10" s="1281"/>
      <c r="I10" s="1281"/>
      <c r="J10" s="1281"/>
      <c r="K10" s="1281"/>
      <c r="L10" s="1281"/>
      <c r="M10" s="1281"/>
      <c r="N10" s="1281"/>
      <c r="O10" s="1281"/>
      <c r="P10" s="410"/>
      <c r="Q10" s="410"/>
    </row>
    <row r="11" spans="1:17" ht="13.5">
      <c r="A11" s="1281" t="s">
        <v>191</v>
      </c>
      <c r="B11" s="1281"/>
      <c r="C11" s="1281"/>
      <c r="D11" s="1281"/>
      <c r="E11" s="1281"/>
      <c r="F11" s="1281"/>
      <c r="G11" s="1281"/>
      <c r="H11" s="1281"/>
      <c r="I11" s="1281"/>
      <c r="J11" s="1281"/>
      <c r="K11" s="1281"/>
      <c r="L11" s="1281"/>
      <c r="M11" s="1281"/>
      <c r="N11" s="1281"/>
      <c r="O11" s="1281"/>
      <c r="P11" s="410"/>
      <c r="Q11" s="410"/>
    </row>
    <row r="12" spans="1:17" ht="13.5">
      <c r="A12" s="1281" t="s">
        <v>192</v>
      </c>
      <c r="B12" s="1281"/>
      <c r="C12" s="1281"/>
      <c r="D12" s="1281"/>
      <c r="E12" s="1281"/>
      <c r="F12" s="1281"/>
      <c r="G12" s="1281"/>
      <c r="H12" s="1281"/>
      <c r="I12" s="1281"/>
      <c r="J12" s="1281"/>
      <c r="K12" s="1281"/>
      <c r="L12" s="1281"/>
      <c r="M12" s="1281"/>
      <c r="N12" s="1281"/>
      <c r="O12" s="1281"/>
      <c r="P12" s="410"/>
      <c r="Q12" s="410"/>
    </row>
    <row r="13" spans="1:17" ht="13.5">
      <c r="A13" s="1281" t="s">
        <v>193</v>
      </c>
      <c r="B13" s="1281"/>
      <c r="C13" s="1281"/>
      <c r="D13" s="1281"/>
      <c r="E13" s="1281"/>
      <c r="F13" s="1281"/>
      <c r="G13" s="1281"/>
      <c r="H13" s="1281"/>
      <c r="I13" s="1281"/>
      <c r="J13" s="1281"/>
      <c r="K13" s="1281"/>
      <c r="L13" s="1281"/>
      <c r="M13" s="1281"/>
      <c r="N13" s="1281"/>
      <c r="O13" s="1281"/>
      <c r="P13" s="410"/>
      <c r="Q13" s="410"/>
    </row>
    <row r="14" spans="1:17" ht="39.75" customHeight="1">
      <c r="A14" s="1284" t="s">
        <v>194</v>
      </c>
      <c r="B14" s="1284"/>
      <c r="C14" s="1284"/>
      <c r="D14" s="1284"/>
      <c r="E14" s="1284"/>
      <c r="F14" s="1284"/>
      <c r="G14" s="1284"/>
      <c r="H14" s="1284"/>
      <c r="I14" s="1284"/>
      <c r="J14" s="1284"/>
      <c r="K14" s="1284"/>
      <c r="L14" s="1284"/>
      <c r="M14" s="1284"/>
      <c r="N14" s="1284"/>
      <c r="O14" s="1284"/>
      <c r="P14" s="410"/>
      <c r="Q14" s="410"/>
    </row>
    <row r="15" spans="1:17" ht="27.75" customHeight="1" thickBot="1">
      <c r="A15" s="1285" t="s">
        <v>878</v>
      </c>
      <c r="B15" s="1285"/>
      <c r="C15" s="1285"/>
      <c r="D15" s="1285"/>
      <c r="E15" s="1285"/>
      <c r="F15" s="1285"/>
      <c r="G15" s="1285"/>
      <c r="H15" s="1285"/>
      <c r="I15" s="1285"/>
      <c r="J15" s="1285"/>
      <c r="K15" s="1285"/>
      <c r="L15" s="1285"/>
      <c r="M15" s="1285"/>
      <c r="N15" s="1285"/>
      <c r="O15" s="1285"/>
      <c r="P15" s="410"/>
      <c r="Q15" s="410"/>
    </row>
    <row r="16" spans="1:17" ht="15.75" customHeight="1">
      <c r="A16" s="1286" t="s">
        <v>580</v>
      </c>
      <c r="B16" s="1279" t="s">
        <v>17</v>
      </c>
      <c r="C16" s="1279" t="s">
        <v>104</v>
      </c>
      <c r="D16" s="1279" t="s">
        <v>0</v>
      </c>
      <c r="E16" s="1279" t="s">
        <v>1</v>
      </c>
      <c r="F16" s="1279"/>
      <c r="G16" s="1279" t="s">
        <v>2</v>
      </c>
      <c r="H16" s="1279"/>
      <c r="I16" s="1279"/>
      <c r="J16" s="1279"/>
      <c r="K16" s="1279"/>
      <c r="L16" s="1279"/>
      <c r="M16" s="1279"/>
      <c r="N16" s="1279"/>
      <c r="O16" s="1287" t="s">
        <v>137</v>
      </c>
      <c r="P16" s="410"/>
      <c r="Q16" s="410"/>
    </row>
    <row r="17" spans="1:17" ht="25.5" customHeight="1">
      <c r="A17" s="1260"/>
      <c r="B17" s="928"/>
      <c r="C17" s="928"/>
      <c r="D17" s="928"/>
      <c r="E17" s="928"/>
      <c r="F17" s="928"/>
      <c r="G17" s="928" t="s">
        <v>105</v>
      </c>
      <c r="H17" s="928"/>
      <c r="I17" s="928" t="s">
        <v>3</v>
      </c>
      <c r="J17" s="928"/>
      <c r="K17" s="928" t="s">
        <v>4</v>
      </c>
      <c r="L17" s="928"/>
      <c r="M17" s="928" t="s">
        <v>5</v>
      </c>
      <c r="N17" s="928"/>
      <c r="O17" s="1288"/>
      <c r="P17" s="410"/>
      <c r="Q17" s="410"/>
    </row>
    <row r="18" spans="1:17" ht="13.5">
      <c r="A18" s="1260"/>
      <c r="B18" s="928"/>
      <c r="C18" s="928"/>
      <c r="D18" s="928"/>
      <c r="E18" s="231" t="s">
        <v>6</v>
      </c>
      <c r="F18" s="231" t="s">
        <v>7</v>
      </c>
      <c r="G18" s="231" t="s">
        <v>6</v>
      </c>
      <c r="H18" s="231" t="s">
        <v>7</v>
      </c>
      <c r="I18" s="231" t="s">
        <v>6</v>
      </c>
      <c r="J18" s="231" t="s">
        <v>7</v>
      </c>
      <c r="K18" s="231" t="s">
        <v>6</v>
      </c>
      <c r="L18" s="231" t="s">
        <v>7</v>
      </c>
      <c r="M18" s="231" t="s">
        <v>6</v>
      </c>
      <c r="N18" s="231" t="s">
        <v>47</v>
      </c>
      <c r="O18" s="1288"/>
      <c r="P18" s="410"/>
      <c r="Q18" s="410"/>
    </row>
    <row r="19" spans="1:17" ht="13.5">
      <c r="A19" s="411">
        <v>1</v>
      </c>
      <c r="B19" s="231">
        <v>2</v>
      </c>
      <c r="C19" s="231">
        <v>3</v>
      </c>
      <c r="D19" s="231">
        <v>4</v>
      </c>
      <c r="E19" s="231">
        <v>5</v>
      </c>
      <c r="F19" s="231">
        <v>6</v>
      </c>
      <c r="G19" s="231">
        <v>7</v>
      </c>
      <c r="H19" s="231">
        <v>8</v>
      </c>
      <c r="I19" s="231">
        <v>9</v>
      </c>
      <c r="J19" s="231">
        <v>10</v>
      </c>
      <c r="K19" s="231">
        <v>11</v>
      </c>
      <c r="L19" s="231">
        <v>12</v>
      </c>
      <c r="M19" s="231">
        <v>13</v>
      </c>
      <c r="N19" s="231">
        <v>14</v>
      </c>
      <c r="O19" s="412">
        <v>15</v>
      </c>
      <c r="P19" s="410"/>
      <c r="Q19" s="410"/>
    </row>
    <row r="20" spans="1:17" ht="13.5">
      <c r="A20" s="413"/>
      <c r="B20" s="1106" t="s">
        <v>442</v>
      </c>
      <c r="C20" s="1106"/>
      <c r="D20" s="1106"/>
      <c r="E20" s="1106"/>
      <c r="F20" s="1106"/>
      <c r="G20" s="1106"/>
      <c r="H20" s="1106"/>
      <c r="I20" s="1106"/>
      <c r="J20" s="1106"/>
      <c r="K20" s="1106"/>
      <c r="L20" s="1106"/>
      <c r="M20" s="1106"/>
      <c r="N20" s="1106"/>
      <c r="O20" s="412"/>
      <c r="P20" s="410"/>
      <c r="Q20" s="410"/>
    </row>
    <row r="21" spans="1:17" ht="13.5">
      <c r="A21" s="1249" t="s">
        <v>152</v>
      </c>
      <c r="B21" s="1101" t="s">
        <v>1035</v>
      </c>
      <c r="C21" s="1101" t="s">
        <v>723</v>
      </c>
      <c r="D21" s="414" t="s">
        <v>8</v>
      </c>
      <c r="E21" s="415">
        <f>SUM(E22:E32)</f>
        <v>195357.6</v>
      </c>
      <c r="F21" s="415">
        <f>SUM(F22:F32)</f>
        <v>44138.100000000006</v>
      </c>
      <c r="G21" s="415">
        <f>SUM(G22:G32)</f>
        <v>119268.4</v>
      </c>
      <c r="H21" s="415">
        <f aca="true" t="shared" si="0" ref="H21:N21">SUM(H22:H32)</f>
        <v>33048.9</v>
      </c>
      <c r="I21" s="415">
        <f t="shared" si="0"/>
        <v>0</v>
      </c>
      <c r="J21" s="415">
        <f t="shared" si="0"/>
        <v>0</v>
      </c>
      <c r="K21" s="415">
        <f t="shared" si="0"/>
        <v>76089.2</v>
      </c>
      <c r="L21" s="415">
        <f t="shared" si="0"/>
        <v>11089.2</v>
      </c>
      <c r="M21" s="415">
        <f t="shared" si="0"/>
        <v>0</v>
      </c>
      <c r="N21" s="415">
        <f t="shared" si="0"/>
        <v>0</v>
      </c>
      <c r="O21" s="1252" t="s">
        <v>175</v>
      </c>
      <c r="P21" s="410"/>
      <c r="Q21" s="410"/>
    </row>
    <row r="22" spans="1:17" ht="13.5">
      <c r="A22" s="1250"/>
      <c r="B22" s="1244"/>
      <c r="C22" s="1244"/>
      <c r="D22" s="247">
        <v>2015</v>
      </c>
      <c r="E22" s="426">
        <f aca="true" t="shared" si="1" ref="E22:E32">G22+I22+K22+M22</f>
        <v>16336.900000000001</v>
      </c>
      <c r="F22" s="426">
        <f aca="true" t="shared" si="2" ref="F22:F32">H22+J22+L22+N22</f>
        <v>16336.900000000001</v>
      </c>
      <c r="G22" s="426">
        <f aca="true" t="shared" si="3" ref="G22:N32">G47+G239</f>
        <v>5247.7</v>
      </c>
      <c r="H22" s="426">
        <f t="shared" si="3"/>
        <v>5247.7</v>
      </c>
      <c r="I22" s="426">
        <f t="shared" si="3"/>
        <v>0</v>
      </c>
      <c r="J22" s="426">
        <f t="shared" si="3"/>
        <v>0</v>
      </c>
      <c r="K22" s="426">
        <f t="shared" si="3"/>
        <v>11089.2</v>
      </c>
      <c r="L22" s="426">
        <f t="shared" si="3"/>
        <v>11089.2</v>
      </c>
      <c r="M22" s="426">
        <f t="shared" si="3"/>
        <v>0</v>
      </c>
      <c r="N22" s="426">
        <f t="shared" si="3"/>
        <v>0</v>
      </c>
      <c r="O22" s="1253"/>
      <c r="P22" s="410"/>
      <c r="Q22" s="410"/>
    </row>
    <row r="23" spans="1:17" ht="13.5">
      <c r="A23" s="1250"/>
      <c r="B23" s="1244"/>
      <c r="C23" s="1244"/>
      <c r="D23" s="247">
        <v>2016</v>
      </c>
      <c r="E23" s="426">
        <f t="shared" si="1"/>
        <v>0</v>
      </c>
      <c r="F23" s="426">
        <f t="shared" si="2"/>
        <v>0</v>
      </c>
      <c r="G23" s="426">
        <f t="shared" si="3"/>
        <v>0</v>
      </c>
      <c r="H23" s="426">
        <f t="shared" si="3"/>
        <v>0</v>
      </c>
      <c r="I23" s="426">
        <f t="shared" si="3"/>
        <v>0</v>
      </c>
      <c r="J23" s="426">
        <f t="shared" si="3"/>
        <v>0</v>
      </c>
      <c r="K23" s="426">
        <f t="shared" si="3"/>
        <v>0</v>
      </c>
      <c r="L23" s="426">
        <f t="shared" si="3"/>
        <v>0</v>
      </c>
      <c r="M23" s="426">
        <f t="shared" si="3"/>
        <v>0</v>
      </c>
      <c r="N23" s="426">
        <f t="shared" si="3"/>
        <v>0</v>
      </c>
      <c r="O23" s="1253"/>
      <c r="P23" s="410"/>
      <c r="Q23" s="410"/>
    </row>
    <row r="24" spans="1:17" ht="13.5">
      <c r="A24" s="1250"/>
      <c r="B24" s="1244"/>
      <c r="C24" s="1244"/>
      <c r="D24" s="247">
        <v>2017</v>
      </c>
      <c r="E24" s="426">
        <f t="shared" si="1"/>
        <v>0</v>
      </c>
      <c r="F24" s="426">
        <f t="shared" si="2"/>
        <v>0</v>
      </c>
      <c r="G24" s="426">
        <f t="shared" si="3"/>
        <v>0</v>
      </c>
      <c r="H24" s="426">
        <f t="shared" si="3"/>
        <v>0</v>
      </c>
      <c r="I24" s="426">
        <f t="shared" si="3"/>
        <v>0</v>
      </c>
      <c r="J24" s="426">
        <f t="shared" si="3"/>
        <v>0</v>
      </c>
      <c r="K24" s="426">
        <f t="shared" si="3"/>
        <v>0</v>
      </c>
      <c r="L24" s="426">
        <f t="shared" si="3"/>
        <v>0</v>
      </c>
      <c r="M24" s="426">
        <f t="shared" si="3"/>
        <v>0</v>
      </c>
      <c r="N24" s="426">
        <f t="shared" si="3"/>
        <v>0</v>
      </c>
      <c r="O24" s="1253"/>
      <c r="P24" s="410"/>
      <c r="Q24" s="410"/>
    </row>
    <row r="25" spans="1:17" ht="13.5">
      <c r="A25" s="1250"/>
      <c r="B25" s="1244"/>
      <c r="C25" s="1244"/>
      <c r="D25" s="247">
        <v>2018</v>
      </c>
      <c r="E25" s="426">
        <f t="shared" si="1"/>
        <v>2612.9</v>
      </c>
      <c r="F25" s="426">
        <f t="shared" si="2"/>
        <v>2612.9</v>
      </c>
      <c r="G25" s="426">
        <f t="shared" si="3"/>
        <v>2612.9</v>
      </c>
      <c r="H25" s="426">
        <f t="shared" si="3"/>
        <v>2612.9</v>
      </c>
      <c r="I25" s="426">
        <f t="shared" si="3"/>
        <v>0</v>
      </c>
      <c r="J25" s="426">
        <f t="shared" si="3"/>
        <v>0</v>
      </c>
      <c r="K25" s="426">
        <f t="shared" si="3"/>
        <v>0</v>
      </c>
      <c r="L25" s="426">
        <f t="shared" si="3"/>
        <v>0</v>
      </c>
      <c r="M25" s="426">
        <f t="shared" si="3"/>
        <v>0</v>
      </c>
      <c r="N25" s="426">
        <f t="shared" si="3"/>
        <v>0</v>
      </c>
      <c r="O25" s="1253"/>
      <c r="P25" s="410"/>
      <c r="Q25" s="410"/>
    </row>
    <row r="26" spans="1:17" ht="13.5">
      <c r="A26" s="1250"/>
      <c r="B26" s="1244"/>
      <c r="C26" s="1244"/>
      <c r="D26" s="247">
        <v>2019</v>
      </c>
      <c r="E26" s="426">
        <f t="shared" si="1"/>
        <v>2554.3</v>
      </c>
      <c r="F26" s="426">
        <f t="shared" si="2"/>
        <v>2554.3</v>
      </c>
      <c r="G26" s="426">
        <f t="shared" si="3"/>
        <v>2554.3</v>
      </c>
      <c r="H26" s="426">
        <f t="shared" si="3"/>
        <v>2554.3</v>
      </c>
      <c r="I26" s="426">
        <f t="shared" si="3"/>
        <v>0</v>
      </c>
      <c r="J26" s="426">
        <f t="shared" si="3"/>
        <v>0</v>
      </c>
      <c r="K26" s="426">
        <f t="shared" si="3"/>
        <v>0</v>
      </c>
      <c r="L26" s="426">
        <f t="shared" si="3"/>
        <v>0</v>
      </c>
      <c r="M26" s="426">
        <f t="shared" si="3"/>
        <v>0</v>
      </c>
      <c r="N26" s="426">
        <f t="shared" si="3"/>
        <v>0</v>
      </c>
      <c r="O26" s="1253"/>
      <c r="P26" s="410"/>
      <c r="Q26" s="410"/>
    </row>
    <row r="27" spans="1:17" ht="13.5">
      <c r="A27" s="1250"/>
      <c r="B27" s="1244"/>
      <c r="C27" s="1244"/>
      <c r="D27" s="231">
        <v>2020</v>
      </c>
      <c r="E27" s="416">
        <f t="shared" si="1"/>
        <v>91177.6</v>
      </c>
      <c r="F27" s="416">
        <f t="shared" si="2"/>
        <v>22634</v>
      </c>
      <c r="G27" s="416">
        <f t="shared" si="3"/>
        <v>26177.6</v>
      </c>
      <c r="H27" s="416">
        <f t="shared" si="3"/>
        <v>22634</v>
      </c>
      <c r="I27" s="416">
        <f t="shared" si="3"/>
        <v>0</v>
      </c>
      <c r="J27" s="416">
        <f t="shared" si="3"/>
        <v>0</v>
      </c>
      <c r="K27" s="416">
        <f t="shared" si="3"/>
        <v>65000</v>
      </c>
      <c r="L27" s="416">
        <f t="shared" si="3"/>
        <v>0</v>
      </c>
      <c r="M27" s="416">
        <f t="shared" si="3"/>
        <v>0</v>
      </c>
      <c r="N27" s="416">
        <f t="shared" si="3"/>
        <v>0</v>
      </c>
      <c r="O27" s="1253"/>
      <c r="P27" s="410"/>
      <c r="Q27" s="410"/>
    </row>
    <row r="28" spans="1:17" ht="13.5">
      <c r="A28" s="1250"/>
      <c r="B28" s="1244"/>
      <c r="C28" s="1244"/>
      <c r="D28" s="231">
        <v>2021</v>
      </c>
      <c r="E28" s="416">
        <f t="shared" si="1"/>
        <v>21719.799999999996</v>
      </c>
      <c r="F28" s="416">
        <f t="shared" si="2"/>
        <v>0</v>
      </c>
      <c r="G28" s="416">
        <f t="shared" si="3"/>
        <v>21719.799999999996</v>
      </c>
      <c r="H28" s="416">
        <f t="shared" si="3"/>
        <v>0</v>
      </c>
      <c r="I28" s="416">
        <f t="shared" si="3"/>
        <v>0</v>
      </c>
      <c r="J28" s="416">
        <f t="shared" si="3"/>
        <v>0</v>
      </c>
      <c r="K28" s="416">
        <f t="shared" si="3"/>
        <v>0</v>
      </c>
      <c r="L28" s="416">
        <f t="shared" si="3"/>
        <v>0</v>
      </c>
      <c r="M28" s="416">
        <f t="shared" si="3"/>
        <v>0</v>
      </c>
      <c r="N28" s="416">
        <f t="shared" si="3"/>
        <v>0</v>
      </c>
      <c r="O28" s="1253"/>
      <c r="P28" s="410"/>
      <c r="Q28" s="410"/>
    </row>
    <row r="29" spans="1:17" ht="13.5">
      <c r="A29" s="1250"/>
      <c r="B29" s="1244"/>
      <c r="C29" s="1244"/>
      <c r="D29" s="231">
        <v>2022</v>
      </c>
      <c r="E29" s="416">
        <f t="shared" si="1"/>
        <v>31938.1</v>
      </c>
      <c r="F29" s="416">
        <f t="shared" si="2"/>
        <v>0</v>
      </c>
      <c r="G29" s="416">
        <f t="shared" si="3"/>
        <v>31938.1</v>
      </c>
      <c r="H29" s="416">
        <f t="shared" si="3"/>
        <v>0</v>
      </c>
      <c r="I29" s="416">
        <f t="shared" si="3"/>
        <v>0</v>
      </c>
      <c r="J29" s="416">
        <f t="shared" si="3"/>
        <v>0</v>
      </c>
      <c r="K29" s="416">
        <f t="shared" si="3"/>
        <v>0</v>
      </c>
      <c r="L29" s="416">
        <f t="shared" si="3"/>
        <v>0</v>
      </c>
      <c r="M29" s="416">
        <f t="shared" si="3"/>
        <v>0</v>
      </c>
      <c r="N29" s="416">
        <f t="shared" si="3"/>
        <v>0</v>
      </c>
      <c r="O29" s="1253"/>
      <c r="P29" s="410"/>
      <c r="Q29" s="410"/>
    </row>
    <row r="30" spans="1:17" ht="13.5">
      <c r="A30" s="1250"/>
      <c r="B30" s="1244"/>
      <c r="C30" s="1244"/>
      <c r="D30" s="231">
        <v>2023</v>
      </c>
      <c r="E30" s="416">
        <f t="shared" si="1"/>
        <v>26168.2</v>
      </c>
      <c r="F30" s="416">
        <f t="shared" si="2"/>
        <v>0</v>
      </c>
      <c r="G30" s="416">
        <f t="shared" si="3"/>
        <v>26168.2</v>
      </c>
      <c r="H30" s="416">
        <f t="shared" si="3"/>
        <v>0</v>
      </c>
      <c r="I30" s="416">
        <f t="shared" si="3"/>
        <v>0</v>
      </c>
      <c r="J30" s="416">
        <f t="shared" si="3"/>
        <v>0</v>
      </c>
      <c r="K30" s="416">
        <f t="shared" si="3"/>
        <v>0</v>
      </c>
      <c r="L30" s="416">
        <f t="shared" si="3"/>
        <v>0</v>
      </c>
      <c r="M30" s="416">
        <f t="shared" si="3"/>
        <v>0</v>
      </c>
      <c r="N30" s="416">
        <f t="shared" si="3"/>
        <v>0</v>
      </c>
      <c r="O30" s="1253"/>
      <c r="P30" s="410"/>
      <c r="Q30" s="410"/>
    </row>
    <row r="31" spans="1:17" ht="13.5">
      <c r="A31" s="1250"/>
      <c r="B31" s="1244"/>
      <c r="C31" s="1244"/>
      <c r="D31" s="231">
        <v>2024</v>
      </c>
      <c r="E31" s="416">
        <f t="shared" si="1"/>
        <v>2849.8</v>
      </c>
      <c r="F31" s="416">
        <f t="shared" si="2"/>
        <v>0</v>
      </c>
      <c r="G31" s="416">
        <f t="shared" si="3"/>
        <v>2849.8</v>
      </c>
      <c r="H31" s="416">
        <f t="shared" si="3"/>
        <v>0</v>
      </c>
      <c r="I31" s="416">
        <f t="shared" si="3"/>
        <v>0</v>
      </c>
      <c r="J31" s="416">
        <f t="shared" si="3"/>
        <v>0</v>
      </c>
      <c r="K31" s="416">
        <f t="shared" si="3"/>
        <v>0</v>
      </c>
      <c r="L31" s="416">
        <f t="shared" si="3"/>
        <v>0</v>
      </c>
      <c r="M31" s="416">
        <f t="shared" si="3"/>
        <v>0</v>
      </c>
      <c r="N31" s="416">
        <f t="shared" si="3"/>
        <v>0</v>
      </c>
      <c r="O31" s="1253"/>
      <c r="P31" s="410"/>
      <c r="Q31" s="410"/>
    </row>
    <row r="32" spans="1:17" ht="13.5">
      <c r="A32" s="1251"/>
      <c r="B32" s="1102"/>
      <c r="C32" s="1102"/>
      <c r="D32" s="231">
        <v>2025</v>
      </c>
      <c r="E32" s="416">
        <f t="shared" si="1"/>
        <v>0</v>
      </c>
      <c r="F32" s="416">
        <f t="shared" si="2"/>
        <v>0</v>
      </c>
      <c r="G32" s="416">
        <f t="shared" si="3"/>
        <v>0</v>
      </c>
      <c r="H32" s="416">
        <f t="shared" si="3"/>
        <v>0</v>
      </c>
      <c r="I32" s="416">
        <f t="shared" si="3"/>
        <v>0</v>
      </c>
      <c r="J32" s="416">
        <f t="shared" si="3"/>
        <v>0</v>
      </c>
      <c r="K32" s="416">
        <f t="shared" si="3"/>
        <v>0</v>
      </c>
      <c r="L32" s="416">
        <f t="shared" si="3"/>
        <v>0</v>
      </c>
      <c r="M32" s="416">
        <f t="shared" si="3"/>
        <v>0</v>
      </c>
      <c r="N32" s="416">
        <f t="shared" si="3"/>
        <v>0</v>
      </c>
      <c r="O32" s="1254"/>
      <c r="P32" s="410"/>
      <c r="Q32" s="410"/>
    </row>
    <row r="33" spans="1:17" ht="13.5">
      <c r="A33" s="1249" t="s">
        <v>1033</v>
      </c>
      <c r="B33" s="1101" t="s">
        <v>1034</v>
      </c>
      <c r="C33" s="1101" t="s">
        <v>1050</v>
      </c>
      <c r="D33" s="414" t="s">
        <v>8</v>
      </c>
      <c r="E33" s="415">
        <f>SUM(E34:E44)</f>
        <v>1447012.7999999998</v>
      </c>
      <c r="F33" s="415">
        <f>SUM(F34:F44)</f>
        <v>44251.2</v>
      </c>
      <c r="G33" s="415">
        <f>SUM(G34:G44)</f>
        <v>639396.7</v>
      </c>
      <c r="H33" s="415">
        <f aca="true" t="shared" si="4" ref="H33:N33">SUM(H34:H44)</f>
        <v>41741.2</v>
      </c>
      <c r="I33" s="415">
        <f t="shared" si="4"/>
        <v>0</v>
      </c>
      <c r="J33" s="415">
        <f t="shared" si="4"/>
        <v>0</v>
      </c>
      <c r="K33" s="415">
        <f t="shared" si="4"/>
        <v>807616.1</v>
      </c>
      <c r="L33" s="415">
        <f t="shared" si="4"/>
        <v>2510</v>
      </c>
      <c r="M33" s="415">
        <f t="shared" si="4"/>
        <v>0</v>
      </c>
      <c r="N33" s="415">
        <f t="shared" si="4"/>
        <v>0</v>
      </c>
      <c r="O33" s="1252" t="s">
        <v>175</v>
      </c>
      <c r="P33" s="410"/>
      <c r="Q33" s="410"/>
    </row>
    <row r="34" spans="1:17" ht="13.5">
      <c r="A34" s="1250"/>
      <c r="B34" s="1244"/>
      <c r="C34" s="1244"/>
      <c r="D34" s="247">
        <v>2015</v>
      </c>
      <c r="E34" s="426">
        <f aca="true" t="shared" si="5" ref="E34:E44">G34+I34+K34+M34</f>
        <v>68679.2</v>
      </c>
      <c r="F34" s="426">
        <f aca="true" t="shared" si="6" ref="F34:F44">H34+J34+L34+N34</f>
        <v>20679.199999999997</v>
      </c>
      <c r="G34" s="426">
        <f>G276+G324</f>
        <v>30169.199999999997</v>
      </c>
      <c r="H34" s="426">
        <f aca="true" t="shared" si="7" ref="H34:N34">H276+H324</f>
        <v>18169.199999999997</v>
      </c>
      <c r="I34" s="426">
        <f t="shared" si="7"/>
        <v>0</v>
      </c>
      <c r="J34" s="426">
        <f t="shared" si="7"/>
        <v>0</v>
      </c>
      <c r="K34" s="426">
        <f t="shared" si="7"/>
        <v>38510</v>
      </c>
      <c r="L34" s="426">
        <f t="shared" si="7"/>
        <v>2510</v>
      </c>
      <c r="M34" s="426">
        <f t="shared" si="7"/>
        <v>0</v>
      </c>
      <c r="N34" s="426">
        <f t="shared" si="7"/>
        <v>0</v>
      </c>
      <c r="O34" s="1253"/>
      <c r="P34" s="410"/>
      <c r="Q34" s="410"/>
    </row>
    <row r="35" spans="1:17" ht="13.5">
      <c r="A35" s="1250"/>
      <c r="B35" s="1244"/>
      <c r="C35" s="1244"/>
      <c r="D35" s="247">
        <v>2016</v>
      </c>
      <c r="E35" s="426">
        <f t="shared" si="5"/>
        <v>4708.6</v>
      </c>
      <c r="F35" s="426">
        <f t="shared" si="6"/>
        <v>4708.6</v>
      </c>
      <c r="G35" s="426">
        <f aca="true" t="shared" si="8" ref="G35:N44">G277+G325</f>
        <v>4708.6</v>
      </c>
      <c r="H35" s="426">
        <f t="shared" si="8"/>
        <v>4708.6</v>
      </c>
      <c r="I35" s="426">
        <f t="shared" si="8"/>
        <v>0</v>
      </c>
      <c r="J35" s="426">
        <f t="shared" si="8"/>
        <v>0</v>
      </c>
      <c r="K35" s="426">
        <f t="shared" si="8"/>
        <v>0</v>
      </c>
      <c r="L35" s="426">
        <f t="shared" si="8"/>
        <v>0</v>
      </c>
      <c r="M35" s="426">
        <f t="shared" si="8"/>
        <v>0</v>
      </c>
      <c r="N35" s="426">
        <f t="shared" si="8"/>
        <v>0</v>
      </c>
      <c r="O35" s="1253"/>
      <c r="P35" s="410"/>
      <c r="Q35" s="410"/>
    </row>
    <row r="36" spans="1:17" ht="13.5">
      <c r="A36" s="1250"/>
      <c r="B36" s="1244"/>
      <c r="C36" s="1244"/>
      <c r="D36" s="247">
        <v>2017</v>
      </c>
      <c r="E36" s="426">
        <f t="shared" si="5"/>
        <v>45833.9</v>
      </c>
      <c r="F36" s="426">
        <f t="shared" si="6"/>
        <v>5831.9</v>
      </c>
      <c r="G36" s="426">
        <f t="shared" si="8"/>
        <v>5833.9</v>
      </c>
      <c r="H36" s="426">
        <f t="shared" si="8"/>
        <v>5831.9</v>
      </c>
      <c r="I36" s="426">
        <f t="shared" si="8"/>
        <v>0</v>
      </c>
      <c r="J36" s="426">
        <f t="shared" si="8"/>
        <v>0</v>
      </c>
      <c r="K36" s="426">
        <f t="shared" si="8"/>
        <v>40000</v>
      </c>
      <c r="L36" s="426">
        <f t="shared" si="8"/>
        <v>0</v>
      </c>
      <c r="M36" s="426">
        <f t="shared" si="8"/>
        <v>0</v>
      </c>
      <c r="N36" s="426">
        <f t="shared" si="8"/>
        <v>0</v>
      </c>
      <c r="O36" s="1253"/>
      <c r="P36" s="410"/>
      <c r="Q36" s="410"/>
    </row>
    <row r="37" spans="1:17" ht="13.5">
      <c r="A37" s="1250"/>
      <c r="B37" s="1244"/>
      <c r="C37" s="1244"/>
      <c r="D37" s="247">
        <v>2018</v>
      </c>
      <c r="E37" s="426">
        <f t="shared" si="5"/>
        <v>9031.5</v>
      </c>
      <c r="F37" s="426">
        <f t="shared" si="6"/>
        <v>9031.5</v>
      </c>
      <c r="G37" s="426">
        <f t="shared" si="8"/>
        <v>9031.5</v>
      </c>
      <c r="H37" s="426">
        <f t="shared" si="8"/>
        <v>9031.5</v>
      </c>
      <c r="I37" s="426">
        <f t="shared" si="8"/>
        <v>0</v>
      </c>
      <c r="J37" s="426">
        <f t="shared" si="8"/>
        <v>0</v>
      </c>
      <c r="K37" s="426">
        <f t="shared" si="8"/>
        <v>0</v>
      </c>
      <c r="L37" s="426">
        <f t="shared" si="8"/>
        <v>0</v>
      </c>
      <c r="M37" s="426">
        <f t="shared" si="8"/>
        <v>0</v>
      </c>
      <c r="N37" s="426">
        <f t="shared" si="8"/>
        <v>0</v>
      </c>
      <c r="O37" s="1253"/>
      <c r="P37" s="410"/>
      <c r="Q37" s="410"/>
    </row>
    <row r="38" spans="1:17" ht="13.5">
      <c r="A38" s="1250"/>
      <c r="B38" s="1244"/>
      <c r="C38" s="1244"/>
      <c r="D38" s="247">
        <v>2019</v>
      </c>
      <c r="E38" s="426">
        <f t="shared" si="5"/>
        <v>4000</v>
      </c>
      <c r="F38" s="426">
        <f t="shared" si="6"/>
        <v>4000</v>
      </c>
      <c r="G38" s="426">
        <f t="shared" si="8"/>
        <v>4000</v>
      </c>
      <c r="H38" s="426">
        <f t="shared" si="8"/>
        <v>4000</v>
      </c>
      <c r="I38" s="426">
        <f t="shared" si="8"/>
        <v>0</v>
      </c>
      <c r="J38" s="426">
        <f t="shared" si="8"/>
        <v>0</v>
      </c>
      <c r="K38" s="426">
        <f t="shared" si="8"/>
        <v>0</v>
      </c>
      <c r="L38" s="426">
        <f t="shared" si="8"/>
        <v>0</v>
      </c>
      <c r="M38" s="426">
        <f t="shared" si="8"/>
        <v>0</v>
      </c>
      <c r="N38" s="426">
        <f t="shared" si="8"/>
        <v>0</v>
      </c>
      <c r="O38" s="1253"/>
      <c r="P38" s="410"/>
      <c r="Q38" s="410"/>
    </row>
    <row r="39" spans="1:17" ht="13.5">
      <c r="A39" s="1250"/>
      <c r="B39" s="1244"/>
      <c r="C39" s="1244"/>
      <c r="D39" s="231">
        <v>2020</v>
      </c>
      <c r="E39" s="416">
        <f t="shared" si="5"/>
        <v>70307.4</v>
      </c>
      <c r="F39" s="416">
        <f t="shared" si="6"/>
        <v>0</v>
      </c>
      <c r="G39" s="416">
        <f t="shared" si="8"/>
        <v>70307.4</v>
      </c>
      <c r="H39" s="416">
        <f t="shared" si="8"/>
        <v>0</v>
      </c>
      <c r="I39" s="416">
        <f t="shared" si="8"/>
        <v>0</v>
      </c>
      <c r="J39" s="416">
        <f t="shared" si="8"/>
        <v>0</v>
      </c>
      <c r="K39" s="416">
        <f t="shared" si="8"/>
        <v>0</v>
      </c>
      <c r="L39" s="416">
        <f t="shared" si="8"/>
        <v>0</v>
      </c>
      <c r="M39" s="416">
        <f t="shared" si="8"/>
        <v>0</v>
      </c>
      <c r="N39" s="416">
        <f t="shared" si="8"/>
        <v>0</v>
      </c>
      <c r="O39" s="1253"/>
      <c r="P39" s="410"/>
      <c r="Q39" s="410"/>
    </row>
    <row r="40" spans="1:17" ht="13.5">
      <c r="A40" s="1250"/>
      <c r="B40" s="1244"/>
      <c r="C40" s="1244"/>
      <c r="D40" s="231">
        <v>2021</v>
      </c>
      <c r="E40" s="416">
        <f t="shared" si="5"/>
        <v>404581.5</v>
      </c>
      <c r="F40" s="416">
        <f t="shared" si="6"/>
        <v>0</v>
      </c>
      <c r="G40" s="416">
        <f t="shared" si="8"/>
        <v>153465.69999999998</v>
      </c>
      <c r="H40" s="416">
        <f t="shared" si="8"/>
        <v>0</v>
      </c>
      <c r="I40" s="416">
        <f t="shared" si="8"/>
        <v>0</v>
      </c>
      <c r="J40" s="416">
        <f t="shared" si="8"/>
        <v>0</v>
      </c>
      <c r="K40" s="416">
        <f t="shared" si="8"/>
        <v>251115.8</v>
      </c>
      <c r="L40" s="416">
        <f t="shared" si="8"/>
        <v>0</v>
      </c>
      <c r="M40" s="416">
        <f t="shared" si="8"/>
        <v>0</v>
      </c>
      <c r="N40" s="416">
        <f t="shared" si="8"/>
        <v>0</v>
      </c>
      <c r="O40" s="1253"/>
      <c r="P40" s="410"/>
      <c r="Q40" s="410"/>
    </row>
    <row r="41" spans="1:17" ht="13.5">
      <c r="A41" s="1250"/>
      <c r="B41" s="1244"/>
      <c r="C41" s="1244"/>
      <c r="D41" s="231">
        <v>2022</v>
      </c>
      <c r="E41" s="416">
        <f t="shared" si="5"/>
        <v>312696.1</v>
      </c>
      <c r="F41" s="416">
        <f t="shared" si="6"/>
        <v>0</v>
      </c>
      <c r="G41" s="416">
        <f t="shared" si="8"/>
        <v>78174.3</v>
      </c>
      <c r="H41" s="416">
        <f t="shared" si="8"/>
        <v>0</v>
      </c>
      <c r="I41" s="416">
        <f t="shared" si="8"/>
        <v>0</v>
      </c>
      <c r="J41" s="416">
        <f t="shared" si="8"/>
        <v>0</v>
      </c>
      <c r="K41" s="416">
        <f t="shared" si="8"/>
        <v>234521.8</v>
      </c>
      <c r="L41" s="416">
        <f t="shared" si="8"/>
        <v>0</v>
      </c>
      <c r="M41" s="416">
        <f t="shared" si="8"/>
        <v>0</v>
      </c>
      <c r="N41" s="416">
        <f t="shared" si="8"/>
        <v>0</v>
      </c>
      <c r="O41" s="1253"/>
      <c r="P41" s="410"/>
      <c r="Q41" s="410"/>
    </row>
    <row r="42" spans="1:17" ht="13.5">
      <c r="A42" s="1250"/>
      <c r="B42" s="1244"/>
      <c r="C42" s="1244"/>
      <c r="D42" s="231">
        <v>2023</v>
      </c>
      <c r="E42" s="416">
        <f t="shared" si="5"/>
        <v>338802.6</v>
      </c>
      <c r="F42" s="416">
        <f t="shared" si="6"/>
        <v>0</v>
      </c>
      <c r="G42" s="416">
        <f t="shared" si="8"/>
        <v>95334.1</v>
      </c>
      <c r="H42" s="416">
        <f t="shared" si="8"/>
        <v>0</v>
      </c>
      <c r="I42" s="416">
        <f t="shared" si="8"/>
        <v>0</v>
      </c>
      <c r="J42" s="416">
        <f t="shared" si="8"/>
        <v>0</v>
      </c>
      <c r="K42" s="416">
        <f t="shared" si="8"/>
        <v>243468.5</v>
      </c>
      <c r="L42" s="416">
        <f t="shared" si="8"/>
        <v>0</v>
      </c>
      <c r="M42" s="416">
        <f t="shared" si="8"/>
        <v>0</v>
      </c>
      <c r="N42" s="416">
        <f t="shared" si="8"/>
        <v>0</v>
      </c>
      <c r="O42" s="1253"/>
      <c r="P42" s="410"/>
      <c r="Q42" s="410"/>
    </row>
    <row r="43" spans="1:17" ht="13.5">
      <c r="A43" s="1250"/>
      <c r="B43" s="1244"/>
      <c r="C43" s="1244"/>
      <c r="D43" s="231">
        <v>2024</v>
      </c>
      <c r="E43" s="416">
        <f t="shared" si="5"/>
        <v>99072</v>
      </c>
      <c r="F43" s="416">
        <f t="shared" si="6"/>
        <v>0</v>
      </c>
      <c r="G43" s="416">
        <f t="shared" si="8"/>
        <v>99072</v>
      </c>
      <c r="H43" s="416">
        <f t="shared" si="8"/>
        <v>0</v>
      </c>
      <c r="I43" s="416">
        <f t="shared" si="8"/>
        <v>0</v>
      </c>
      <c r="J43" s="416">
        <f t="shared" si="8"/>
        <v>0</v>
      </c>
      <c r="K43" s="416">
        <f t="shared" si="8"/>
        <v>0</v>
      </c>
      <c r="L43" s="416">
        <f t="shared" si="8"/>
        <v>0</v>
      </c>
      <c r="M43" s="416">
        <f t="shared" si="8"/>
        <v>0</v>
      </c>
      <c r="N43" s="416">
        <f t="shared" si="8"/>
        <v>0</v>
      </c>
      <c r="O43" s="1253"/>
      <c r="P43" s="410"/>
      <c r="Q43" s="410"/>
    </row>
    <row r="44" spans="1:17" ht="13.5">
      <c r="A44" s="1251"/>
      <c r="B44" s="1102"/>
      <c r="C44" s="1102"/>
      <c r="D44" s="231">
        <v>2025</v>
      </c>
      <c r="E44" s="416">
        <f t="shared" si="5"/>
        <v>89300</v>
      </c>
      <c r="F44" s="416">
        <f t="shared" si="6"/>
        <v>0</v>
      </c>
      <c r="G44" s="416">
        <f t="shared" si="8"/>
        <v>89300</v>
      </c>
      <c r="H44" s="416">
        <f t="shared" si="8"/>
        <v>0</v>
      </c>
      <c r="I44" s="416">
        <f t="shared" si="8"/>
        <v>0</v>
      </c>
      <c r="J44" s="416">
        <f t="shared" si="8"/>
        <v>0</v>
      </c>
      <c r="K44" s="416">
        <f t="shared" si="8"/>
        <v>0</v>
      </c>
      <c r="L44" s="416">
        <f t="shared" si="8"/>
        <v>0</v>
      </c>
      <c r="M44" s="416">
        <f t="shared" si="8"/>
        <v>0</v>
      </c>
      <c r="N44" s="416">
        <f t="shared" si="8"/>
        <v>0</v>
      </c>
      <c r="O44" s="1254"/>
      <c r="P44" s="410"/>
      <c r="Q44" s="410"/>
    </row>
    <row r="45" spans="1:17" s="20" customFormat="1" ht="13.5">
      <c r="A45" s="417">
        <v>1</v>
      </c>
      <c r="B45" s="1280" t="s">
        <v>176</v>
      </c>
      <c r="C45" s="1280"/>
      <c r="D45" s="1280"/>
      <c r="E45" s="1280"/>
      <c r="F45" s="1280"/>
      <c r="G45" s="1280"/>
      <c r="H45" s="1280"/>
      <c r="I45" s="1280"/>
      <c r="J45" s="1280"/>
      <c r="K45" s="1280"/>
      <c r="L45" s="1280"/>
      <c r="M45" s="1280"/>
      <c r="N45" s="1280"/>
      <c r="O45" s="1288" t="s">
        <v>175</v>
      </c>
      <c r="P45" s="418"/>
      <c r="Q45" s="418"/>
    </row>
    <row r="46" spans="1:17" ht="13.5">
      <c r="A46" s="1264" t="s">
        <v>111</v>
      </c>
      <c r="B46" s="1261" t="s">
        <v>1036</v>
      </c>
      <c r="C46" s="1101" t="s">
        <v>723</v>
      </c>
      <c r="D46" s="414" t="s">
        <v>8</v>
      </c>
      <c r="E46" s="415">
        <f>SUM(E47:E57)</f>
        <v>164638.5</v>
      </c>
      <c r="F46" s="415">
        <f>SUM(F47:F57)</f>
        <v>44138.100000000006</v>
      </c>
      <c r="G46" s="415">
        <f>SUM(G47:G57)</f>
        <v>88549.29999999999</v>
      </c>
      <c r="H46" s="415">
        <f aca="true" t="shared" si="9" ref="H46:N46">SUM(H47:H57)</f>
        <v>33048.9</v>
      </c>
      <c r="I46" s="415">
        <f t="shared" si="9"/>
        <v>0</v>
      </c>
      <c r="J46" s="415">
        <f t="shared" si="9"/>
        <v>0</v>
      </c>
      <c r="K46" s="415">
        <f t="shared" si="9"/>
        <v>76089.2</v>
      </c>
      <c r="L46" s="415">
        <f t="shared" si="9"/>
        <v>11089.2</v>
      </c>
      <c r="M46" s="415">
        <f t="shared" si="9"/>
        <v>0</v>
      </c>
      <c r="N46" s="415">
        <f t="shared" si="9"/>
        <v>0</v>
      </c>
      <c r="O46" s="1288"/>
      <c r="P46" s="410"/>
      <c r="Q46" s="410"/>
    </row>
    <row r="47" spans="1:17" ht="13.5">
      <c r="A47" s="1265"/>
      <c r="B47" s="1262"/>
      <c r="C47" s="1244"/>
      <c r="D47" s="247">
        <v>2015</v>
      </c>
      <c r="E47" s="426">
        <f aca="true" t="shared" si="10" ref="E47:E57">G47+I47+K47+M47</f>
        <v>16336.900000000001</v>
      </c>
      <c r="F47" s="426">
        <f aca="true" t="shared" si="11" ref="F47:F57">H47+J47+L47+N47</f>
        <v>16336.900000000001</v>
      </c>
      <c r="G47" s="426">
        <f>G59+G71+G83+G95+G107+G119+G131+G143+G155+G167+G179+G191+G203+G215+G227</f>
        <v>5247.7</v>
      </c>
      <c r="H47" s="426">
        <f aca="true" t="shared" si="12" ref="H47:N47">H59+H71+H83+H95+H107+H119+H131+H143+H155+H167+H179+H191+H203+H215+H227</f>
        <v>5247.7</v>
      </c>
      <c r="I47" s="426">
        <f t="shared" si="12"/>
        <v>0</v>
      </c>
      <c r="J47" s="426">
        <f t="shared" si="12"/>
        <v>0</v>
      </c>
      <c r="K47" s="426">
        <f t="shared" si="12"/>
        <v>11089.2</v>
      </c>
      <c r="L47" s="426">
        <f t="shared" si="12"/>
        <v>11089.2</v>
      </c>
      <c r="M47" s="426">
        <f t="shared" si="12"/>
        <v>0</v>
      </c>
      <c r="N47" s="426">
        <f t="shared" si="12"/>
        <v>0</v>
      </c>
      <c r="O47" s="1288"/>
      <c r="P47" s="410"/>
      <c r="Q47" s="410"/>
    </row>
    <row r="48" spans="1:17" ht="13.5">
      <c r="A48" s="1265"/>
      <c r="B48" s="1262"/>
      <c r="C48" s="1244"/>
      <c r="D48" s="247">
        <v>2016</v>
      </c>
      <c r="E48" s="426">
        <f t="shared" si="10"/>
        <v>0</v>
      </c>
      <c r="F48" s="426">
        <f t="shared" si="11"/>
        <v>0</v>
      </c>
      <c r="G48" s="426">
        <f aca="true" t="shared" si="13" ref="G48:N57">G60+G72+G84+G96+G108+G120+G132+G144+G156+G168+G180+G192+G204+G216+G228</f>
        <v>0</v>
      </c>
      <c r="H48" s="426">
        <f t="shared" si="13"/>
        <v>0</v>
      </c>
      <c r="I48" s="426">
        <f t="shared" si="13"/>
        <v>0</v>
      </c>
      <c r="J48" s="426">
        <f t="shared" si="13"/>
        <v>0</v>
      </c>
      <c r="K48" s="426">
        <f t="shared" si="13"/>
        <v>0</v>
      </c>
      <c r="L48" s="426">
        <f t="shared" si="13"/>
        <v>0</v>
      </c>
      <c r="M48" s="426">
        <f t="shared" si="13"/>
        <v>0</v>
      </c>
      <c r="N48" s="426">
        <f t="shared" si="13"/>
        <v>0</v>
      </c>
      <c r="O48" s="1288"/>
      <c r="P48" s="410"/>
      <c r="Q48" s="410"/>
    </row>
    <row r="49" spans="1:17" ht="13.5">
      <c r="A49" s="1265"/>
      <c r="B49" s="1262"/>
      <c r="C49" s="1244"/>
      <c r="D49" s="247">
        <v>2017</v>
      </c>
      <c r="E49" s="426">
        <f t="shared" si="10"/>
        <v>0</v>
      </c>
      <c r="F49" s="426">
        <f t="shared" si="11"/>
        <v>0</v>
      </c>
      <c r="G49" s="426">
        <f t="shared" si="13"/>
        <v>0</v>
      </c>
      <c r="H49" s="426">
        <f t="shared" si="13"/>
        <v>0</v>
      </c>
      <c r="I49" s="426">
        <f t="shared" si="13"/>
        <v>0</v>
      </c>
      <c r="J49" s="426">
        <f t="shared" si="13"/>
        <v>0</v>
      </c>
      <c r="K49" s="426">
        <f t="shared" si="13"/>
        <v>0</v>
      </c>
      <c r="L49" s="426">
        <f t="shared" si="13"/>
        <v>0</v>
      </c>
      <c r="M49" s="426">
        <f t="shared" si="13"/>
        <v>0</v>
      </c>
      <c r="N49" s="426">
        <f t="shared" si="13"/>
        <v>0</v>
      </c>
      <c r="O49" s="1288"/>
      <c r="P49" s="410"/>
      <c r="Q49" s="410"/>
    </row>
    <row r="50" spans="1:17" ht="13.5">
      <c r="A50" s="1265"/>
      <c r="B50" s="1262"/>
      <c r="C50" s="1244"/>
      <c r="D50" s="247">
        <v>2018</v>
      </c>
      <c r="E50" s="426">
        <f t="shared" si="10"/>
        <v>2612.9</v>
      </c>
      <c r="F50" s="426">
        <f t="shared" si="11"/>
        <v>2612.9</v>
      </c>
      <c r="G50" s="426">
        <f t="shared" si="13"/>
        <v>2612.9</v>
      </c>
      <c r="H50" s="426">
        <f t="shared" si="13"/>
        <v>2612.9</v>
      </c>
      <c r="I50" s="426">
        <f t="shared" si="13"/>
        <v>0</v>
      </c>
      <c r="J50" s="426">
        <f t="shared" si="13"/>
        <v>0</v>
      </c>
      <c r="K50" s="426">
        <f t="shared" si="13"/>
        <v>0</v>
      </c>
      <c r="L50" s="426">
        <f t="shared" si="13"/>
        <v>0</v>
      </c>
      <c r="M50" s="426">
        <f t="shared" si="13"/>
        <v>0</v>
      </c>
      <c r="N50" s="426">
        <f t="shared" si="13"/>
        <v>0</v>
      </c>
      <c r="O50" s="1288"/>
      <c r="P50" s="410"/>
      <c r="Q50" s="410"/>
    </row>
    <row r="51" spans="1:17" ht="13.5">
      <c r="A51" s="1265"/>
      <c r="B51" s="1262"/>
      <c r="C51" s="1244"/>
      <c r="D51" s="247">
        <v>2019</v>
      </c>
      <c r="E51" s="426">
        <f t="shared" si="10"/>
        <v>2554.3</v>
      </c>
      <c r="F51" s="426">
        <f t="shared" si="11"/>
        <v>2554.3</v>
      </c>
      <c r="G51" s="426">
        <f t="shared" si="13"/>
        <v>2554.3</v>
      </c>
      <c r="H51" s="426">
        <f t="shared" si="13"/>
        <v>2554.3</v>
      </c>
      <c r="I51" s="426">
        <f t="shared" si="13"/>
        <v>0</v>
      </c>
      <c r="J51" s="426">
        <f t="shared" si="13"/>
        <v>0</v>
      </c>
      <c r="K51" s="426">
        <f t="shared" si="13"/>
        <v>0</v>
      </c>
      <c r="L51" s="426">
        <f t="shared" si="13"/>
        <v>0</v>
      </c>
      <c r="M51" s="426">
        <f t="shared" si="13"/>
        <v>0</v>
      </c>
      <c r="N51" s="426">
        <f t="shared" si="13"/>
        <v>0</v>
      </c>
      <c r="O51" s="1288"/>
      <c r="P51" s="410"/>
      <c r="Q51" s="410"/>
    </row>
    <row r="52" spans="1:17" ht="13.5">
      <c r="A52" s="1265"/>
      <c r="B52" s="1262"/>
      <c r="C52" s="1244"/>
      <c r="D52" s="231">
        <v>2020</v>
      </c>
      <c r="E52" s="416">
        <f t="shared" si="10"/>
        <v>90578.3</v>
      </c>
      <c r="F52" s="416">
        <f t="shared" si="11"/>
        <v>22634</v>
      </c>
      <c r="G52" s="426">
        <f t="shared" si="13"/>
        <v>25578.3</v>
      </c>
      <c r="H52" s="426">
        <f t="shared" si="13"/>
        <v>22634</v>
      </c>
      <c r="I52" s="426">
        <f t="shared" si="13"/>
        <v>0</v>
      </c>
      <c r="J52" s="426">
        <f t="shared" si="13"/>
        <v>0</v>
      </c>
      <c r="K52" s="426">
        <f t="shared" si="13"/>
        <v>65000</v>
      </c>
      <c r="L52" s="426">
        <f t="shared" si="13"/>
        <v>0</v>
      </c>
      <c r="M52" s="426">
        <f t="shared" si="13"/>
        <v>0</v>
      </c>
      <c r="N52" s="426">
        <f t="shared" si="13"/>
        <v>0</v>
      </c>
      <c r="O52" s="1288"/>
      <c r="P52" s="410"/>
      <c r="Q52" s="410"/>
    </row>
    <row r="53" spans="1:17" ht="13.5">
      <c r="A53" s="1265"/>
      <c r="B53" s="1262"/>
      <c r="C53" s="1244"/>
      <c r="D53" s="231">
        <v>2021</v>
      </c>
      <c r="E53" s="416">
        <f t="shared" si="10"/>
        <v>17367.499999999996</v>
      </c>
      <c r="F53" s="416">
        <f t="shared" si="11"/>
        <v>0</v>
      </c>
      <c r="G53" s="426">
        <f t="shared" si="13"/>
        <v>17367.499999999996</v>
      </c>
      <c r="H53" s="426">
        <f t="shared" si="13"/>
        <v>0</v>
      </c>
      <c r="I53" s="426">
        <f t="shared" si="13"/>
        <v>0</v>
      </c>
      <c r="J53" s="426">
        <f t="shared" si="13"/>
        <v>0</v>
      </c>
      <c r="K53" s="426">
        <f t="shared" si="13"/>
        <v>0</v>
      </c>
      <c r="L53" s="426">
        <f t="shared" si="13"/>
        <v>0</v>
      </c>
      <c r="M53" s="426">
        <f t="shared" si="13"/>
        <v>0</v>
      </c>
      <c r="N53" s="426">
        <f t="shared" si="13"/>
        <v>0</v>
      </c>
      <c r="O53" s="1288"/>
      <c r="P53" s="410"/>
      <c r="Q53" s="410"/>
    </row>
    <row r="54" spans="1:17" ht="13.5">
      <c r="A54" s="1265"/>
      <c r="B54" s="1262"/>
      <c r="C54" s="1244"/>
      <c r="D54" s="231">
        <v>2022</v>
      </c>
      <c r="E54" s="416">
        <f t="shared" si="10"/>
        <v>31938.1</v>
      </c>
      <c r="F54" s="416">
        <f t="shared" si="11"/>
        <v>0</v>
      </c>
      <c r="G54" s="426">
        <f t="shared" si="13"/>
        <v>31938.1</v>
      </c>
      <c r="H54" s="426">
        <f t="shared" si="13"/>
        <v>0</v>
      </c>
      <c r="I54" s="426">
        <f t="shared" si="13"/>
        <v>0</v>
      </c>
      <c r="J54" s="426">
        <f t="shared" si="13"/>
        <v>0</v>
      </c>
      <c r="K54" s="426">
        <f t="shared" si="13"/>
        <v>0</v>
      </c>
      <c r="L54" s="426">
        <f t="shared" si="13"/>
        <v>0</v>
      </c>
      <c r="M54" s="426">
        <f t="shared" si="13"/>
        <v>0</v>
      </c>
      <c r="N54" s="426">
        <f t="shared" si="13"/>
        <v>0</v>
      </c>
      <c r="O54" s="1288"/>
      <c r="P54" s="410"/>
      <c r="Q54" s="410"/>
    </row>
    <row r="55" spans="1:17" ht="13.5">
      <c r="A55" s="1265"/>
      <c r="B55" s="1262"/>
      <c r="C55" s="1244"/>
      <c r="D55" s="231">
        <v>2023</v>
      </c>
      <c r="E55" s="416">
        <f t="shared" si="10"/>
        <v>400.7</v>
      </c>
      <c r="F55" s="416">
        <f t="shared" si="11"/>
        <v>0</v>
      </c>
      <c r="G55" s="426">
        <f t="shared" si="13"/>
        <v>400.7</v>
      </c>
      <c r="H55" s="426">
        <f t="shared" si="13"/>
        <v>0</v>
      </c>
      <c r="I55" s="426">
        <f t="shared" si="13"/>
        <v>0</v>
      </c>
      <c r="J55" s="426">
        <f t="shared" si="13"/>
        <v>0</v>
      </c>
      <c r="K55" s="426">
        <f t="shared" si="13"/>
        <v>0</v>
      </c>
      <c r="L55" s="426">
        <f t="shared" si="13"/>
        <v>0</v>
      </c>
      <c r="M55" s="426">
        <f t="shared" si="13"/>
        <v>0</v>
      </c>
      <c r="N55" s="426">
        <f t="shared" si="13"/>
        <v>0</v>
      </c>
      <c r="O55" s="1288"/>
      <c r="P55" s="410"/>
      <c r="Q55" s="410"/>
    </row>
    <row r="56" spans="1:17" ht="13.5">
      <c r="A56" s="1265"/>
      <c r="B56" s="1262"/>
      <c r="C56" s="1244"/>
      <c r="D56" s="231">
        <v>2024</v>
      </c>
      <c r="E56" s="416">
        <f t="shared" si="10"/>
        <v>2849.8</v>
      </c>
      <c r="F56" s="416">
        <f t="shared" si="11"/>
        <v>0</v>
      </c>
      <c r="G56" s="426">
        <f t="shared" si="13"/>
        <v>2849.8</v>
      </c>
      <c r="H56" s="426">
        <f t="shared" si="13"/>
        <v>0</v>
      </c>
      <c r="I56" s="426">
        <f t="shared" si="13"/>
        <v>0</v>
      </c>
      <c r="J56" s="426">
        <f t="shared" si="13"/>
        <v>0</v>
      </c>
      <c r="K56" s="426">
        <f t="shared" si="13"/>
        <v>0</v>
      </c>
      <c r="L56" s="426">
        <f t="shared" si="13"/>
        <v>0</v>
      </c>
      <c r="M56" s="426">
        <f t="shared" si="13"/>
        <v>0</v>
      </c>
      <c r="N56" s="426">
        <f t="shared" si="13"/>
        <v>0</v>
      </c>
      <c r="O56" s="1288"/>
      <c r="P56" s="410"/>
      <c r="Q56" s="410"/>
    </row>
    <row r="57" spans="1:17" ht="13.5">
      <c r="A57" s="1266"/>
      <c r="B57" s="1263"/>
      <c r="C57" s="1102"/>
      <c r="D57" s="231">
        <v>2025</v>
      </c>
      <c r="E57" s="416">
        <f t="shared" si="10"/>
        <v>0</v>
      </c>
      <c r="F57" s="416">
        <f t="shared" si="11"/>
        <v>0</v>
      </c>
      <c r="G57" s="426">
        <f t="shared" si="13"/>
        <v>0</v>
      </c>
      <c r="H57" s="426">
        <f t="shared" si="13"/>
        <v>0</v>
      </c>
      <c r="I57" s="426">
        <f t="shared" si="13"/>
        <v>0</v>
      </c>
      <c r="J57" s="426">
        <f t="shared" si="13"/>
        <v>0</v>
      </c>
      <c r="K57" s="426">
        <f t="shared" si="13"/>
        <v>0</v>
      </c>
      <c r="L57" s="426">
        <f t="shared" si="13"/>
        <v>0</v>
      </c>
      <c r="M57" s="426">
        <f t="shared" si="13"/>
        <v>0</v>
      </c>
      <c r="N57" s="426">
        <f t="shared" si="13"/>
        <v>0</v>
      </c>
      <c r="O57" s="1288"/>
      <c r="P57" s="410"/>
      <c r="Q57" s="410"/>
    </row>
    <row r="58" spans="1:17" ht="13.5">
      <c r="A58" s="1249" t="s">
        <v>78</v>
      </c>
      <c r="B58" s="1101" t="s">
        <v>879</v>
      </c>
      <c r="C58" s="1101"/>
      <c r="D58" s="419" t="s">
        <v>8</v>
      </c>
      <c r="E58" s="420">
        <f>SUM(E59:E69)</f>
        <v>13804.6</v>
      </c>
      <c r="F58" s="420">
        <f aca="true" t="shared" si="14" ref="F58:N58">SUM(F59:F69)</f>
        <v>0</v>
      </c>
      <c r="G58" s="420">
        <f t="shared" si="14"/>
        <v>13804.6</v>
      </c>
      <c r="H58" s="420">
        <f t="shared" si="14"/>
        <v>0</v>
      </c>
      <c r="I58" s="420">
        <f t="shared" si="14"/>
        <v>0</v>
      </c>
      <c r="J58" s="420">
        <f t="shared" si="14"/>
        <v>0</v>
      </c>
      <c r="K58" s="420">
        <f t="shared" si="14"/>
        <v>0</v>
      </c>
      <c r="L58" s="420">
        <f t="shared" si="14"/>
        <v>0</v>
      </c>
      <c r="M58" s="420">
        <f t="shared" si="14"/>
        <v>0</v>
      </c>
      <c r="N58" s="420">
        <f t="shared" si="14"/>
        <v>0</v>
      </c>
      <c r="O58" s="1288"/>
      <c r="P58" s="410"/>
      <c r="Q58" s="410"/>
    </row>
    <row r="59" spans="1:17" ht="15" customHeight="1">
      <c r="A59" s="1250"/>
      <c r="B59" s="1244"/>
      <c r="C59" s="1244"/>
      <c r="D59" s="247">
        <v>2015</v>
      </c>
      <c r="E59" s="426">
        <f aca="true" t="shared" si="15" ref="E59:E81">G59+I59+K59+M59</f>
        <v>0</v>
      </c>
      <c r="F59" s="426">
        <f aca="true" t="shared" si="16" ref="F59:F81">H59+J59+L59+N59</f>
        <v>0</v>
      </c>
      <c r="G59" s="426"/>
      <c r="H59" s="426"/>
      <c r="I59" s="426"/>
      <c r="J59" s="426"/>
      <c r="K59" s="426"/>
      <c r="L59" s="426"/>
      <c r="M59" s="426"/>
      <c r="N59" s="426"/>
      <c r="O59" s="1288"/>
      <c r="P59" s="410"/>
      <c r="Q59" s="410"/>
    </row>
    <row r="60" spans="1:17" ht="13.5">
      <c r="A60" s="1250"/>
      <c r="B60" s="1244"/>
      <c r="C60" s="1244"/>
      <c r="D60" s="247">
        <v>2016</v>
      </c>
      <c r="E60" s="426">
        <f t="shared" si="15"/>
        <v>0</v>
      </c>
      <c r="F60" s="426">
        <f t="shared" si="16"/>
        <v>0</v>
      </c>
      <c r="G60" s="426"/>
      <c r="H60" s="426"/>
      <c r="I60" s="426"/>
      <c r="J60" s="426"/>
      <c r="K60" s="426"/>
      <c r="L60" s="426"/>
      <c r="M60" s="426"/>
      <c r="N60" s="426"/>
      <c r="O60" s="1288"/>
      <c r="P60" s="410"/>
      <c r="Q60" s="410"/>
    </row>
    <row r="61" spans="1:17" ht="13.5">
      <c r="A61" s="1250"/>
      <c r="B61" s="1244"/>
      <c r="C61" s="1244"/>
      <c r="D61" s="247">
        <v>2017</v>
      </c>
      <c r="E61" s="426">
        <f t="shared" si="15"/>
        <v>0</v>
      </c>
      <c r="F61" s="426">
        <f t="shared" si="16"/>
        <v>0</v>
      </c>
      <c r="G61" s="426"/>
      <c r="H61" s="426"/>
      <c r="I61" s="426"/>
      <c r="J61" s="426"/>
      <c r="K61" s="426"/>
      <c r="L61" s="426"/>
      <c r="M61" s="426"/>
      <c r="N61" s="426"/>
      <c r="O61" s="1288"/>
      <c r="P61" s="410"/>
      <c r="Q61" s="410"/>
    </row>
    <row r="62" spans="1:17" ht="13.5">
      <c r="A62" s="1250"/>
      <c r="B62" s="1244"/>
      <c r="C62" s="1244"/>
      <c r="D62" s="247">
        <v>2018</v>
      </c>
      <c r="E62" s="426">
        <f t="shared" si="15"/>
        <v>0</v>
      </c>
      <c r="F62" s="426">
        <f t="shared" si="16"/>
        <v>0</v>
      </c>
      <c r="G62" s="426"/>
      <c r="H62" s="426"/>
      <c r="I62" s="426"/>
      <c r="J62" s="426"/>
      <c r="K62" s="426"/>
      <c r="L62" s="426"/>
      <c r="M62" s="426"/>
      <c r="N62" s="426"/>
      <c r="O62" s="1288"/>
      <c r="P62" s="410"/>
      <c r="Q62" s="410"/>
    </row>
    <row r="63" spans="1:17" ht="13.5">
      <c r="A63" s="1250"/>
      <c r="B63" s="1244"/>
      <c r="C63" s="1244"/>
      <c r="D63" s="247">
        <v>2019</v>
      </c>
      <c r="E63" s="426">
        <f t="shared" si="15"/>
        <v>0</v>
      </c>
      <c r="F63" s="426">
        <f t="shared" si="16"/>
        <v>0</v>
      </c>
      <c r="G63" s="426"/>
      <c r="H63" s="426"/>
      <c r="I63" s="426"/>
      <c r="J63" s="426"/>
      <c r="K63" s="426"/>
      <c r="L63" s="426"/>
      <c r="M63" s="426"/>
      <c r="N63" s="426"/>
      <c r="O63" s="1288"/>
      <c r="P63" s="410"/>
      <c r="Q63" s="410"/>
    </row>
    <row r="64" spans="1:17" ht="13.5">
      <c r="A64" s="1250"/>
      <c r="B64" s="1244"/>
      <c r="C64" s="1244"/>
      <c r="D64" s="231">
        <v>2020</v>
      </c>
      <c r="E64" s="416">
        <f t="shared" si="15"/>
        <v>0</v>
      </c>
      <c r="F64" s="416">
        <f t="shared" si="16"/>
        <v>0</v>
      </c>
      <c r="G64" s="416"/>
      <c r="H64" s="416"/>
      <c r="I64" s="416"/>
      <c r="J64" s="416"/>
      <c r="K64" s="416"/>
      <c r="L64" s="416"/>
      <c r="M64" s="416"/>
      <c r="N64" s="416"/>
      <c r="O64" s="1288"/>
      <c r="P64" s="410"/>
      <c r="Q64" s="410"/>
    </row>
    <row r="65" spans="1:17" ht="13.5">
      <c r="A65" s="1250"/>
      <c r="B65" s="1244"/>
      <c r="C65" s="1244"/>
      <c r="D65" s="231">
        <v>2021</v>
      </c>
      <c r="E65" s="416">
        <f t="shared" si="15"/>
        <v>631.5</v>
      </c>
      <c r="F65" s="416">
        <f t="shared" si="16"/>
        <v>0</v>
      </c>
      <c r="G65" s="416">
        <v>631.5</v>
      </c>
      <c r="H65" s="416"/>
      <c r="I65" s="416"/>
      <c r="J65" s="416"/>
      <c r="K65" s="416"/>
      <c r="L65" s="416"/>
      <c r="M65" s="416"/>
      <c r="N65" s="416"/>
      <c r="O65" s="1288"/>
      <c r="P65" s="410"/>
      <c r="Q65" s="410"/>
    </row>
    <row r="66" spans="1:17" ht="13.5">
      <c r="A66" s="1250"/>
      <c r="B66" s="1244"/>
      <c r="C66" s="1244"/>
      <c r="D66" s="231">
        <v>2022</v>
      </c>
      <c r="E66" s="416">
        <f t="shared" si="15"/>
        <v>13173.1</v>
      </c>
      <c r="F66" s="416">
        <f t="shared" si="16"/>
        <v>0</v>
      </c>
      <c r="G66" s="416">
        <v>13173.1</v>
      </c>
      <c r="H66" s="416"/>
      <c r="I66" s="416"/>
      <c r="J66" s="416"/>
      <c r="K66" s="416"/>
      <c r="L66" s="416"/>
      <c r="M66" s="416"/>
      <c r="N66" s="416"/>
      <c r="O66" s="1288"/>
      <c r="P66" s="410"/>
      <c r="Q66" s="410"/>
    </row>
    <row r="67" spans="1:17" ht="13.5">
      <c r="A67" s="1250"/>
      <c r="B67" s="1244"/>
      <c r="C67" s="1244"/>
      <c r="D67" s="231">
        <v>2023</v>
      </c>
      <c r="E67" s="416">
        <f t="shared" si="15"/>
        <v>0</v>
      </c>
      <c r="F67" s="416">
        <f t="shared" si="16"/>
        <v>0</v>
      </c>
      <c r="G67" s="416"/>
      <c r="H67" s="416"/>
      <c r="I67" s="416"/>
      <c r="J67" s="416"/>
      <c r="K67" s="416"/>
      <c r="L67" s="416"/>
      <c r="M67" s="416"/>
      <c r="N67" s="416"/>
      <c r="O67" s="1288"/>
      <c r="P67" s="410"/>
      <c r="Q67" s="410"/>
    </row>
    <row r="68" spans="1:17" ht="13.5">
      <c r="A68" s="1250"/>
      <c r="B68" s="1244"/>
      <c r="C68" s="1244"/>
      <c r="D68" s="231">
        <v>2024</v>
      </c>
      <c r="E68" s="416">
        <f t="shared" si="15"/>
        <v>0</v>
      </c>
      <c r="F68" s="416">
        <f t="shared" si="16"/>
        <v>0</v>
      </c>
      <c r="G68" s="416"/>
      <c r="H68" s="416"/>
      <c r="I68" s="416"/>
      <c r="J68" s="416"/>
      <c r="K68" s="416"/>
      <c r="L68" s="416"/>
      <c r="M68" s="416"/>
      <c r="N68" s="416"/>
      <c r="O68" s="1288"/>
      <c r="P68" s="410"/>
      <c r="Q68" s="410"/>
    </row>
    <row r="69" spans="1:17" ht="13.5">
      <c r="A69" s="1251"/>
      <c r="B69" s="1102"/>
      <c r="C69" s="1102"/>
      <c r="D69" s="231">
        <v>2025</v>
      </c>
      <c r="E69" s="416">
        <f t="shared" si="15"/>
        <v>0</v>
      </c>
      <c r="F69" s="416">
        <f t="shared" si="16"/>
        <v>0</v>
      </c>
      <c r="G69" s="416"/>
      <c r="H69" s="416"/>
      <c r="I69" s="416"/>
      <c r="J69" s="416"/>
      <c r="K69" s="416"/>
      <c r="L69" s="416"/>
      <c r="M69" s="416"/>
      <c r="N69" s="416"/>
      <c r="O69" s="1288"/>
      <c r="P69" s="410"/>
      <c r="Q69" s="410"/>
    </row>
    <row r="70" spans="1:17" ht="13.5">
      <c r="A70" s="1249" t="s">
        <v>627</v>
      </c>
      <c r="B70" s="1101" t="s">
        <v>555</v>
      </c>
      <c r="C70" s="1101"/>
      <c r="D70" s="419" t="s">
        <v>8</v>
      </c>
      <c r="E70" s="420">
        <f aca="true" t="shared" si="17" ref="E70:N70">SUM(E71:E81)</f>
        <v>3250.5</v>
      </c>
      <c r="F70" s="420">
        <f t="shared" si="17"/>
        <v>0</v>
      </c>
      <c r="G70" s="420">
        <f t="shared" si="17"/>
        <v>3250.5</v>
      </c>
      <c r="H70" s="420">
        <f t="shared" si="17"/>
        <v>0</v>
      </c>
      <c r="I70" s="420">
        <f t="shared" si="17"/>
        <v>0</v>
      </c>
      <c r="J70" s="420">
        <f t="shared" si="17"/>
        <v>0</v>
      </c>
      <c r="K70" s="420">
        <f t="shared" si="17"/>
        <v>0</v>
      </c>
      <c r="L70" s="420">
        <f t="shared" si="17"/>
        <v>0</v>
      </c>
      <c r="M70" s="420">
        <f t="shared" si="17"/>
        <v>0</v>
      </c>
      <c r="N70" s="420">
        <f t="shared" si="17"/>
        <v>0</v>
      </c>
      <c r="O70" s="1288"/>
      <c r="P70" s="410"/>
      <c r="Q70" s="410"/>
    </row>
    <row r="71" spans="1:17" ht="15" customHeight="1">
      <c r="A71" s="1250"/>
      <c r="B71" s="1244"/>
      <c r="C71" s="1244"/>
      <c r="D71" s="247">
        <v>2015</v>
      </c>
      <c r="E71" s="426">
        <f t="shared" si="15"/>
        <v>0</v>
      </c>
      <c r="F71" s="426">
        <f t="shared" si="16"/>
        <v>0</v>
      </c>
      <c r="G71" s="426"/>
      <c r="H71" s="426"/>
      <c r="I71" s="426"/>
      <c r="J71" s="426"/>
      <c r="K71" s="426"/>
      <c r="L71" s="426"/>
      <c r="M71" s="426"/>
      <c r="N71" s="426"/>
      <c r="O71" s="1288"/>
      <c r="P71" s="410"/>
      <c r="Q71" s="410"/>
    </row>
    <row r="72" spans="1:17" ht="13.5">
      <c r="A72" s="1250"/>
      <c r="B72" s="1244"/>
      <c r="C72" s="1244"/>
      <c r="D72" s="247">
        <v>2016</v>
      </c>
      <c r="E72" s="426">
        <f t="shared" si="15"/>
        <v>0</v>
      </c>
      <c r="F72" s="426">
        <f t="shared" si="16"/>
        <v>0</v>
      </c>
      <c r="G72" s="426"/>
      <c r="H72" s="426"/>
      <c r="I72" s="426"/>
      <c r="J72" s="426"/>
      <c r="K72" s="426"/>
      <c r="L72" s="426"/>
      <c r="M72" s="426"/>
      <c r="N72" s="426"/>
      <c r="O72" s="1288"/>
      <c r="P72" s="410"/>
      <c r="Q72" s="410"/>
    </row>
    <row r="73" spans="1:17" ht="13.5">
      <c r="A73" s="1250"/>
      <c r="B73" s="1244"/>
      <c r="C73" s="1244"/>
      <c r="D73" s="247">
        <v>2017</v>
      </c>
      <c r="E73" s="426">
        <f t="shared" si="15"/>
        <v>0</v>
      </c>
      <c r="F73" s="426">
        <f t="shared" si="16"/>
        <v>0</v>
      </c>
      <c r="G73" s="426"/>
      <c r="H73" s="426"/>
      <c r="I73" s="426"/>
      <c r="J73" s="426"/>
      <c r="K73" s="426"/>
      <c r="L73" s="426"/>
      <c r="M73" s="426"/>
      <c r="N73" s="426"/>
      <c r="O73" s="1288"/>
      <c r="P73" s="410"/>
      <c r="Q73" s="410"/>
    </row>
    <row r="74" spans="1:17" ht="13.5">
      <c r="A74" s="1250"/>
      <c r="B74" s="1244"/>
      <c r="C74" s="1244"/>
      <c r="D74" s="247">
        <v>2018</v>
      </c>
      <c r="E74" s="426">
        <f t="shared" si="15"/>
        <v>0</v>
      </c>
      <c r="F74" s="426">
        <f t="shared" si="16"/>
        <v>0</v>
      </c>
      <c r="G74" s="426"/>
      <c r="H74" s="426"/>
      <c r="I74" s="426"/>
      <c r="J74" s="426"/>
      <c r="K74" s="426"/>
      <c r="L74" s="426"/>
      <c r="M74" s="426"/>
      <c r="N74" s="426"/>
      <c r="O74" s="1288"/>
      <c r="P74" s="410"/>
      <c r="Q74" s="410"/>
    </row>
    <row r="75" spans="1:17" ht="13.5">
      <c r="A75" s="1250"/>
      <c r="B75" s="1244"/>
      <c r="C75" s="1244"/>
      <c r="D75" s="247">
        <v>2019</v>
      </c>
      <c r="E75" s="426">
        <f>G75+I75+K75+M75</f>
        <v>0</v>
      </c>
      <c r="F75" s="426">
        <f t="shared" si="16"/>
        <v>0</v>
      </c>
      <c r="G75" s="426"/>
      <c r="H75" s="426"/>
      <c r="I75" s="426"/>
      <c r="J75" s="426"/>
      <c r="K75" s="426"/>
      <c r="L75" s="426"/>
      <c r="M75" s="426"/>
      <c r="N75" s="426"/>
      <c r="O75" s="1288"/>
      <c r="P75" s="410"/>
      <c r="Q75" s="410"/>
    </row>
    <row r="76" spans="1:17" ht="13.5">
      <c r="A76" s="1250"/>
      <c r="B76" s="1244"/>
      <c r="C76" s="1244"/>
      <c r="D76" s="231">
        <v>2020</v>
      </c>
      <c r="E76" s="416">
        <f>G76+I76+K76+M76</f>
        <v>0</v>
      </c>
      <c r="F76" s="416">
        <f t="shared" si="16"/>
        <v>0</v>
      </c>
      <c r="G76" s="416"/>
      <c r="H76" s="416"/>
      <c r="I76" s="416"/>
      <c r="J76" s="416"/>
      <c r="K76" s="416"/>
      <c r="L76" s="416"/>
      <c r="M76" s="416"/>
      <c r="N76" s="416"/>
      <c r="O76" s="1288"/>
      <c r="P76" s="410"/>
      <c r="Q76" s="410"/>
    </row>
    <row r="77" spans="1:17" ht="13.5">
      <c r="A77" s="1250"/>
      <c r="B77" s="1244"/>
      <c r="C77" s="1244"/>
      <c r="D77" s="231">
        <v>2021</v>
      </c>
      <c r="E77" s="416">
        <f t="shared" si="15"/>
        <v>0</v>
      </c>
      <c r="F77" s="416">
        <f t="shared" si="16"/>
        <v>0</v>
      </c>
      <c r="G77" s="416"/>
      <c r="H77" s="416"/>
      <c r="I77" s="416"/>
      <c r="J77" s="416"/>
      <c r="K77" s="416"/>
      <c r="L77" s="416"/>
      <c r="M77" s="416"/>
      <c r="N77" s="416"/>
      <c r="O77" s="1288"/>
      <c r="P77" s="410"/>
      <c r="Q77" s="410"/>
    </row>
    <row r="78" spans="1:17" ht="13.5">
      <c r="A78" s="1250"/>
      <c r="B78" s="1244"/>
      <c r="C78" s="1244"/>
      <c r="D78" s="231">
        <v>2022</v>
      </c>
      <c r="E78" s="416">
        <f t="shared" si="15"/>
        <v>0</v>
      </c>
      <c r="F78" s="416">
        <f t="shared" si="16"/>
        <v>0</v>
      </c>
      <c r="G78" s="416"/>
      <c r="H78" s="416"/>
      <c r="I78" s="416"/>
      <c r="J78" s="416"/>
      <c r="K78" s="416"/>
      <c r="L78" s="416"/>
      <c r="M78" s="416"/>
      <c r="N78" s="416"/>
      <c r="O78" s="1288"/>
      <c r="P78" s="410"/>
      <c r="Q78" s="410"/>
    </row>
    <row r="79" spans="1:17" ht="13.5">
      <c r="A79" s="1250"/>
      <c r="B79" s="1244"/>
      <c r="C79" s="1244"/>
      <c r="D79" s="231">
        <v>2023</v>
      </c>
      <c r="E79" s="416">
        <f>G79+I79+K79+M79</f>
        <v>400.7</v>
      </c>
      <c r="F79" s="416">
        <f t="shared" si="16"/>
        <v>0</v>
      </c>
      <c r="G79" s="416">
        <v>400.7</v>
      </c>
      <c r="H79" s="416"/>
      <c r="I79" s="416"/>
      <c r="J79" s="416"/>
      <c r="K79" s="416"/>
      <c r="L79" s="416"/>
      <c r="M79" s="416"/>
      <c r="N79" s="416"/>
      <c r="O79" s="1288"/>
      <c r="P79" s="410"/>
      <c r="Q79" s="410"/>
    </row>
    <row r="80" spans="1:17" ht="13.5">
      <c r="A80" s="1250"/>
      <c r="B80" s="1244"/>
      <c r="C80" s="1244"/>
      <c r="D80" s="231">
        <v>2024</v>
      </c>
      <c r="E80" s="416">
        <f>G80+I80+K80+M80</f>
        <v>2849.8</v>
      </c>
      <c r="F80" s="416">
        <f t="shared" si="16"/>
        <v>0</v>
      </c>
      <c r="G80" s="416">
        <v>2849.8</v>
      </c>
      <c r="H80" s="416"/>
      <c r="I80" s="416"/>
      <c r="J80" s="416"/>
      <c r="K80" s="416"/>
      <c r="L80" s="416"/>
      <c r="M80" s="416"/>
      <c r="N80" s="416"/>
      <c r="O80" s="1288"/>
      <c r="P80" s="410"/>
      <c r="Q80" s="410"/>
    </row>
    <row r="81" spans="1:17" ht="13.5">
      <c r="A81" s="1251"/>
      <c r="B81" s="1102"/>
      <c r="C81" s="1102"/>
      <c r="D81" s="231">
        <v>2025</v>
      </c>
      <c r="E81" s="416">
        <f t="shared" si="15"/>
        <v>0</v>
      </c>
      <c r="F81" s="416">
        <f t="shared" si="16"/>
        <v>0</v>
      </c>
      <c r="G81" s="416"/>
      <c r="H81" s="416"/>
      <c r="I81" s="416"/>
      <c r="J81" s="416"/>
      <c r="K81" s="416"/>
      <c r="L81" s="416"/>
      <c r="M81" s="416"/>
      <c r="N81" s="416"/>
      <c r="O81" s="1288"/>
      <c r="P81" s="410"/>
      <c r="Q81" s="410"/>
    </row>
    <row r="82" spans="1:17" ht="13.5">
      <c r="A82" s="1249" t="s">
        <v>628</v>
      </c>
      <c r="B82" s="1101" t="s">
        <v>1037</v>
      </c>
      <c r="C82" s="1101"/>
      <c r="D82" s="419" t="s">
        <v>8</v>
      </c>
      <c r="E82" s="420">
        <f aca="true" t="shared" si="18" ref="E82:N82">SUM(E83:E93)</f>
        <v>3587.2</v>
      </c>
      <c r="F82" s="420">
        <f t="shared" si="18"/>
        <v>0</v>
      </c>
      <c r="G82" s="420">
        <f t="shared" si="18"/>
        <v>3587.2</v>
      </c>
      <c r="H82" s="420">
        <f t="shared" si="18"/>
        <v>0</v>
      </c>
      <c r="I82" s="420">
        <f t="shared" si="18"/>
        <v>0</v>
      </c>
      <c r="J82" s="420">
        <f t="shared" si="18"/>
        <v>0</v>
      </c>
      <c r="K82" s="420">
        <f t="shared" si="18"/>
        <v>0</v>
      </c>
      <c r="L82" s="420">
        <f t="shared" si="18"/>
        <v>0</v>
      </c>
      <c r="M82" s="420">
        <f t="shared" si="18"/>
        <v>0</v>
      </c>
      <c r="N82" s="420">
        <f t="shared" si="18"/>
        <v>0</v>
      </c>
      <c r="O82" s="1288"/>
      <c r="P82" s="410"/>
      <c r="Q82" s="410"/>
    </row>
    <row r="83" spans="1:17" ht="15" customHeight="1">
      <c r="A83" s="1250"/>
      <c r="B83" s="1244"/>
      <c r="C83" s="1244"/>
      <c r="D83" s="247">
        <v>2015</v>
      </c>
      <c r="E83" s="426">
        <f aca="true" t="shared" si="19" ref="E83:E107">G83+I83+K83+M83</f>
        <v>0</v>
      </c>
      <c r="F83" s="426">
        <f aca="true" t="shared" si="20" ref="F83:F107">H83+J83+L83+N83</f>
        <v>0</v>
      </c>
      <c r="G83" s="426"/>
      <c r="H83" s="426"/>
      <c r="I83" s="426"/>
      <c r="J83" s="426"/>
      <c r="K83" s="426"/>
      <c r="L83" s="426"/>
      <c r="M83" s="426"/>
      <c r="N83" s="426"/>
      <c r="O83" s="1288"/>
      <c r="P83" s="410"/>
      <c r="Q83" s="410"/>
    </row>
    <row r="84" spans="1:17" ht="13.5">
      <c r="A84" s="1250"/>
      <c r="B84" s="1244"/>
      <c r="C84" s="1244"/>
      <c r="D84" s="247">
        <v>2016</v>
      </c>
      <c r="E84" s="426">
        <f t="shared" si="19"/>
        <v>0</v>
      </c>
      <c r="F84" s="426">
        <f t="shared" si="20"/>
        <v>0</v>
      </c>
      <c r="G84" s="426"/>
      <c r="H84" s="426"/>
      <c r="I84" s="426"/>
      <c r="J84" s="426"/>
      <c r="K84" s="426"/>
      <c r="L84" s="426"/>
      <c r="M84" s="426"/>
      <c r="N84" s="426"/>
      <c r="O84" s="1288"/>
      <c r="P84" s="410"/>
      <c r="Q84" s="410"/>
    </row>
    <row r="85" spans="1:17" ht="13.5">
      <c r="A85" s="1250"/>
      <c r="B85" s="1244"/>
      <c r="C85" s="1244"/>
      <c r="D85" s="247">
        <v>2017</v>
      </c>
      <c r="E85" s="426">
        <f t="shared" si="19"/>
        <v>0</v>
      </c>
      <c r="F85" s="426">
        <f t="shared" si="20"/>
        <v>0</v>
      </c>
      <c r="G85" s="426"/>
      <c r="H85" s="426"/>
      <c r="I85" s="426"/>
      <c r="J85" s="426"/>
      <c r="K85" s="426"/>
      <c r="L85" s="426"/>
      <c r="M85" s="426"/>
      <c r="N85" s="426"/>
      <c r="O85" s="1288"/>
      <c r="P85" s="410"/>
      <c r="Q85" s="410"/>
    </row>
    <row r="86" spans="1:17" ht="13.5">
      <c r="A86" s="1250"/>
      <c r="B86" s="1244"/>
      <c r="C86" s="1244"/>
      <c r="D86" s="247">
        <v>2018</v>
      </c>
      <c r="E86" s="426">
        <f t="shared" si="19"/>
        <v>0</v>
      </c>
      <c r="F86" s="426">
        <f t="shared" si="20"/>
        <v>0</v>
      </c>
      <c r="G86" s="426"/>
      <c r="H86" s="426"/>
      <c r="I86" s="426"/>
      <c r="J86" s="426"/>
      <c r="K86" s="426"/>
      <c r="L86" s="426"/>
      <c r="M86" s="426"/>
      <c r="N86" s="426"/>
      <c r="O86" s="1288"/>
      <c r="P86" s="410"/>
      <c r="Q86" s="410"/>
    </row>
    <row r="87" spans="1:17" ht="13.5">
      <c r="A87" s="1250"/>
      <c r="B87" s="1244"/>
      <c r="C87" s="1244"/>
      <c r="D87" s="247">
        <v>2019</v>
      </c>
      <c r="E87" s="426">
        <f t="shared" si="19"/>
        <v>0</v>
      </c>
      <c r="F87" s="426">
        <f t="shared" si="20"/>
        <v>0</v>
      </c>
      <c r="G87" s="426"/>
      <c r="H87" s="426"/>
      <c r="I87" s="426"/>
      <c r="J87" s="426"/>
      <c r="K87" s="426"/>
      <c r="L87" s="426"/>
      <c r="M87" s="426"/>
      <c r="N87" s="426"/>
      <c r="O87" s="1288"/>
      <c r="P87" s="410"/>
      <c r="Q87" s="410"/>
    </row>
    <row r="88" spans="1:17" ht="13.5">
      <c r="A88" s="1250"/>
      <c r="B88" s="1244"/>
      <c r="C88" s="1244"/>
      <c r="D88" s="231">
        <v>2020</v>
      </c>
      <c r="E88" s="416">
        <f t="shared" si="19"/>
        <v>0</v>
      </c>
      <c r="F88" s="416">
        <f t="shared" si="20"/>
        <v>0</v>
      </c>
      <c r="G88" s="416"/>
      <c r="H88" s="416"/>
      <c r="I88" s="416"/>
      <c r="J88" s="416"/>
      <c r="K88" s="416"/>
      <c r="L88" s="416"/>
      <c r="M88" s="416"/>
      <c r="N88" s="416"/>
      <c r="O88" s="1288"/>
      <c r="P88" s="410"/>
      <c r="Q88" s="410"/>
    </row>
    <row r="89" spans="1:17" ht="13.5">
      <c r="A89" s="1250"/>
      <c r="B89" s="1244"/>
      <c r="C89" s="1244"/>
      <c r="D89" s="231">
        <v>2021</v>
      </c>
      <c r="E89" s="416">
        <f t="shared" si="19"/>
        <v>164.1</v>
      </c>
      <c r="F89" s="416">
        <f t="shared" si="20"/>
        <v>0</v>
      </c>
      <c r="G89" s="416">
        <v>164.1</v>
      </c>
      <c r="H89" s="416"/>
      <c r="I89" s="416"/>
      <c r="J89" s="416"/>
      <c r="K89" s="416"/>
      <c r="L89" s="416"/>
      <c r="M89" s="416"/>
      <c r="N89" s="416"/>
      <c r="O89" s="1288"/>
      <c r="P89" s="410"/>
      <c r="Q89" s="410"/>
    </row>
    <row r="90" spans="1:17" ht="13.5">
      <c r="A90" s="1250"/>
      <c r="B90" s="1244"/>
      <c r="C90" s="1244"/>
      <c r="D90" s="231">
        <v>2022</v>
      </c>
      <c r="E90" s="416">
        <f t="shared" si="19"/>
        <v>3423.1</v>
      </c>
      <c r="F90" s="416">
        <f t="shared" si="20"/>
        <v>0</v>
      </c>
      <c r="G90" s="416">
        <v>3423.1</v>
      </c>
      <c r="H90" s="416"/>
      <c r="I90" s="416"/>
      <c r="J90" s="416"/>
      <c r="K90" s="416"/>
      <c r="L90" s="416"/>
      <c r="M90" s="416"/>
      <c r="N90" s="416"/>
      <c r="O90" s="1288"/>
      <c r="P90" s="410"/>
      <c r="Q90" s="410"/>
    </row>
    <row r="91" spans="1:17" ht="13.5">
      <c r="A91" s="1250"/>
      <c r="B91" s="1244"/>
      <c r="C91" s="1244"/>
      <c r="D91" s="231">
        <v>2023</v>
      </c>
      <c r="E91" s="416">
        <f t="shared" si="19"/>
        <v>0</v>
      </c>
      <c r="F91" s="416">
        <f t="shared" si="20"/>
        <v>0</v>
      </c>
      <c r="G91" s="416"/>
      <c r="H91" s="416"/>
      <c r="I91" s="416"/>
      <c r="J91" s="416"/>
      <c r="K91" s="416"/>
      <c r="L91" s="416"/>
      <c r="M91" s="416"/>
      <c r="N91" s="416"/>
      <c r="O91" s="1288"/>
      <c r="P91" s="410"/>
      <c r="Q91" s="410"/>
    </row>
    <row r="92" spans="1:17" ht="13.5">
      <c r="A92" s="1250"/>
      <c r="B92" s="1244"/>
      <c r="C92" s="1244"/>
      <c r="D92" s="231">
        <v>2024</v>
      </c>
      <c r="E92" s="416">
        <f t="shared" si="19"/>
        <v>0</v>
      </c>
      <c r="F92" s="416">
        <f t="shared" si="20"/>
        <v>0</v>
      </c>
      <c r="G92" s="416"/>
      <c r="H92" s="416"/>
      <c r="I92" s="416"/>
      <c r="J92" s="416"/>
      <c r="K92" s="416"/>
      <c r="L92" s="416"/>
      <c r="M92" s="416"/>
      <c r="N92" s="416"/>
      <c r="O92" s="1288"/>
      <c r="P92" s="410"/>
      <c r="Q92" s="410"/>
    </row>
    <row r="93" spans="1:17" ht="13.5">
      <c r="A93" s="1251"/>
      <c r="B93" s="1102"/>
      <c r="C93" s="1102"/>
      <c r="D93" s="231">
        <v>2025</v>
      </c>
      <c r="E93" s="416">
        <f t="shared" si="19"/>
        <v>0</v>
      </c>
      <c r="F93" s="416">
        <f t="shared" si="20"/>
        <v>0</v>
      </c>
      <c r="G93" s="416"/>
      <c r="H93" s="416"/>
      <c r="I93" s="416"/>
      <c r="J93" s="416"/>
      <c r="K93" s="416"/>
      <c r="L93" s="416"/>
      <c r="M93" s="416"/>
      <c r="N93" s="416"/>
      <c r="O93" s="1288"/>
      <c r="P93" s="410"/>
      <c r="Q93" s="410"/>
    </row>
    <row r="94" spans="1:17" ht="13.5">
      <c r="A94" s="1249" t="s">
        <v>629</v>
      </c>
      <c r="B94" s="1101" t="s">
        <v>781</v>
      </c>
      <c r="C94" s="1101" t="s">
        <v>723</v>
      </c>
      <c r="D94" s="419" t="s">
        <v>8</v>
      </c>
      <c r="E94" s="420">
        <f aca="true" t="shared" si="21" ref="E94:N94">SUM(E95:E105)</f>
        <v>1957.1</v>
      </c>
      <c r="F94" s="420">
        <f t="shared" si="21"/>
        <v>1957.1</v>
      </c>
      <c r="G94" s="420">
        <f t="shared" si="21"/>
        <v>1957.1</v>
      </c>
      <c r="H94" s="420">
        <f t="shared" si="21"/>
        <v>1957.1</v>
      </c>
      <c r="I94" s="420">
        <f t="shared" si="21"/>
        <v>0</v>
      </c>
      <c r="J94" s="420">
        <f t="shared" si="21"/>
        <v>0</v>
      </c>
      <c r="K94" s="420">
        <f t="shared" si="21"/>
        <v>0</v>
      </c>
      <c r="L94" s="420">
        <f t="shared" si="21"/>
        <v>0</v>
      </c>
      <c r="M94" s="420">
        <f t="shared" si="21"/>
        <v>0</v>
      </c>
      <c r="N94" s="420">
        <f t="shared" si="21"/>
        <v>0</v>
      </c>
      <c r="O94" s="1288"/>
      <c r="P94" s="410"/>
      <c r="Q94" s="410"/>
    </row>
    <row r="95" spans="1:17" ht="15" customHeight="1">
      <c r="A95" s="1250"/>
      <c r="B95" s="1244"/>
      <c r="C95" s="1244"/>
      <c r="D95" s="247">
        <v>2015</v>
      </c>
      <c r="E95" s="426">
        <f t="shared" si="19"/>
        <v>0</v>
      </c>
      <c r="F95" s="426">
        <f t="shared" si="20"/>
        <v>0</v>
      </c>
      <c r="G95" s="426"/>
      <c r="H95" s="426"/>
      <c r="I95" s="426"/>
      <c r="J95" s="426"/>
      <c r="K95" s="426"/>
      <c r="L95" s="426"/>
      <c r="M95" s="426"/>
      <c r="N95" s="426"/>
      <c r="O95" s="1288"/>
      <c r="P95" s="410"/>
      <c r="Q95" s="410"/>
    </row>
    <row r="96" spans="1:17" ht="13.5">
      <c r="A96" s="1250"/>
      <c r="B96" s="1244"/>
      <c r="C96" s="1244"/>
      <c r="D96" s="247">
        <v>2016</v>
      </c>
      <c r="E96" s="426">
        <f t="shared" si="19"/>
        <v>0</v>
      </c>
      <c r="F96" s="426">
        <f t="shared" si="20"/>
        <v>0</v>
      </c>
      <c r="G96" s="426"/>
      <c r="H96" s="426"/>
      <c r="I96" s="426"/>
      <c r="J96" s="426"/>
      <c r="K96" s="426"/>
      <c r="L96" s="426"/>
      <c r="M96" s="426"/>
      <c r="N96" s="426"/>
      <c r="O96" s="1288"/>
      <c r="P96" s="410"/>
      <c r="Q96" s="410"/>
    </row>
    <row r="97" spans="1:17" ht="13.5">
      <c r="A97" s="1250"/>
      <c r="B97" s="1244"/>
      <c r="C97" s="1244"/>
      <c r="D97" s="247">
        <v>2017</v>
      </c>
      <c r="E97" s="426">
        <f t="shared" si="19"/>
        <v>0</v>
      </c>
      <c r="F97" s="426">
        <f t="shared" si="20"/>
        <v>0</v>
      </c>
      <c r="G97" s="426"/>
      <c r="H97" s="426"/>
      <c r="I97" s="426"/>
      <c r="J97" s="426"/>
      <c r="K97" s="426"/>
      <c r="L97" s="426"/>
      <c r="M97" s="426"/>
      <c r="N97" s="426"/>
      <c r="O97" s="1288"/>
      <c r="P97" s="410"/>
      <c r="Q97" s="410"/>
    </row>
    <row r="98" spans="1:17" ht="13.5">
      <c r="A98" s="1250"/>
      <c r="B98" s="1244"/>
      <c r="C98" s="1244"/>
      <c r="D98" s="247">
        <v>2018</v>
      </c>
      <c r="E98" s="426">
        <f t="shared" si="19"/>
        <v>3</v>
      </c>
      <c r="F98" s="426">
        <f t="shared" si="20"/>
        <v>3</v>
      </c>
      <c r="G98" s="426">
        <v>3</v>
      </c>
      <c r="H98" s="426">
        <v>3</v>
      </c>
      <c r="I98" s="426"/>
      <c r="J98" s="426"/>
      <c r="K98" s="426"/>
      <c r="L98" s="426"/>
      <c r="M98" s="426"/>
      <c r="N98" s="426"/>
      <c r="O98" s="1288"/>
      <c r="P98" s="410"/>
      <c r="Q98" s="410"/>
    </row>
    <row r="99" spans="1:17" ht="13.5">
      <c r="A99" s="1250"/>
      <c r="B99" s="1244"/>
      <c r="C99" s="1244"/>
      <c r="D99" s="247">
        <v>2019</v>
      </c>
      <c r="E99" s="426">
        <f t="shared" si="19"/>
        <v>1954.1</v>
      </c>
      <c r="F99" s="426">
        <f t="shared" si="20"/>
        <v>1954.1</v>
      </c>
      <c r="G99" s="426">
        <v>1954.1</v>
      </c>
      <c r="H99" s="426">
        <v>1954.1</v>
      </c>
      <c r="I99" s="426"/>
      <c r="J99" s="426"/>
      <c r="K99" s="426"/>
      <c r="L99" s="426"/>
      <c r="M99" s="426"/>
      <c r="N99" s="426"/>
      <c r="O99" s="1288"/>
      <c r="P99" s="410"/>
      <c r="Q99" s="410"/>
    </row>
    <row r="100" spans="1:17" ht="13.5">
      <c r="A100" s="1250"/>
      <c r="B100" s="1244"/>
      <c r="C100" s="1244"/>
      <c r="D100" s="231">
        <v>2020</v>
      </c>
      <c r="E100" s="416">
        <f t="shared" si="19"/>
        <v>0</v>
      </c>
      <c r="F100" s="416">
        <f t="shared" si="20"/>
        <v>0</v>
      </c>
      <c r="G100" s="416"/>
      <c r="H100" s="416"/>
      <c r="I100" s="416"/>
      <c r="J100" s="416"/>
      <c r="K100" s="416"/>
      <c r="L100" s="416"/>
      <c r="M100" s="416"/>
      <c r="N100" s="416"/>
      <c r="O100" s="1288"/>
      <c r="P100" s="410"/>
      <c r="Q100" s="410"/>
    </row>
    <row r="101" spans="1:17" ht="13.5">
      <c r="A101" s="1250"/>
      <c r="B101" s="1244"/>
      <c r="C101" s="1244"/>
      <c r="D101" s="231">
        <v>2021</v>
      </c>
      <c r="E101" s="416">
        <f t="shared" si="19"/>
        <v>0</v>
      </c>
      <c r="F101" s="416">
        <f t="shared" si="20"/>
        <v>0</v>
      </c>
      <c r="G101" s="416"/>
      <c r="H101" s="416"/>
      <c r="I101" s="416"/>
      <c r="J101" s="416"/>
      <c r="K101" s="416"/>
      <c r="L101" s="416"/>
      <c r="M101" s="416"/>
      <c r="N101" s="416"/>
      <c r="O101" s="1288"/>
      <c r="P101" s="410"/>
      <c r="Q101" s="410"/>
    </row>
    <row r="102" spans="1:17" ht="13.5">
      <c r="A102" s="1250"/>
      <c r="B102" s="1244"/>
      <c r="C102" s="1244"/>
      <c r="D102" s="231">
        <v>2022</v>
      </c>
      <c r="E102" s="416">
        <f t="shared" si="19"/>
        <v>0</v>
      </c>
      <c r="F102" s="416">
        <f t="shared" si="20"/>
        <v>0</v>
      </c>
      <c r="G102" s="416"/>
      <c r="H102" s="416"/>
      <c r="I102" s="416"/>
      <c r="J102" s="416"/>
      <c r="K102" s="416"/>
      <c r="L102" s="416"/>
      <c r="M102" s="416"/>
      <c r="N102" s="416"/>
      <c r="O102" s="1288"/>
      <c r="P102" s="410"/>
      <c r="Q102" s="410"/>
    </row>
    <row r="103" spans="1:17" ht="13.5">
      <c r="A103" s="1250"/>
      <c r="B103" s="1244"/>
      <c r="C103" s="1244"/>
      <c r="D103" s="231">
        <v>2023</v>
      </c>
      <c r="E103" s="416">
        <f t="shared" si="19"/>
        <v>0</v>
      </c>
      <c r="F103" s="416">
        <f t="shared" si="20"/>
        <v>0</v>
      </c>
      <c r="G103" s="416"/>
      <c r="H103" s="416"/>
      <c r="I103" s="416"/>
      <c r="J103" s="416"/>
      <c r="K103" s="416"/>
      <c r="L103" s="416"/>
      <c r="M103" s="416"/>
      <c r="N103" s="416"/>
      <c r="O103" s="1288"/>
      <c r="P103" s="410"/>
      <c r="Q103" s="410"/>
    </row>
    <row r="104" spans="1:17" ht="13.5">
      <c r="A104" s="1250"/>
      <c r="B104" s="1244"/>
      <c r="C104" s="1244"/>
      <c r="D104" s="231">
        <v>2024</v>
      </c>
      <c r="E104" s="416">
        <f t="shared" si="19"/>
        <v>0</v>
      </c>
      <c r="F104" s="416">
        <f t="shared" si="20"/>
        <v>0</v>
      </c>
      <c r="G104" s="416"/>
      <c r="H104" s="416"/>
      <c r="I104" s="416"/>
      <c r="J104" s="416"/>
      <c r="K104" s="416"/>
      <c r="L104" s="416"/>
      <c r="M104" s="416"/>
      <c r="N104" s="416"/>
      <c r="O104" s="1288"/>
      <c r="P104" s="410"/>
      <c r="Q104" s="410"/>
    </row>
    <row r="105" spans="1:17" ht="13.5">
      <c r="A105" s="1251"/>
      <c r="B105" s="1102"/>
      <c r="C105" s="1102"/>
      <c r="D105" s="231">
        <v>2025</v>
      </c>
      <c r="E105" s="416">
        <f t="shared" si="19"/>
        <v>0</v>
      </c>
      <c r="F105" s="416">
        <f t="shared" si="20"/>
        <v>0</v>
      </c>
      <c r="G105" s="416"/>
      <c r="H105" s="416"/>
      <c r="I105" s="416"/>
      <c r="J105" s="416"/>
      <c r="K105" s="416"/>
      <c r="L105" s="416"/>
      <c r="M105" s="416"/>
      <c r="N105" s="416"/>
      <c r="O105" s="1288"/>
      <c r="P105" s="410"/>
      <c r="Q105" s="410"/>
    </row>
    <row r="106" spans="1:17" ht="13.5">
      <c r="A106" s="1249" t="s">
        <v>630</v>
      </c>
      <c r="B106" s="1101" t="s">
        <v>195</v>
      </c>
      <c r="C106" s="1101"/>
      <c r="D106" s="419" t="s">
        <v>8</v>
      </c>
      <c r="E106" s="420">
        <f aca="true" t="shared" si="22" ref="E106:N106">SUM(E107:E117)</f>
        <v>16336.900000000001</v>
      </c>
      <c r="F106" s="420">
        <f t="shared" si="22"/>
        <v>16336.900000000001</v>
      </c>
      <c r="G106" s="420">
        <f t="shared" si="22"/>
        <v>5247.7</v>
      </c>
      <c r="H106" s="420">
        <f t="shared" si="22"/>
        <v>5247.7</v>
      </c>
      <c r="I106" s="420">
        <f t="shared" si="22"/>
        <v>0</v>
      </c>
      <c r="J106" s="420">
        <f t="shared" si="22"/>
        <v>0</v>
      </c>
      <c r="K106" s="420">
        <f t="shared" si="22"/>
        <v>11089.2</v>
      </c>
      <c r="L106" s="420">
        <f t="shared" si="22"/>
        <v>11089.2</v>
      </c>
      <c r="M106" s="420">
        <f t="shared" si="22"/>
        <v>0</v>
      </c>
      <c r="N106" s="420">
        <f t="shared" si="22"/>
        <v>0</v>
      </c>
      <c r="O106" s="1288"/>
      <c r="P106" s="410"/>
      <c r="Q106" s="410"/>
    </row>
    <row r="107" spans="1:17" ht="15" customHeight="1">
      <c r="A107" s="1250"/>
      <c r="B107" s="1244"/>
      <c r="C107" s="1244"/>
      <c r="D107" s="247">
        <v>2015</v>
      </c>
      <c r="E107" s="426">
        <f t="shared" si="19"/>
        <v>16336.900000000001</v>
      </c>
      <c r="F107" s="426">
        <f t="shared" si="20"/>
        <v>16336.900000000001</v>
      </c>
      <c r="G107" s="426">
        <v>5247.7</v>
      </c>
      <c r="H107" s="426">
        <v>5247.7</v>
      </c>
      <c r="I107" s="426"/>
      <c r="J107" s="426"/>
      <c r="K107" s="426">
        <v>11089.2</v>
      </c>
      <c r="L107" s="426">
        <v>11089.2</v>
      </c>
      <c r="M107" s="426"/>
      <c r="N107" s="426"/>
      <c r="O107" s="1288"/>
      <c r="P107" s="410"/>
      <c r="Q107" s="410"/>
    </row>
    <row r="108" spans="1:17" ht="13.5">
      <c r="A108" s="1250"/>
      <c r="B108" s="1244"/>
      <c r="C108" s="1244"/>
      <c r="D108" s="247">
        <v>2016</v>
      </c>
      <c r="E108" s="426">
        <f aca="true" t="shared" si="23" ref="E108:E121">G108+I108+K108+M108</f>
        <v>0</v>
      </c>
      <c r="F108" s="426">
        <f aca="true" t="shared" si="24" ref="F108:F121">H108+J108+L108+N108</f>
        <v>0</v>
      </c>
      <c r="G108" s="426"/>
      <c r="H108" s="426"/>
      <c r="I108" s="426"/>
      <c r="J108" s="426"/>
      <c r="K108" s="426"/>
      <c r="L108" s="426"/>
      <c r="M108" s="426"/>
      <c r="N108" s="426"/>
      <c r="O108" s="1288"/>
      <c r="P108" s="410"/>
      <c r="Q108" s="410"/>
    </row>
    <row r="109" spans="1:17" ht="13.5">
      <c r="A109" s="1250"/>
      <c r="B109" s="1244"/>
      <c r="C109" s="1244"/>
      <c r="D109" s="247">
        <v>2017</v>
      </c>
      <c r="E109" s="426">
        <f t="shared" si="23"/>
        <v>0</v>
      </c>
      <c r="F109" s="426">
        <f t="shared" si="24"/>
        <v>0</v>
      </c>
      <c r="G109" s="426"/>
      <c r="H109" s="426"/>
      <c r="I109" s="426"/>
      <c r="J109" s="426"/>
      <c r="K109" s="426"/>
      <c r="L109" s="426"/>
      <c r="M109" s="426"/>
      <c r="N109" s="426"/>
      <c r="O109" s="1288"/>
      <c r="P109" s="410"/>
      <c r="Q109" s="410"/>
    </row>
    <row r="110" spans="1:17" ht="13.5">
      <c r="A110" s="1250"/>
      <c r="B110" s="1244"/>
      <c r="C110" s="1244"/>
      <c r="D110" s="247">
        <v>2018</v>
      </c>
      <c r="E110" s="426">
        <f t="shared" si="23"/>
        <v>0</v>
      </c>
      <c r="F110" s="426">
        <f t="shared" si="24"/>
        <v>0</v>
      </c>
      <c r="G110" s="426"/>
      <c r="H110" s="426"/>
      <c r="I110" s="426"/>
      <c r="J110" s="426"/>
      <c r="K110" s="426"/>
      <c r="L110" s="426"/>
      <c r="M110" s="426"/>
      <c r="N110" s="426"/>
      <c r="O110" s="1288"/>
      <c r="P110" s="410"/>
      <c r="Q110" s="410"/>
    </row>
    <row r="111" spans="1:17" ht="13.5">
      <c r="A111" s="1250"/>
      <c r="B111" s="1244"/>
      <c r="C111" s="1244"/>
      <c r="D111" s="247">
        <v>2019</v>
      </c>
      <c r="E111" s="426">
        <f t="shared" si="23"/>
        <v>0</v>
      </c>
      <c r="F111" s="426">
        <f t="shared" si="24"/>
        <v>0</v>
      </c>
      <c r="G111" s="426"/>
      <c r="H111" s="426"/>
      <c r="I111" s="426"/>
      <c r="J111" s="426"/>
      <c r="K111" s="426"/>
      <c r="L111" s="426"/>
      <c r="M111" s="426"/>
      <c r="N111" s="426"/>
      <c r="O111" s="1288"/>
      <c r="P111" s="410"/>
      <c r="Q111" s="410"/>
    </row>
    <row r="112" spans="1:17" ht="13.5">
      <c r="A112" s="1250"/>
      <c r="B112" s="1244"/>
      <c r="C112" s="1244"/>
      <c r="D112" s="231">
        <v>2020</v>
      </c>
      <c r="E112" s="416">
        <f t="shared" si="23"/>
        <v>0</v>
      </c>
      <c r="F112" s="416">
        <f t="shared" si="24"/>
        <v>0</v>
      </c>
      <c r="G112" s="416"/>
      <c r="H112" s="416"/>
      <c r="I112" s="416"/>
      <c r="J112" s="416"/>
      <c r="K112" s="416"/>
      <c r="L112" s="416"/>
      <c r="M112" s="416"/>
      <c r="N112" s="416"/>
      <c r="O112" s="1288"/>
      <c r="P112" s="410"/>
      <c r="Q112" s="410"/>
    </row>
    <row r="113" spans="1:17" ht="13.5">
      <c r="A113" s="1250"/>
      <c r="B113" s="1244"/>
      <c r="C113" s="1244"/>
      <c r="D113" s="231">
        <v>2021</v>
      </c>
      <c r="E113" s="416">
        <f t="shared" si="23"/>
        <v>0</v>
      </c>
      <c r="F113" s="416">
        <f t="shared" si="24"/>
        <v>0</v>
      </c>
      <c r="G113" s="416"/>
      <c r="H113" s="416"/>
      <c r="I113" s="416"/>
      <c r="J113" s="416"/>
      <c r="K113" s="416"/>
      <c r="L113" s="416"/>
      <c r="M113" s="416"/>
      <c r="N113" s="416"/>
      <c r="O113" s="1288"/>
      <c r="P113" s="410"/>
      <c r="Q113" s="410"/>
    </row>
    <row r="114" spans="1:17" ht="13.5">
      <c r="A114" s="1250"/>
      <c r="B114" s="1244"/>
      <c r="C114" s="1244"/>
      <c r="D114" s="231">
        <v>2022</v>
      </c>
      <c r="E114" s="416">
        <f t="shared" si="23"/>
        <v>0</v>
      </c>
      <c r="F114" s="416">
        <f t="shared" si="24"/>
        <v>0</v>
      </c>
      <c r="G114" s="416"/>
      <c r="H114" s="416"/>
      <c r="I114" s="416"/>
      <c r="J114" s="416"/>
      <c r="K114" s="416"/>
      <c r="L114" s="416"/>
      <c r="M114" s="416"/>
      <c r="N114" s="416"/>
      <c r="O114" s="1288"/>
      <c r="P114" s="410"/>
      <c r="Q114" s="410"/>
    </row>
    <row r="115" spans="1:17" ht="13.5">
      <c r="A115" s="1250"/>
      <c r="B115" s="1244"/>
      <c r="C115" s="1244"/>
      <c r="D115" s="231">
        <v>2023</v>
      </c>
      <c r="E115" s="416">
        <f t="shared" si="23"/>
        <v>0</v>
      </c>
      <c r="F115" s="416">
        <f t="shared" si="24"/>
        <v>0</v>
      </c>
      <c r="G115" s="416"/>
      <c r="H115" s="416"/>
      <c r="I115" s="416"/>
      <c r="J115" s="416"/>
      <c r="K115" s="416"/>
      <c r="L115" s="416"/>
      <c r="M115" s="416"/>
      <c r="N115" s="416"/>
      <c r="O115" s="1288"/>
      <c r="P115" s="410"/>
      <c r="Q115" s="410"/>
    </row>
    <row r="116" spans="1:17" ht="13.5">
      <c r="A116" s="1250"/>
      <c r="B116" s="1244"/>
      <c r="C116" s="1244"/>
      <c r="D116" s="231">
        <v>2024</v>
      </c>
      <c r="E116" s="416">
        <f t="shared" si="23"/>
        <v>0</v>
      </c>
      <c r="F116" s="416">
        <f t="shared" si="24"/>
        <v>0</v>
      </c>
      <c r="G116" s="416"/>
      <c r="H116" s="416"/>
      <c r="I116" s="416"/>
      <c r="J116" s="416"/>
      <c r="K116" s="416"/>
      <c r="L116" s="416"/>
      <c r="M116" s="416"/>
      <c r="N116" s="416"/>
      <c r="O116" s="1288"/>
      <c r="P116" s="410"/>
      <c r="Q116" s="410"/>
    </row>
    <row r="117" spans="1:17" ht="13.5">
      <c r="A117" s="1251"/>
      <c r="B117" s="1102"/>
      <c r="C117" s="1102"/>
      <c r="D117" s="231">
        <v>2025</v>
      </c>
      <c r="E117" s="416">
        <f t="shared" si="23"/>
        <v>0</v>
      </c>
      <c r="F117" s="416">
        <f t="shared" si="24"/>
        <v>0</v>
      </c>
      <c r="G117" s="416"/>
      <c r="H117" s="416"/>
      <c r="I117" s="416"/>
      <c r="J117" s="416"/>
      <c r="K117" s="416"/>
      <c r="L117" s="416"/>
      <c r="M117" s="416"/>
      <c r="N117" s="416"/>
      <c r="O117" s="1288"/>
      <c r="P117" s="410"/>
      <c r="Q117" s="410"/>
    </row>
    <row r="118" spans="1:17" ht="13.5">
      <c r="A118" s="1249" t="s">
        <v>631</v>
      </c>
      <c r="B118" s="1101" t="s">
        <v>525</v>
      </c>
      <c r="C118" s="1101" t="s">
        <v>723</v>
      </c>
      <c r="D118" s="419" t="s">
        <v>8</v>
      </c>
      <c r="E118" s="420">
        <f aca="true" t="shared" si="25" ref="E118:N118">SUM(E119:E129)</f>
        <v>3204.6000000000004</v>
      </c>
      <c r="F118" s="420">
        <f t="shared" si="25"/>
        <v>3204.6000000000004</v>
      </c>
      <c r="G118" s="420">
        <f t="shared" si="25"/>
        <v>3204.6000000000004</v>
      </c>
      <c r="H118" s="420">
        <f t="shared" si="25"/>
        <v>3204.6000000000004</v>
      </c>
      <c r="I118" s="420">
        <f t="shared" si="25"/>
        <v>0</v>
      </c>
      <c r="J118" s="420">
        <f t="shared" si="25"/>
        <v>0</v>
      </c>
      <c r="K118" s="420">
        <f t="shared" si="25"/>
        <v>0</v>
      </c>
      <c r="L118" s="420">
        <f t="shared" si="25"/>
        <v>0</v>
      </c>
      <c r="M118" s="420">
        <f t="shared" si="25"/>
        <v>0</v>
      </c>
      <c r="N118" s="420">
        <f t="shared" si="25"/>
        <v>0</v>
      </c>
      <c r="O118" s="1288"/>
      <c r="P118" s="410"/>
      <c r="Q118" s="410"/>
    </row>
    <row r="119" spans="1:17" ht="15" customHeight="1">
      <c r="A119" s="1250"/>
      <c r="B119" s="1244"/>
      <c r="C119" s="1244"/>
      <c r="D119" s="247">
        <v>2015</v>
      </c>
      <c r="E119" s="426">
        <f t="shared" si="23"/>
        <v>0</v>
      </c>
      <c r="F119" s="426">
        <f t="shared" si="24"/>
        <v>0</v>
      </c>
      <c r="G119" s="426"/>
      <c r="H119" s="426"/>
      <c r="I119" s="426"/>
      <c r="J119" s="426"/>
      <c r="K119" s="426"/>
      <c r="L119" s="426"/>
      <c r="M119" s="426"/>
      <c r="N119" s="426"/>
      <c r="O119" s="1288"/>
      <c r="P119" s="410"/>
      <c r="Q119" s="410"/>
    </row>
    <row r="120" spans="1:17" ht="13.5">
      <c r="A120" s="1250"/>
      <c r="B120" s="1244"/>
      <c r="C120" s="1244"/>
      <c r="D120" s="247">
        <v>2016</v>
      </c>
      <c r="E120" s="426">
        <f t="shared" si="23"/>
        <v>0</v>
      </c>
      <c r="F120" s="426">
        <f t="shared" si="24"/>
        <v>0</v>
      </c>
      <c r="G120" s="426"/>
      <c r="H120" s="426"/>
      <c r="I120" s="426"/>
      <c r="J120" s="426"/>
      <c r="K120" s="426"/>
      <c r="L120" s="426"/>
      <c r="M120" s="426"/>
      <c r="N120" s="426"/>
      <c r="O120" s="1288"/>
      <c r="P120" s="410"/>
      <c r="Q120" s="410"/>
    </row>
    <row r="121" spans="1:17" ht="13.5">
      <c r="A121" s="1250"/>
      <c r="B121" s="1244"/>
      <c r="C121" s="1244"/>
      <c r="D121" s="247">
        <v>2017</v>
      </c>
      <c r="E121" s="426">
        <f t="shared" si="23"/>
        <v>0</v>
      </c>
      <c r="F121" s="426">
        <f t="shared" si="24"/>
        <v>0</v>
      </c>
      <c r="G121" s="426"/>
      <c r="H121" s="426"/>
      <c r="I121" s="426"/>
      <c r="J121" s="426"/>
      <c r="K121" s="426"/>
      <c r="L121" s="426"/>
      <c r="M121" s="426"/>
      <c r="N121" s="426"/>
      <c r="O121" s="1288"/>
      <c r="P121" s="410"/>
      <c r="Q121" s="410"/>
    </row>
    <row r="122" spans="1:17" s="108" customFormat="1" ht="13.5">
      <c r="A122" s="1250"/>
      <c r="B122" s="1244"/>
      <c r="C122" s="1244"/>
      <c r="D122" s="247">
        <v>2018</v>
      </c>
      <c r="E122" s="426">
        <f>G122+I122+K122+M122</f>
        <v>2609.9</v>
      </c>
      <c r="F122" s="426">
        <f>H122+J122+L122+N122</f>
        <v>2609.9</v>
      </c>
      <c r="G122" s="426">
        <v>2609.9</v>
      </c>
      <c r="H122" s="426">
        <v>2609.9</v>
      </c>
      <c r="I122" s="426"/>
      <c r="J122" s="426"/>
      <c r="K122" s="426"/>
      <c r="L122" s="426"/>
      <c r="M122" s="426"/>
      <c r="N122" s="426"/>
      <c r="O122" s="1288"/>
      <c r="P122" s="421"/>
      <c r="Q122" s="421"/>
    </row>
    <row r="123" spans="1:17" s="108" customFormat="1" ht="13.5">
      <c r="A123" s="1250"/>
      <c r="B123" s="1244"/>
      <c r="C123" s="1244"/>
      <c r="D123" s="247">
        <v>2019</v>
      </c>
      <c r="E123" s="426">
        <f>G123+I123+K123+M123</f>
        <v>594.7</v>
      </c>
      <c r="F123" s="426">
        <f>H123+J123+L123+N123</f>
        <v>594.7</v>
      </c>
      <c r="G123" s="426">
        <v>594.7</v>
      </c>
      <c r="H123" s="426">
        <v>594.7</v>
      </c>
      <c r="I123" s="426"/>
      <c r="J123" s="426"/>
      <c r="K123" s="426"/>
      <c r="L123" s="426"/>
      <c r="M123" s="426"/>
      <c r="N123" s="426"/>
      <c r="O123" s="1288"/>
      <c r="P123" s="421"/>
      <c r="Q123" s="421"/>
    </row>
    <row r="124" spans="1:17" s="108" customFormat="1" ht="13.5">
      <c r="A124" s="1250"/>
      <c r="B124" s="1244"/>
      <c r="C124" s="1244"/>
      <c r="D124" s="231">
        <v>2020</v>
      </c>
      <c r="E124" s="416">
        <f aca="true" t="shared" si="26" ref="E124:E129">G124+I124+K124+M124</f>
        <v>0</v>
      </c>
      <c r="F124" s="416">
        <f aca="true" t="shared" si="27" ref="F124:F129">H124+J124+L124+N124</f>
        <v>0</v>
      </c>
      <c r="G124" s="416"/>
      <c r="H124" s="416"/>
      <c r="I124" s="416"/>
      <c r="J124" s="416"/>
      <c r="K124" s="416"/>
      <c r="L124" s="416"/>
      <c r="M124" s="416"/>
      <c r="N124" s="416"/>
      <c r="O124" s="1288"/>
      <c r="P124" s="421"/>
      <c r="Q124" s="421"/>
    </row>
    <row r="125" spans="1:17" s="108" customFormat="1" ht="13.5">
      <c r="A125" s="1250"/>
      <c r="B125" s="1244"/>
      <c r="C125" s="1244"/>
      <c r="D125" s="231">
        <v>2021</v>
      </c>
      <c r="E125" s="416">
        <f t="shared" si="26"/>
        <v>0</v>
      </c>
      <c r="F125" s="416">
        <f t="shared" si="27"/>
        <v>0</v>
      </c>
      <c r="G125" s="416"/>
      <c r="H125" s="416"/>
      <c r="I125" s="416"/>
      <c r="J125" s="416"/>
      <c r="K125" s="416"/>
      <c r="L125" s="416"/>
      <c r="M125" s="416"/>
      <c r="N125" s="416"/>
      <c r="O125" s="1288"/>
      <c r="P125" s="421"/>
      <c r="Q125" s="421"/>
    </row>
    <row r="126" spans="1:17" s="108" customFormat="1" ht="13.5">
      <c r="A126" s="1250"/>
      <c r="B126" s="1244"/>
      <c r="C126" s="1244"/>
      <c r="D126" s="231">
        <v>2022</v>
      </c>
      <c r="E126" s="416">
        <f t="shared" si="26"/>
        <v>0</v>
      </c>
      <c r="F126" s="416">
        <f t="shared" si="27"/>
        <v>0</v>
      </c>
      <c r="G126" s="416"/>
      <c r="H126" s="416"/>
      <c r="I126" s="416"/>
      <c r="J126" s="416"/>
      <c r="K126" s="416"/>
      <c r="L126" s="416"/>
      <c r="M126" s="416"/>
      <c r="N126" s="416"/>
      <c r="O126" s="1288"/>
      <c r="P126" s="421"/>
      <c r="Q126" s="421"/>
    </row>
    <row r="127" spans="1:17" s="108" customFormat="1" ht="13.5">
      <c r="A127" s="1250"/>
      <c r="B127" s="1244"/>
      <c r="C127" s="1244"/>
      <c r="D127" s="231">
        <v>2023</v>
      </c>
      <c r="E127" s="416">
        <f t="shared" si="26"/>
        <v>0</v>
      </c>
      <c r="F127" s="416">
        <f t="shared" si="27"/>
        <v>0</v>
      </c>
      <c r="G127" s="416"/>
      <c r="H127" s="416"/>
      <c r="I127" s="416"/>
      <c r="J127" s="416"/>
      <c r="K127" s="416"/>
      <c r="L127" s="416"/>
      <c r="M127" s="416"/>
      <c r="N127" s="416"/>
      <c r="O127" s="1288"/>
      <c r="P127" s="421"/>
      <c r="Q127" s="421"/>
    </row>
    <row r="128" spans="1:17" s="108" customFormat="1" ht="13.5">
      <c r="A128" s="1250"/>
      <c r="B128" s="1244"/>
      <c r="C128" s="1244"/>
      <c r="D128" s="231">
        <v>2024</v>
      </c>
      <c r="E128" s="416">
        <f t="shared" si="26"/>
        <v>0</v>
      </c>
      <c r="F128" s="416">
        <f t="shared" si="27"/>
        <v>0</v>
      </c>
      <c r="G128" s="416"/>
      <c r="H128" s="416"/>
      <c r="I128" s="416"/>
      <c r="J128" s="416"/>
      <c r="K128" s="416"/>
      <c r="L128" s="416"/>
      <c r="M128" s="416"/>
      <c r="N128" s="416"/>
      <c r="O128" s="1288"/>
      <c r="P128" s="421"/>
      <c r="Q128" s="421"/>
    </row>
    <row r="129" spans="1:17" s="108" customFormat="1" ht="13.5">
      <c r="A129" s="1251"/>
      <c r="B129" s="1102"/>
      <c r="C129" s="1102"/>
      <c r="D129" s="231">
        <v>2025</v>
      </c>
      <c r="E129" s="416">
        <f t="shared" si="26"/>
        <v>0</v>
      </c>
      <c r="F129" s="416">
        <f t="shared" si="27"/>
        <v>0</v>
      </c>
      <c r="G129" s="416"/>
      <c r="H129" s="416"/>
      <c r="I129" s="416"/>
      <c r="J129" s="416"/>
      <c r="K129" s="416"/>
      <c r="L129" s="416"/>
      <c r="M129" s="416"/>
      <c r="N129" s="416"/>
      <c r="O129" s="1288"/>
      <c r="P129" s="421"/>
      <c r="Q129" s="421"/>
    </row>
    <row r="130" spans="1:17" s="108" customFormat="1" ht="13.5">
      <c r="A130" s="1249" t="s">
        <v>632</v>
      </c>
      <c r="B130" s="1101" t="s">
        <v>1077</v>
      </c>
      <c r="C130" s="1101" t="s">
        <v>723</v>
      </c>
      <c r="D130" s="419" t="s">
        <v>8</v>
      </c>
      <c r="E130" s="420">
        <f aca="true" t="shared" si="28" ref="E130:N130">SUM(E131:E141)</f>
        <v>11182.1</v>
      </c>
      <c r="F130" s="420">
        <f t="shared" si="28"/>
        <v>3.7</v>
      </c>
      <c r="G130" s="420">
        <f t="shared" si="28"/>
        <v>11182.1</v>
      </c>
      <c r="H130" s="420">
        <f t="shared" si="28"/>
        <v>3.7</v>
      </c>
      <c r="I130" s="420">
        <f t="shared" si="28"/>
        <v>0</v>
      </c>
      <c r="J130" s="420">
        <f t="shared" si="28"/>
        <v>0</v>
      </c>
      <c r="K130" s="420">
        <f t="shared" si="28"/>
        <v>0</v>
      </c>
      <c r="L130" s="420">
        <f t="shared" si="28"/>
        <v>0</v>
      </c>
      <c r="M130" s="420">
        <f t="shared" si="28"/>
        <v>0</v>
      </c>
      <c r="N130" s="420">
        <f t="shared" si="28"/>
        <v>0</v>
      </c>
      <c r="O130" s="1288"/>
      <c r="P130" s="421"/>
      <c r="Q130" s="421"/>
    </row>
    <row r="131" spans="1:17" s="108" customFormat="1" ht="15" customHeight="1">
      <c r="A131" s="1250"/>
      <c r="B131" s="1244"/>
      <c r="C131" s="1244"/>
      <c r="D131" s="247">
        <v>2015</v>
      </c>
      <c r="E131" s="426">
        <f aca="true" t="shared" si="29" ref="E131:E141">G131+I131+K131+M131</f>
        <v>0</v>
      </c>
      <c r="F131" s="426">
        <f aca="true" t="shared" si="30" ref="F131:F141">H131+J131+L131+N131</f>
        <v>0</v>
      </c>
      <c r="G131" s="426"/>
      <c r="H131" s="426"/>
      <c r="I131" s="426"/>
      <c r="J131" s="426"/>
      <c r="K131" s="426"/>
      <c r="L131" s="426"/>
      <c r="M131" s="426"/>
      <c r="N131" s="426"/>
      <c r="O131" s="1288"/>
      <c r="P131" s="421"/>
      <c r="Q131" s="421"/>
    </row>
    <row r="132" spans="1:17" s="108" customFormat="1" ht="13.5">
      <c r="A132" s="1250"/>
      <c r="B132" s="1244"/>
      <c r="C132" s="1244"/>
      <c r="D132" s="247">
        <v>2016</v>
      </c>
      <c r="E132" s="426">
        <f t="shared" si="29"/>
        <v>0</v>
      </c>
      <c r="F132" s="426">
        <f t="shared" si="30"/>
        <v>0</v>
      </c>
      <c r="G132" s="426"/>
      <c r="H132" s="426"/>
      <c r="I132" s="426"/>
      <c r="J132" s="426"/>
      <c r="K132" s="426"/>
      <c r="L132" s="426"/>
      <c r="M132" s="426"/>
      <c r="N132" s="426"/>
      <c r="O132" s="1288"/>
      <c r="P132" s="421"/>
      <c r="Q132" s="421"/>
    </row>
    <row r="133" spans="1:17" s="108" customFormat="1" ht="13.5">
      <c r="A133" s="1250"/>
      <c r="B133" s="1244"/>
      <c r="C133" s="1244"/>
      <c r="D133" s="247">
        <v>2017</v>
      </c>
      <c r="E133" s="426">
        <f t="shared" si="29"/>
        <v>0</v>
      </c>
      <c r="F133" s="426">
        <f t="shared" si="30"/>
        <v>0</v>
      </c>
      <c r="G133" s="426"/>
      <c r="H133" s="426"/>
      <c r="I133" s="426"/>
      <c r="J133" s="426"/>
      <c r="K133" s="426"/>
      <c r="L133" s="426"/>
      <c r="M133" s="426"/>
      <c r="N133" s="426"/>
      <c r="O133" s="1288"/>
      <c r="P133" s="421"/>
      <c r="Q133" s="421"/>
    </row>
    <row r="134" spans="1:17" s="108" customFormat="1" ht="13.5">
      <c r="A134" s="1250"/>
      <c r="B134" s="1244"/>
      <c r="C134" s="1244"/>
      <c r="D134" s="247">
        <v>2018</v>
      </c>
      <c r="E134" s="426">
        <f t="shared" si="29"/>
        <v>0</v>
      </c>
      <c r="F134" s="426">
        <f t="shared" si="30"/>
        <v>0</v>
      </c>
      <c r="G134" s="426"/>
      <c r="H134" s="426"/>
      <c r="I134" s="426"/>
      <c r="J134" s="426"/>
      <c r="K134" s="426"/>
      <c r="L134" s="426"/>
      <c r="M134" s="426"/>
      <c r="N134" s="426"/>
      <c r="O134" s="1288"/>
      <c r="P134" s="421"/>
      <c r="Q134" s="421"/>
    </row>
    <row r="135" spans="1:17" s="108" customFormat="1" ht="13.5">
      <c r="A135" s="1250"/>
      <c r="B135" s="1244"/>
      <c r="C135" s="1244"/>
      <c r="D135" s="247">
        <v>2019</v>
      </c>
      <c r="E135" s="426">
        <f t="shared" si="29"/>
        <v>0</v>
      </c>
      <c r="F135" s="426">
        <f t="shared" si="30"/>
        <v>0</v>
      </c>
      <c r="G135" s="426"/>
      <c r="H135" s="426"/>
      <c r="I135" s="426"/>
      <c r="J135" s="426"/>
      <c r="K135" s="426"/>
      <c r="L135" s="426"/>
      <c r="M135" s="426"/>
      <c r="N135" s="426"/>
      <c r="O135" s="1288"/>
      <c r="P135" s="421"/>
      <c r="Q135" s="421"/>
    </row>
    <row r="136" spans="1:17" s="108" customFormat="1" ht="13.5">
      <c r="A136" s="1250"/>
      <c r="B136" s="1244"/>
      <c r="C136" s="1244"/>
      <c r="D136" s="231">
        <v>2020</v>
      </c>
      <c r="E136" s="416">
        <f t="shared" si="29"/>
        <v>512</v>
      </c>
      <c r="F136" s="416">
        <f t="shared" si="30"/>
        <v>3.7</v>
      </c>
      <c r="G136" s="416">
        <v>512</v>
      </c>
      <c r="H136" s="416">
        <v>3.7</v>
      </c>
      <c r="I136" s="416"/>
      <c r="J136" s="416"/>
      <c r="K136" s="416"/>
      <c r="L136" s="416"/>
      <c r="M136" s="416"/>
      <c r="N136" s="416"/>
      <c r="O136" s="1288"/>
      <c r="P136" s="421"/>
      <c r="Q136" s="421"/>
    </row>
    <row r="137" spans="1:17" s="108" customFormat="1" ht="13.5">
      <c r="A137" s="1250"/>
      <c r="B137" s="1244"/>
      <c r="C137" s="1244"/>
      <c r="D137" s="231">
        <v>2021</v>
      </c>
      <c r="E137" s="416">
        <f t="shared" si="29"/>
        <v>10670.1</v>
      </c>
      <c r="F137" s="416">
        <f t="shared" si="30"/>
        <v>0</v>
      </c>
      <c r="G137" s="416">
        <v>10670.1</v>
      </c>
      <c r="H137" s="416"/>
      <c r="I137" s="416"/>
      <c r="J137" s="416"/>
      <c r="K137" s="416"/>
      <c r="L137" s="416"/>
      <c r="M137" s="416"/>
      <c r="N137" s="416"/>
      <c r="O137" s="1288"/>
      <c r="P137" s="421"/>
      <c r="Q137" s="421"/>
    </row>
    <row r="138" spans="1:17" s="108" customFormat="1" ht="13.5">
      <c r="A138" s="1250"/>
      <c r="B138" s="1244"/>
      <c r="C138" s="1244"/>
      <c r="D138" s="231">
        <v>2022</v>
      </c>
      <c r="E138" s="416">
        <f t="shared" si="29"/>
        <v>0</v>
      </c>
      <c r="F138" s="416">
        <f t="shared" si="30"/>
        <v>0</v>
      </c>
      <c r="G138" s="416"/>
      <c r="H138" s="416"/>
      <c r="I138" s="416"/>
      <c r="J138" s="416"/>
      <c r="K138" s="416"/>
      <c r="L138" s="416"/>
      <c r="M138" s="416"/>
      <c r="N138" s="416"/>
      <c r="O138" s="1288"/>
      <c r="P138" s="421"/>
      <c r="Q138" s="421"/>
    </row>
    <row r="139" spans="1:17" s="108" customFormat="1" ht="13.5">
      <c r="A139" s="1250"/>
      <c r="B139" s="1244"/>
      <c r="C139" s="1244"/>
      <c r="D139" s="231">
        <v>2023</v>
      </c>
      <c r="E139" s="416">
        <f t="shared" si="29"/>
        <v>0</v>
      </c>
      <c r="F139" s="416">
        <f t="shared" si="30"/>
        <v>0</v>
      </c>
      <c r="G139" s="416"/>
      <c r="H139" s="416"/>
      <c r="I139" s="416"/>
      <c r="J139" s="416"/>
      <c r="K139" s="416"/>
      <c r="L139" s="416"/>
      <c r="M139" s="416"/>
      <c r="N139" s="416"/>
      <c r="O139" s="1288"/>
      <c r="P139" s="421"/>
      <c r="Q139" s="421"/>
    </row>
    <row r="140" spans="1:17" s="108" customFormat="1" ht="13.5">
      <c r="A140" s="1250"/>
      <c r="B140" s="1244"/>
      <c r="C140" s="1244"/>
      <c r="D140" s="231">
        <v>2024</v>
      </c>
      <c r="E140" s="416">
        <f t="shared" si="29"/>
        <v>0</v>
      </c>
      <c r="F140" s="416">
        <f t="shared" si="30"/>
        <v>0</v>
      </c>
      <c r="G140" s="416"/>
      <c r="H140" s="416"/>
      <c r="I140" s="416"/>
      <c r="J140" s="416"/>
      <c r="K140" s="416"/>
      <c r="L140" s="416"/>
      <c r="M140" s="416"/>
      <c r="N140" s="416"/>
      <c r="O140" s="1288"/>
      <c r="P140" s="421"/>
      <c r="Q140" s="421"/>
    </row>
    <row r="141" spans="1:17" s="108" customFormat="1" ht="13.5">
      <c r="A141" s="1251"/>
      <c r="B141" s="1102"/>
      <c r="C141" s="1102"/>
      <c r="D141" s="231">
        <v>2025</v>
      </c>
      <c r="E141" s="416">
        <f t="shared" si="29"/>
        <v>0</v>
      </c>
      <c r="F141" s="416">
        <f t="shared" si="30"/>
        <v>0</v>
      </c>
      <c r="G141" s="416"/>
      <c r="H141" s="416"/>
      <c r="I141" s="416"/>
      <c r="J141" s="416"/>
      <c r="K141" s="416"/>
      <c r="L141" s="416"/>
      <c r="M141" s="416"/>
      <c r="N141" s="416"/>
      <c r="O141" s="1288"/>
      <c r="P141" s="421"/>
      <c r="Q141" s="421"/>
    </row>
    <row r="142" spans="1:17" s="108" customFormat="1" ht="13.5">
      <c r="A142" s="1249" t="s">
        <v>633</v>
      </c>
      <c r="B142" s="1101" t="s">
        <v>881</v>
      </c>
      <c r="C142" s="1101" t="s">
        <v>723</v>
      </c>
      <c r="D142" s="419" t="s">
        <v>8</v>
      </c>
      <c r="E142" s="420">
        <f aca="true" t="shared" si="31" ref="E142:N142">SUM(E143:E153)</f>
        <v>1842.2</v>
      </c>
      <c r="F142" s="420">
        <f t="shared" si="31"/>
        <v>5.5</v>
      </c>
      <c r="G142" s="420">
        <f t="shared" si="31"/>
        <v>1842.2</v>
      </c>
      <c r="H142" s="420">
        <f t="shared" si="31"/>
        <v>5.5</v>
      </c>
      <c r="I142" s="420">
        <f t="shared" si="31"/>
        <v>0</v>
      </c>
      <c r="J142" s="420">
        <f t="shared" si="31"/>
        <v>0</v>
      </c>
      <c r="K142" s="420">
        <f t="shared" si="31"/>
        <v>0</v>
      </c>
      <c r="L142" s="420">
        <f t="shared" si="31"/>
        <v>0</v>
      </c>
      <c r="M142" s="420">
        <f t="shared" si="31"/>
        <v>0</v>
      </c>
      <c r="N142" s="420">
        <f t="shared" si="31"/>
        <v>0</v>
      </c>
      <c r="O142" s="1288"/>
      <c r="P142" s="421"/>
      <c r="Q142" s="421"/>
    </row>
    <row r="143" spans="1:17" s="108" customFormat="1" ht="15" customHeight="1">
      <c r="A143" s="1250"/>
      <c r="B143" s="1244"/>
      <c r="C143" s="1244"/>
      <c r="D143" s="247">
        <v>2015</v>
      </c>
      <c r="E143" s="426">
        <f aca="true" t="shared" si="32" ref="E143:E153">G143+I143+K143+M143</f>
        <v>0</v>
      </c>
      <c r="F143" s="426">
        <f aca="true" t="shared" si="33" ref="F143:F153">H143+J143+L143+N143</f>
        <v>0</v>
      </c>
      <c r="G143" s="426"/>
      <c r="H143" s="426"/>
      <c r="I143" s="426"/>
      <c r="J143" s="426"/>
      <c r="K143" s="426"/>
      <c r="L143" s="426"/>
      <c r="M143" s="426"/>
      <c r="N143" s="426"/>
      <c r="O143" s="1288"/>
      <c r="P143" s="421"/>
      <c r="Q143" s="421"/>
    </row>
    <row r="144" spans="1:17" s="108" customFormat="1" ht="13.5">
      <c r="A144" s="1250"/>
      <c r="B144" s="1244"/>
      <c r="C144" s="1244"/>
      <c r="D144" s="247">
        <v>2016</v>
      </c>
      <c r="E144" s="426">
        <f t="shared" si="32"/>
        <v>0</v>
      </c>
      <c r="F144" s="426">
        <f t="shared" si="33"/>
        <v>0</v>
      </c>
      <c r="G144" s="426"/>
      <c r="H144" s="426"/>
      <c r="I144" s="426"/>
      <c r="J144" s="426"/>
      <c r="K144" s="426"/>
      <c r="L144" s="426"/>
      <c r="M144" s="426"/>
      <c r="N144" s="426"/>
      <c r="O144" s="1288"/>
      <c r="P144" s="421"/>
      <c r="Q144" s="421"/>
    </row>
    <row r="145" spans="1:17" s="108" customFormat="1" ht="13.5">
      <c r="A145" s="1250"/>
      <c r="B145" s="1244"/>
      <c r="C145" s="1244"/>
      <c r="D145" s="247">
        <v>2017</v>
      </c>
      <c r="E145" s="426">
        <f t="shared" si="32"/>
        <v>0</v>
      </c>
      <c r="F145" s="426">
        <f t="shared" si="33"/>
        <v>0</v>
      </c>
      <c r="G145" s="426"/>
      <c r="H145" s="426"/>
      <c r="I145" s="426"/>
      <c r="J145" s="426"/>
      <c r="K145" s="426"/>
      <c r="L145" s="426"/>
      <c r="M145" s="426"/>
      <c r="N145" s="426"/>
      <c r="O145" s="1288"/>
      <c r="P145" s="421"/>
      <c r="Q145" s="421"/>
    </row>
    <row r="146" spans="1:17" s="108" customFormat="1" ht="13.5">
      <c r="A146" s="1250"/>
      <c r="B146" s="1244"/>
      <c r="C146" s="1244"/>
      <c r="D146" s="247">
        <v>2018</v>
      </c>
      <c r="E146" s="426">
        <f t="shared" si="32"/>
        <v>0</v>
      </c>
      <c r="F146" s="426">
        <f t="shared" si="33"/>
        <v>0</v>
      </c>
      <c r="G146" s="426"/>
      <c r="H146" s="426"/>
      <c r="I146" s="426"/>
      <c r="J146" s="426"/>
      <c r="K146" s="426"/>
      <c r="L146" s="426"/>
      <c r="M146" s="426"/>
      <c r="N146" s="426"/>
      <c r="O146" s="1288"/>
      <c r="P146" s="421"/>
      <c r="Q146" s="421"/>
    </row>
    <row r="147" spans="1:17" s="108" customFormat="1" ht="13.5">
      <c r="A147" s="1250"/>
      <c r="B147" s="1244"/>
      <c r="C147" s="1244"/>
      <c r="D147" s="247">
        <v>2019</v>
      </c>
      <c r="E147" s="426">
        <f t="shared" si="32"/>
        <v>5.5</v>
      </c>
      <c r="F147" s="426">
        <f t="shared" si="33"/>
        <v>5.5</v>
      </c>
      <c r="G147" s="426">
        <v>5.5</v>
      </c>
      <c r="H147" s="426">
        <v>5.5</v>
      </c>
      <c r="I147" s="426"/>
      <c r="J147" s="426"/>
      <c r="K147" s="426"/>
      <c r="L147" s="426"/>
      <c r="M147" s="426"/>
      <c r="N147" s="426"/>
      <c r="O147" s="1288"/>
      <c r="P147" s="421"/>
      <c r="Q147" s="421"/>
    </row>
    <row r="148" spans="1:17" s="108" customFormat="1" ht="13.5">
      <c r="A148" s="1250"/>
      <c r="B148" s="1244"/>
      <c r="C148" s="1244"/>
      <c r="D148" s="231">
        <v>2020</v>
      </c>
      <c r="E148" s="416">
        <f t="shared" si="32"/>
        <v>1836.7</v>
      </c>
      <c r="F148" s="416">
        <f t="shared" si="33"/>
        <v>0</v>
      </c>
      <c r="G148" s="422">
        <v>1836.7</v>
      </c>
      <c r="H148" s="422"/>
      <c r="I148" s="416"/>
      <c r="J148" s="416"/>
      <c r="K148" s="416"/>
      <c r="L148" s="416"/>
      <c r="M148" s="416"/>
      <c r="N148" s="416"/>
      <c r="O148" s="1288"/>
      <c r="P148" s="421"/>
      <c r="Q148" s="421"/>
    </row>
    <row r="149" spans="1:17" s="108" customFormat="1" ht="13.5">
      <c r="A149" s="1250"/>
      <c r="B149" s="1244"/>
      <c r="C149" s="1244"/>
      <c r="D149" s="231">
        <v>2021</v>
      </c>
      <c r="E149" s="416">
        <f t="shared" si="32"/>
        <v>0</v>
      </c>
      <c r="F149" s="416">
        <f t="shared" si="33"/>
        <v>0</v>
      </c>
      <c r="G149" s="416"/>
      <c r="H149" s="416"/>
      <c r="I149" s="416"/>
      <c r="J149" s="416"/>
      <c r="K149" s="416"/>
      <c r="L149" s="416"/>
      <c r="M149" s="416"/>
      <c r="N149" s="416"/>
      <c r="O149" s="1288"/>
      <c r="P149" s="421"/>
      <c r="Q149" s="421"/>
    </row>
    <row r="150" spans="1:17" s="108" customFormat="1" ht="13.5">
      <c r="A150" s="1250"/>
      <c r="B150" s="1244"/>
      <c r="C150" s="1244"/>
      <c r="D150" s="231">
        <v>2022</v>
      </c>
      <c r="E150" s="416">
        <f t="shared" si="32"/>
        <v>0</v>
      </c>
      <c r="F150" s="416">
        <f t="shared" si="33"/>
        <v>0</v>
      </c>
      <c r="G150" s="416"/>
      <c r="H150" s="416"/>
      <c r="I150" s="416"/>
      <c r="J150" s="416"/>
      <c r="K150" s="416"/>
      <c r="L150" s="416"/>
      <c r="M150" s="416"/>
      <c r="N150" s="416"/>
      <c r="O150" s="1288"/>
      <c r="P150" s="421"/>
      <c r="Q150" s="421"/>
    </row>
    <row r="151" spans="1:17" s="108" customFormat="1" ht="13.5">
      <c r="A151" s="1250"/>
      <c r="B151" s="1244"/>
      <c r="C151" s="1244"/>
      <c r="D151" s="231">
        <v>2023</v>
      </c>
      <c r="E151" s="416">
        <f t="shared" si="32"/>
        <v>0</v>
      </c>
      <c r="F151" s="416">
        <f t="shared" si="33"/>
        <v>0</v>
      </c>
      <c r="G151" s="416"/>
      <c r="H151" s="416"/>
      <c r="I151" s="416"/>
      <c r="J151" s="416"/>
      <c r="K151" s="416"/>
      <c r="L151" s="416"/>
      <c r="M151" s="416"/>
      <c r="N151" s="416"/>
      <c r="O151" s="1288"/>
      <c r="P151" s="421"/>
      <c r="Q151" s="421"/>
    </row>
    <row r="152" spans="1:17" s="108" customFormat="1" ht="13.5">
      <c r="A152" s="1250"/>
      <c r="B152" s="1244"/>
      <c r="C152" s="1244"/>
      <c r="D152" s="231">
        <v>2024</v>
      </c>
      <c r="E152" s="416">
        <f t="shared" si="32"/>
        <v>0</v>
      </c>
      <c r="F152" s="416">
        <f t="shared" si="33"/>
        <v>0</v>
      </c>
      <c r="G152" s="416"/>
      <c r="H152" s="416"/>
      <c r="I152" s="416"/>
      <c r="J152" s="416"/>
      <c r="K152" s="416"/>
      <c r="L152" s="416"/>
      <c r="M152" s="416"/>
      <c r="N152" s="416"/>
      <c r="O152" s="1288"/>
      <c r="P152" s="421"/>
      <c r="Q152" s="421"/>
    </row>
    <row r="153" spans="1:17" s="108" customFormat="1" ht="13.5">
      <c r="A153" s="1251"/>
      <c r="B153" s="1102"/>
      <c r="C153" s="1102"/>
      <c r="D153" s="231">
        <v>2025</v>
      </c>
      <c r="E153" s="416">
        <f t="shared" si="32"/>
        <v>0</v>
      </c>
      <c r="F153" s="416">
        <f t="shared" si="33"/>
        <v>0</v>
      </c>
      <c r="G153" s="416"/>
      <c r="H153" s="416"/>
      <c r="I153" s="416"/>
      <c r="J153" s="416"/>
      <c r="K153" s="416"/>
      <c r="L153" s="416"/>
      <c r="M153" s="416"/>
      <c r="N153" s="416"/>
      <c r="O153" s="1288"/>
      <c r="P153" s="421"/>
      <c r="Q153" s="421"/>
    </row>
    <row r="154" spans="1:17" s="108" customFormat="1" ht="13.5">
      <c r="A154" s="1249" t="s">
        <v>634</v>
      </c>
      <c r="B154" s="1101" t="s">
        <v>769</v>
      </c>
      <c r="C154" s="1101"/>
      <c r="D154" s="419" t="s">
        <v>8</v>
      </c>
      <c r="E154" s="420">
        <f aca="true" t="shared" si="34" ref="E154:N154">SUM(E155:E165)</f>
        <v>6564.6</v>
      </c>
      <c r="F154" s="420">
        <f t="shared" si="34"/>
        <v>0</v>
      </c>
      <c r="G154" s="420">
        <f t="shared" si="34"/>
        <v>6564.6</v>
      </c>
      <c r="H154" s="420">
        <f t="shared" si="34"/>
        <v>0</v>
      </c>
      <c r="I154" s="420">
        <f t="shared" si="34"/>
        <v>0</v>
      </c>
      <c r="J154" s="420">
        <f t="shared" si="34"/>
        <v>0</v>
      </c>
      <c r="K154" s="420">
        <f t="shared" si="34"/>
        <v>0</v>
      </c>
      <c r="L154" s="420">
        <f t="shared" si="34"/>
        <v>0</v>
      </c>
      <c r="M154" s="420">
        <f t="shared" si="34"/>
        <v>0</v>
      </c>
      <c r="N154" s="420">
        <f t="shared" si="34"/>
        <v>0</v>
      </c>
      <c r="O154" s="1288"/>
      <c r="P154" s="421"/>
      <c r="Q154" s="421"/>
    </row>
    <row r="155" spans="1:17" s="108" customFormat="1" ht="15" customHeight="1">
      <c r="A155" s="1250"/>
      <c r="B155" s="1244"/>
      <c r="C155" s="1244"/>
      <c r="D155" s="247">
        <v>2015</v>
      </c>
      <c r="E155" s="426">
        <f aca="true" t="shared" si="35" ref="E155:E165">G155+I155+K155+M155</f>
        <v>0</v>
      </c>
      <c r="F155" s="426">
        <f aca="true" t="shared" si="36" ref="F155:F165">H155+J155+L155+N155</f>
        <v>0</v>
      </c>
      <c r="G155" s="426"/>
      <c r="H155" s="426"/>
      <c r="I155" s="426"/>
      <c r="J155" s="426"/>
      <c r="K155" s="426"/>
      <c r="L155" s="426"/>
      <c r="M155" s="426"/>
      <c r="N155" s="426"/>
      <c r="O155" s="1288"/>
      <c r="P155" s="421"/>
      <c r="Q155" s="421"/>
    </row>
    <row r="156" spans="1:17" s="108" customFormat="1" ht="13.5">
      <c r="A156" s="1250"/>
      <c r="B156" s="1244"/>
      <c r="C156" s="1244"/>
      <c r="D156" s="247">
        <v>2016</v>
      </c>
      <c r="E156" s="426">
        <f t="shared" si="35"/>
        <v>0</v>
      </c>
      <c r="F156" s="426">
        <f t="shared" si="36"/>
        <v>0</v>
      </c>
      <c r="G156" s="426"/>
      <c r="H156" s="426"/>
      <c r="I156" s="426"/>
      <c r="J156" s="426"/>
      <c r="K156" s="426"/>
      <c r="L156" s="426"/>
      <c r="M156" s="426"/>
      <c r="N156" s="426"/>
      <c r="O156" s="1288"/>
      <c r="P156" s="421"/>
      <c r="Q156" s="421"/>
    </row>
    <row r="157" spans="1:17" s="108" customFormat="1" ht="13.5">
      <c r="A157" s="1250"/>
      <c r="B157" s="1244"/>
      <c r="C157" s="1244"/>
      <c r="D157" s="247">
        <v>2017</v>
      </c>
      <c r="E157" s="426">
        <f t="shared" si="35"/>
        <v>0</v>
      </c>
      <c r="F157" s="426">
        <f t="shared" si="36"/>
        <v>0</v>
      </c>
      <c r="G157" s="426"/>
      <c r="H157" s="426"/>
      <c r="I157" s="426"/>
      <c r="J157" s="426"/>
      <c r="K157" s="426"/>
      <c r="L157" s="426"/>
      <c r="M157" s="426"/>
      <c r="N157" s="426"/>
      <c r="O157" s="1288"/>
      <c r="P157" s="421"/>
      <c r="Q157" s="421"/>
    </row>
    <row r="158" spans="1:17" s="108" customFormat="1" ht="13.5">
      <c r="A158" s="1250"/>
      <c r="B158" s="1244"/>
      <c r="C158" s="1244"/>
      <c r="D158" s="247">
        <v>2018</v>
      </c>
      <c r="E158" s="426">
        <f t="shared" si="35"/>
        <v>0</v>
      </c>
      <c r="F158" s="426">
        <f t="shared" si="36"/>
        <v>0</v>
      </c>
      <c r="G158" s="426"/>
      <c r="H158" s="426"/>
      <c r="I158" s="426"/>
      <c r="J158" s="426"/>
      <c r="K158" s="426"/>
      <c r="L158" s="426"/>
      <c r="M158" s="426"/>
      <c r="N158" s="426"/>
      <c r="O158" s="1288"/>
      <c r="P158" s="421"/>
      <c r="Q158" s="421"/>
    </row>
    <row r="159" spans="1:17" s="108" customFormat="1" ht="13.5">
      <c r="A159" s="1250"/>
      <c r="B159" s="1244"/>
      <c r="C159" s="1244"/>
      <c r="D159" s="247">
        <v>2019</v>
      </c>
      <c r="E159" s="426">
        <f t="shared" si="35"/>
        <v>0</v>
      </c>
      <c r="F159" s="426">
        <f t="shared" si="36"/>
        <v>0</v>
      </c>
      <c r="G159" s="426"/>
      <c r="H159" s="426"/>
      <c r="I159" s="426"/>
      <c r="J159" s="426"/>
      <c r="K159" s="426"/>
      <c r="L159" s="426"/>
      <c r="M159" s="426"/>
      <c r="N159" s="426"/>
      <c r="O159" s="1288"/>
      <c r="P159" s="421"/>
      <c r="Q159" s="421"/>
    </row>
    <row r="160" spans="1:17" s="108" customFormat="1" ht="13.5">
      <c r="A160" s="1250"/>
      <c r="B160" s="1244"/>
      <c r="C160" s="1244"/>
      <c r="D160" s="231">
        <v>2020</v>
      </c>
      <c r="E160" s="416">
        <f t="shared" si="35"/>
        <v>0</v>
      </c>
      <c r="F160" s="416">
        <f t="shared" si="36"/>
        <v>0</v>
      </c>
      <c r="G160" s="416"/>
      <c r="H160" s="416"/>
      <c r="I160" s="416"/>
      <c r="J160" s="416"/>
      <c r="K160" s="416"/>
      <c r="L160" s="416"/>
      <c r="M160" s="416"/>
      <c r="N160" s="416"/>
      <c r="O160" s="1288"/>
      <c r="P160" s="421"/>
      <c r="Q160" s="421"/>
    </row>
    <row r="161" spans="1:17" s="108" customFormat="1" ht="13.5">
      <c r="A161" s="1250"/>
      <c r="B161" s="1244"/>
      <c r="C161" s="1244"/>
      <c r="D161" s="231">
        <v>2021</v>
      </c>
      <c r="E161" s="416">
        <f t="shared" si="35"/>
        <v>300.3</v>
      </c>
      <c r="F161" s="416">
        <f t="shared" si="36"/>
        <v>0</v>
      </c>
      <c r="G161" s="416">
        <v>300.3</v>
      </c>
      <c r="H161" s="416"/>
      <c r="I161" s="416"/>
      <c r="J161" s="416"/>
      <c r="K161" s="416"/>
      <c r="L161" s="416"/>
      <c r="M161" s="416"/>
      <c r="N161" s="416"/>
      <c r="O161" s="1288"/>
      <c r="P161" s="421"/>
      <c r="Q161" s="421"/>
    </row>
    <row r="162" spans="1:17" s="108" customFormat="1" ht="13.5">
      <c r="A162" s="1250"/>
      <c r="B162" s="1244"/>
      <c r="C162" s="1244"/>
      <c r="D162" s="231">
        <v>2022</v>
      </c>
      <c r="E162" s="416">
        <f t="shared" si="35"/>
        <v>6264.3</v>
      </c>
      <c r="F162" s="416">
        <f t="shared" si="36"/>
        <v>0</v>
      </c>
      <c r="G162" s="416">
        <v>6264.3</v>
      </c>
      <c r="H162" s="416"/>
      <c r="I162" s="416"/>
      <c r="J162" s="416"/>
      <c r="K162" s="416"/>
      <c r="L162" s="416"/>
      <c r="M162" s="416"/>
      <c r="N162" s="416"/>
      <c r="O162" s="1288"/>
      <c r="P162" s="421"/>
      <c r="Q162" s="421"/>
    </row>
    <row r="163" spans="1:17" s="108" customFormat="1" ht="13.5">
      <c r="A163" s="1250"/>
      <c r="B163" s="1244"/>
      <c r="C163" s="1244"/>
      <c r="D163" s="231">
        <v>2023</v>
      </c>
      <c r="E163" s="416">
        <f t="shared" si="35"/>
        <v>0</v>
      </c>
      <c r="F163" s="416">
        <f t="shared" si="36"/>
        <v>0</v>
      </c>
      <c r="G163" s="416"/>
      <c r="H163" s="416"/>
      <c r="I163" s="416"/>
      <c r="J163" s="416"/>
      <c r="K163" s="416"/>
      <c r="L163" s="416"/>
      <c r="M163" s="416"/>
      <c r="N163" s="416"/>
      <c r="O163" s="1288"/>
      <c r="P163" s="421"/>
      <c r="Q163" s="421"/>
    </row>
    <row r="164" spans="1:17" s="108" customFormat="1" ht="13.5">
      <c r="A164" s="1250"/>
      <c r="B164" s="1244"/>
      <c r="C164" s="1244"/>
      <c r="D164" s="231">
        <v>2024</v>
      </c>
      <c r="E164" s="416">
        <f t="shared" si="35"/>
        <v>0</v>
      </c>
      <c r="F164" s="416">
        <f t="shared" si="36"/>
        <v>0</v>
      </c>
      <c r="G164" s="416"/>
      <c r="H164" s="416"/>
      <c r="I164" s="416"/>
      <c r="J164" s="416"/>
      <c r="K164" s="416"/>
      <c r="L164" s="416"/>
      <c r="M164" s="416"/>
      <c r="N164" s="416"/>
      <c r="O164" s="1288"/>
      <c r="P164" s="421"/>
      <c r="Q164" s="421"/>
    </row>
    <row r="165" spans="1:17" s="108" customFormat="1" ht="13.5">
      <c r="A165" s="1251"/>
      <c r="B165" s="1102"/>
      <c r="C165" s="1102"/>
      <c r="D165" s="231">
        <v>2025</v>
      </c>
      <c r="E165" s="416">
        <f t="shared" si="35"/>
        <v>0</v>
      </c>
      <c r="F165" s="416">
        <f t="shared" si="36"/>
        <v>0</v>
      </c>
      <c r="G165" s="416"/>
      <c r="H165" s="416"/>
      <c r="I165" s="416"/>
      <c r="J165" s="416"/>
      <c r="K165" s="416"/>
      <c r="L165" s="416"/>
      <c r="M165" s="416"/>
      <c r="N165" s="416"/>
      <c r="O165" s="1288"/>
      <c r="P165" s="421"/>
      <c r="Q165" s="421"/>
    </row>
    <row r="166" spans="1:17" s="108" customFormat="1" ht="13.5">
      <c r="A166" s="1249" t="s">
        <v>721</v>
      </c>
      <c r="B166" s="1101" t="s">
        <v>752</v>
      </c>
      <c r="C166" s="1101"/>
      <c r="D166" s="419" t="s">
        <v>8</v>
      </c>
      <c r="E166" s="420">
        <f aca="true" t="shared" si="37" ref="E166:N166">SUM(E167:E177)</f>
        <v>4951.6</v>
      </c>
      <c r="F166" s="420">
        <f t="shared" si="37"/>
        <v>0</v>
      </c>
      <c r="G166" s="420">
        <f t="shared" si="37"/>
        <v>4951.6</v>
      </c>
      <c r="H166" s="420">
        <f t="shared" si="37"/>
        <v>0</v>
      </c>
      <c r="I166" s="420">
        <f t="shared" si="37"/>
        <v>0</v>
      </c>
      <c r="J166" s="420">
        <f t="shared" si="37"/>
        <v>0</v>
      </c>
      <c r="K166" s="420">
        <f t="shared" si="37"/>
        <v>0</v>
      </c>
      <c r="L166" s="420">
        <f t="shared" si="37"/>
        <v>0</v>
      </c>
      <c r="M166" s="420">
        <f t="shared" si="37"/>
        <v>0</v>
      </c>
      <c r="N166" s="420">
        <f t="shared" si="37"/>
        <v>0</v>
      </c>
      <c r="O166" s="1288"/>
      <c r="P166" s="421"/>
      <c r="Q166" s="421"/>
    </row>
    <row r="167" spans="1:17" s="108" customFormat="1" ht="15" customHeight="1">
      <c r="A167" s="1250"/>
      <c r="B167" s="1244"/>
      <c r="C167" s="1244"/>
      <c r="D167" s="247">
        <v>2015</v>
      </c>
      <c r="E167" s="426">
        <f aca="true" t="shared" si="38" ref="E167:E177">G167+I167+K167+M167</f>
        <v>0</v>
      </c>
      <c r="F167" s="426">
        <f aca="true" t="shared" si="39" ref="F167:F177">H167+J167+L167+N167</f>
        <v>0</v>
      </c>
      <c r="G167" s="426"/>
      <c r="H167" s="426"/>
      <c r="I167" s="426"/>
      <c r="J167" s="426"/>
      <c r="K167" s="426"/>
      <c r="L167" s="426"/>
      <c r="M167" s="426"/>
      <c r="N167" s="426"/>
      <c r="O167" s="1288"/>
      <c r="P167" s="421"/>
      <c r="Q167" s="421"/>
    </row>
    <row r="168" spans="1:17" s="108" customFormat="1" ht="13.5">
      <c r="A168" s="1250"/>
      <c r="B168" s="1244"/>
      <c r="C168" s="1244"/>
      <c r="D168" s="247">
        <v>2016</v>
      </c>
      <c r="E168" s="426">
        <f t="shared" si="38"/>
        <v>0</v>
      </c>
      <c r="F168" s="426">
        <f t="shared" si="39"/>
        <v>0</v>
      </c>
      <c r="G168" s="426"/>
      <c r="H168" s="426"/>
      <c r="I168" s="426"/>
      <c r="J168" s="426"/>
      <c r="K168" s="426"/>
      <c r="L168" s="426"/>
      <c r="M168" s="426"/>
      <c r="N168" s="426"/>
      <c r="O168" s="1288"/>
      <c r="P168" s="421"/>
      <c r="Q168" s="421"/>
    </row>
    <row r="169" spans="1:17" s="108" customFormat="1" ht="13.5">
      <c r="A169" s="1250"/>
      <c r="B169" s="1244"/>
      <c r="C169" s="1244"/>
      <c r="D169" s="247">
        <v>2017</v>
      </c>
      <c r="E169" s="426">
        <f t="shared" si="38"/>
        <v>0</v>
      </c>
      <c r="F169" s="426">
        <f t="shared" si="39"/>
        <v>0</v>
      </c>
      <c r="G169" s="426"/>
      <c r="H169" s="426"/>
      <c r="I169" s="426"/>
      <c r="J169" s="426"/>
      <c r="K169" s="426"/>
      <c r="L169" s="426"/>
      <c r="M169" s="426"/>
      <c r="N169" s="426"/>
      <c r="O169" s="1288"/>
      <c r="P169" s="421"/>
      <c r="Q169" s="421"/>
    </row>
    <row r="170" spans="1:17" s="108" customFormat="1" ht="13.5">
      <c r="A170" s="1250"/>
      <c r="B170" s="1244"/>
      <c r="C170" s="1244"/>
      <c r="D170" s="247">
        <v>2018</v>
      </c>
      <c r="E170" s="426">
        <f t="shared" si="38"/>
        <v>0</v>
      </c>
      <c r="F170" s="426">
        <f t="shared" si="39"/>
        <v>0</v>
      </c>
      <c r="G170" s="426"/>
      <c r="H170" s="426"/>
      <c r="I170" s="426"/>
      <c r="J170" s="426"/>
      <c r="K170" s="426"/>
      <c r="L170" s="426"/>
      <c r="M170" s="426"/>
      <c r="N170" s="426"/>
      <c r="O170" s="1288"/>
      <c r="P170" s="421"/>
      <c r="Q170" s="421"/>
    </row>
    <row r="171" spans="1:17" s="108" customFormat="1" ht="13.5">
      <c r="A171" s="1250"/>
      <c r="B171" s="1244"/>
      <c r="C171" s="1244"/>
      <c r="D171" s="247">
        <v>2019</v>
      </c>
      <c r="E171" s="426">
        <f t="shared" si="38"/>
        <v>0</v>
      </c>
      <c r="F171" s="426">
        <f t="shared" si="39"/>
        <v>0</v>
      </c>
      <c r="G171" s="426"/>
      <c r="H171" s="426"/>
      <c r="I171" s="426"/>
      <c r="J171" s="426"/>
      <c r="K171" s="426"/>
      <c r="L171" s="426"/>
      <c r="M171" s="426"/>
      <c r="N171" s="426"/>
      <c r="O171" s="1288"/>
      <c r="P171" s="421"/>
      <c r="Q171" s="421"/>
    </row>
    <row r="172" spans="1:17" s="108" customFormat="1" ht="13.5">
      <c r="A172" s="1250"/>
      <c r="B172" s="1244"/>
      <c r="C172" s="1244"/>
      <c r="D172" s="231">
        <v>2020</v>
      </c>
      <c r="E172" s="416">
        <f t="shared" si="38"/>
        <v>599.3</v>
      </c>
      <c r="F172" s="416">
        <f t="shared" si="39"/>
        <v>0</v>
      </c>
      <c r="G172" s="416">
        <v>599.3</v>
      </c>
      <c r="H172" s="416"/>
      <c r="I172" s="416"/>
      <c r="J172" s="416"/>
      <c r="K172" s="416"/>
      <c r="L172" s="416"/>
      <c r="M172" s="416"/>
      <c r="N172" s="416"/>
      <c r="O172" s="1288"/>
      <c r="P172" s="421"/>
      <c r="Q172" s="421"/>
    </row>
    <row r="173" spans="1:17" s="108" customFormat="1" ht="13.5">
      <c r="A173" s="1250"/>
      <c r="B173" s="1244"/>
      <c r="C173" s="1244"/>
      <c r="D173" s="231">
        <v>2021</v>
      </c>
      <c r="E173" s="416">
        <f t="shared" si="38"/>
        <v>4352.3</v>
      </c>
      <c r="F173" s="416">
        <f t="shared" si="39"/>
        <v>0</v>
      </c>
      <c r="G173" s="416">
        <v>4352.3</v>
      </c>
      <c r="H173" s="416"/>
      <c r="I173" s="416"/>
      <c r="J173" s="416"/>
      <c r="K173" s="416"/>
      <c r="L173" s="416"/>
      <c r="M173" s="416"/>
      <c r="N173" s="416"/>
      <c r="O173" s="1288"/>
      <c r="P173" s="421"/>
      <c r="Q173" s="421"/>
    </row>
    <row r="174" spans="1:17" s="108" customFormat="1" ht="13.5">
      <c r="A174" s="1250"/>
      <c r="B174" s="1244"/>
      <c r="C174" s="1244"/>
      <c r="D174" s="231">
        <v>2022</v>
      </c>
      <c r="E174" s="416">
        <f t="shared" si="38"/>
        <v>0</v>
      </c>
      <c r="F174" s="416">
        <f t="shared" si="39"/>
        <v>0</v>
      </c>
      <c r="G174" s="416"/>
      <c r="H174" s="416"/>
      <c r="I174" s="416"/>
      <c r="J174" s="416"/>
      <c r="K174" s="416"/>
      <c r="L174" s="416"/>
      <c r="M174" s="416"/>
      <c r="N174" s="416"/>
      <c r="O174" s="1288"/>
      <c r="P174" s="421"/>
      <c r="Q174" s="421"/>
    </row>
    <row r="175" spans="1:17" s="108" customFormat="1" ht="13.5">
      <c r="A175" s="1250"/>
      <c r="B175" s="1244"/>
      <c r="C175" s="1244"/>
      <c r="D175" s="231">
        <v>2023</v>
      </c>
      <c r="E175" s="416">
        <f t="shared" si="38"/>
        <v>0</v>
      </c>
      <c r="F175" s="416">
        <f t="shared" si="39"/>
        <v>0</v>
      </c>
      <c r="G175" s="416"/>
      <c r="H175" s="416"/>
      <c r="I175" s="416"/>
      <c r="J175" s="416"/>
      <c r="K175" s="416"/>
      <c r="L175" s="416"/>
      <c r="M175" s="416"/>
      <c r="N175" s="416"/>
      <c r="O175" s="1288"/>
      <c r="P175" s="421"/>
      <c r="Q175" s="421"/>
    </row>
    <row r="176" spans="1:17" s="108" customFormat="1" ht="13.5">
      <c r="A176" s="1250"/>
      <c r="B176" s="1244"/>
      <c r="C176" s="1244"/>
      <c r="D176" s="231">
        <v>2024</v>
      </c>
      <c r="E176" s="416">
        <f t="shared" si="38"/>
        <v>0</v>
      </c>
      <c r="F176" s="416">
        <f t="shared" si="39"/>
        <v>0</v>
      </c>
      <c r="G176" s="416"/>
      <c r="H176" s="416"/>
      <c r="I176" s="416"/>
      <c r="J176" s="416"/>
      <c r="K176" s="416"/>
      <c r="L176" s="416"/>
      <c r="M176" s="416"/>
      <c r="N176" s="416"/>
      <c r="O176" s="1288"/>
      <c r="P176" s="421"/>
      <c r="Q176" s="421"/>
    </row>
    <row r="177" spans="1:17" s="108" customFormat="1" ht="13.5">
      <c r="A177" s="1251"/>
      <c r="B177" s="1102"/>
      <c r="C177" s="1102"/>
      <c r="D177" s="231">
        <v>2025</v>
      </c>
      <c r="E177" s="416">
        <f t="shared" si="38"/>
        <v>0</v>
      </c>
      <c r="F177" s="416">
        <f t="shared" si="39"/>
        <v>0</v>
      </c>
      <c r="G177" s="416"/>
      <c r="H177" s="416"/>
      <c r="I177" s="416"/>
      <c r="J177" s="416"/>
      <c r="K177" s="416"/>
      <c r="L177" s="416"/>
      <c r="M177" s="416"/>
      <c r="N177" s="416"/>
      <c r="O177" s="1288"/>
      <c r="P177" s="421"/>
      <c r="Q177" s="421"/>
    </row>
    <row r="178" spans="1:17" s="108" customFormat="1" ht="13.5">
      <c r="A178" s="1249" t="s">
        <v>751</v>
      </c>
      <c r="B178" s="1101" t="s">
        <v>754</v>
      </c>
      <c r="C178" s="1101"/>
      <c r="D178" s="419" t="s">
        <v>8</v>
      </c>
      <c r="E178" s="420">
        <f aca="true" t="shared" si="40" ref="E178:N178">SUM(E179:E189)</f>
        <v>5163.400000000001</v>
      </c>
      <c r="F178" s="420">
        <f t="shared" si="40"/>
        <v>0</v>
      </c>
      <c r="G178" s="420">
        <f t="shared" si="40"/>
        <v>5163.400000000001</v>
      </c>
      <c r="H178" s="420">
        <f t="shared" si="40"/>
        <v>0</v>
      </c>
      <c r="I178" s="420">
        <f t="shared" si="40"/>
        <v>0</v>
      </c>
      <c r="J178" s="420">
        <f t="shared" si="40"/>
        <v>0</v>
      </c>
      <c r="K178" s="420">
        <f t="shared" si="40"/>
        <v>0</v>
      </c>
      <c r="L178" s="420">
        <f t="shared" si="40"/>
        <v>0</v>
      </c>
      <c r="M178" s="420">
        <f t="shared" si="40"/>
        <v>0</v>
      </c>
      <c r="N178" s="420">
        <f t="shared" si="40"/>
        <v>0</v>
      </c>
      <c r="O178" s="1288"/>
      <c r="P178" s="421"/>
      <c r="Q178" s="421"/>
    </row>
    <row r="179" spans="1:17" s="108" customFormat="1" ht="15" customHeight="1">
      <c r="A179" s="1250"/>
      <c r="B179" s="1244"/>
      <c r="C179" s="1244"/>
      <c r="D179" s="247">
        <v>2015</v>
      </c>
      <c r="E179" s="426">
        <f aca="true" t="shared" si="41" ref="E179:E189">G179+I179+K179+M179</f>
        <v>0</v>
      </c>
      <c r="F179" s="426">
        <f aca="true" t="shared" si="42" ref="F179:F189">H179+J179+L179+N179</f>
        <v>0</v>
      </c>
      <c r="G179" s="426"/>
      <c r="H179" s="426"/>
      <c r="I179" s="426"/>
      <c r="J179" s="426"/>
      <c r="K179" s="426"/>
      <c r="L179" s="426"/>
      <c r="M179" s="426"/>
      <c r="N179" s="426"/>
      <c r="O179" s="1288"/>
      <c r="P179" s="421"/>
      <c r="Q179" s="421"/>
    </row>
    <row r="180" spans="1:17" s="108" customFormat="1" ht="13.5">
      <c r="A180" s="1250"/>
      <c r="B180" s="1244"/>
      <c r="C180" s="1244"/>
      <c r="D180" s="247">
        <v>2016</v>
      </c>
      <c r="E180" s="426">
        <f t="shared" si="41"/>
        <v>0</v>
      </c>
      <c r="F180" s="426">
        <f t="shared" si="42"/>
        <v>0</v>
      </c>
      <c r="G180" s="426"/>
      <c r="H180" s="426"/>
      <c r="I180" s="426"/>
      <c r="J180" s="426"/>
      <c r="K180" s="426"/>
      <c r="L180" s="426"/>
      <c r="M180" s="426"/>
      <c r="N180" s="426"/>
      <c r="O180" s="1288"/>
      <c r="P180" s="421"/>
      <c r="Q180" s="421"/>
    </row>
    <row r="181" spans="1:17" s="108" customFormat="1" ht="13.5">
      <c r="A181" s="1250"/>
      <c r="B181" s="1244"/>
      <c r="C181" s="1244"/>
      <c r="D181" s="247">
        <v>2017</v>
      </c>
      <c r="E181" s="426">
        <f t="shared" si="41"/>
        <v>0</v>
      </c>
      <c r="F181" s="426">
        <f t="shared" si="42"/>
        <v>0</v>
      </c>
      <c r="G181" s="426"/>
      <c r="H181" s="426"/>
      <c r="I181" s="426"/>
      <c r="J181" s="426"/>
      <c r="K181" s="426"/>
      <c r="L181" s="426"/>
      <c r="M181" s="426"/>
      <c r="N181" s="426"/>
      <c r="O181" s="1288"/>
      <c r="P181" s="421"/>
      <c r="Q181" s="421"/>
    </row>
    <row r="182" spans="1:17" s="108" customFormat="1" ht="13.5">
      <c r="A182" s="1250"/>
      <c r="B182" s="1244"/>
      <c r="C182" s="1244"/>
      <c r="D182" s="247">
        <v>2018</v>
      </c>
      <c r="E182" s="426">
        <f t="shared" si="41"/>
        <v>0</v>
      </c>
      <c r="F182" s="426">
        <f t="shared" si="42"/>
        <v>0</v>
      </c>
      <c r="G182" s="426"/>
      <c r="H182" s="426"/>
      <c r="I182" s="426"/>
      <c r="J182" s="426"/>
      <c r="K182" s="426"/>
      <c r="L182" s="426"/>
      <c r="M182" s="426"/>
      <c r="N182" s="426"/>
      <c r="O182" s="1288"/>
      <c r="P182" s="421"/>
      <c r="Q182" s="421"/>
    </row>
    <row r="183" spans="1:17" s="108" customFormat="1" ht="13.5">
      <c r="A183" s="1250"/>
      <c r="B183" s="1244"/>
      <c r="C183" s="1244"/>
      <c r="D183" s="247">
        <v>2019</v>
      </c>
      <c r="E183" s="426">
        <f t="shared" si="41"/>
        <v>0</v>
      </c>
      <c r="F183" s="426">
        <f t="shared" si="42"/>
        <v>0</v>
      </c>
      <c r="G183" s="426"/>
      <c r="H183" s="426"/>
      <c r="I183" s="426"/>
      <c r="J183" s="426"/>
      <c r="K183" s="426"/>
      <c r="L183" s="426"/>
      <c r="M183" s="426"/>
      <c r="N183" s="426"/>
      <c r="O183" s="1288"/>
      <c r="P183" s="421"/>
      <c r="Q183" s="421"/>
    </row>
    <row r="184" spans="1:17" s="108" customFormat="1" ht="13.5">
      <c r="A184" s="1250"/>
      <c r="B184" s="1244"/>
      <c r="C184" s="1244"/>
      <c r="D184" s="231">
        <v>2020</v>
      </c>
      <c r="E184" s="416">
        <f t="shared" si="41"/>
        <v>0</v>
      </c>
      <c r="F184" s="416">
        <f t="shared" si="42"/>
        <v>0</v>
      </c>
      <c r="G184" s="416"/>
      <c r="H184" s="416"/>
      <c r="I184" s="416"/>
      <c r="J184" s="416"/>
      <c r="K184" s="416"/>
      <c r="L184" s="416"/>
      <c r="M184" s="416"/>
      <c r="N184" s="416"/>
      <c r="O184" s="1288"/>
      <c r="P184" s="421"/>
      <c r="Q184" s="421"/>
    </row>
    <row r="185" spans="1:17" s="108" customFormat="1" ht="13.5">
      <c r="A185" s="1250"/>
      <c r="B185" s="1244"/>
      <c r="C185" s="1244"/>
      <c r="D185" s="231">
        <v>2021</v>
      </c>
      <c r="E185" s="416">
        <f t="shared" si="41"/>
        <v>624.6</v>
      </c>
      <c r="F185" s="416">
        <f t="shared" si="42"/>
        <v>0</v>
      </c>
      <c r="G185" s="416">
        <v>624.6</v>
      </c>
      <c r="H185" s="416"/>
      <c r="I185" s="416"/>
      <c r="J185" s="416"/>
      <c r="K185" s="416"/>
      <c r="L185" s="416"/>
      <c r="M185" s="416"/>
      <c r="N185" s="416"/>
      <c r="O185" s="1288"/>
      <c r="P185" s="421"/>
      <c r="Q185" s="421"/>
    </row>
    <row r="186" spans="1:17" s="108" customFormat="1" ht="13.5">
      <c r="A186" s="1250"/>
      <c r="B186" s="1244"/>
      <c r="C186" s="1244"/>
      <c r="D186" s="231">
        <v>2022</v>
      </c>
      <c r="E186" s="416">
        <f t="shared" si="41"/>
        <v>4538.8</v>
      </c>
      <c r="F186" s="416">
        <f t="shared" si="42"/>
        <v>0</v>
      </c>
      <c r="G186" s="416">
        <v>4538.8</v>
      </c>
      <c r="H186" s="416"/>
      <c r="I186" s="416"/>
      <c r="J186" s="416"/>
      <c r="K186" s="416"/>
      <c r="L186" s="416"/>
      <c r="M186" s="416"/>
      <c r="N186" s="416"/>
      <c r="O186" s="1288"/>
      <c r="P186" s="421"/>
      <c r="Q186" s="421"/>
    </row>
    <row r="187" spans="1:17" s="108" customFormat="1" ht="13.5">
      <c r="A187" s="1250"/>
      <c r="B187" s="1244"/>
      <c r="C187" s="1244"/>
      <c r="D187" s="231">
        <v>2023</v>
      </c>
      <c r="E187" s="416">
        <f t="shared" si="41"/>
        <v>0</v>
      </c>
      <c r="F187" s="416">
        <f t="shared" si="42"/>
        <v>0</v>
      </c>
      <c r="G187" s="416"/>
      <c r="H187" s="416"/>
      <c r="I187" s="416"/>
      <c r="J187" s="416"/>
      <c r="K187" s="416"/>
      <c r="L187" s="416"/>
      <c r="M187" s="416"/>
      <c r="N187" s="416"/>
      <c r="O187" s="1288"/>
      <c r="P187" s="421"/>
      <c r="Q187" s="421"/>
    </row>
    <row r="188" spans="1:17" s="108" customFormat="1" ht="13.5">
      <c r="A188" s="1250"/>
      <c r="B188" s="1244"/>
      <c r="C188" s="1244"/>
      <c r="D188" s="231">
        <v>2024</v>
      </c>
      <c r="E188" s="416">
        <f t="shared" si="41"/>
        <v>0</v>
      </c>
      <c r="F188" s="416">
        <f t="shared" si="42"/>
        <v>0</v>
      </c>
      <c r="G188" s="416"/>
      <c r="H188" s="416"/>
      <c r="I188" s="416"/>
      <c r="J188" s="416"/>
      <c r="K188" s="416"/>
      <c r="L188" s="416"/>
      <c r="M188" s="416"/>
      <c r="N188" s="416"/>
      <c r="O188" s="1288"/>
      <c r="P188" s="421"/>
      <c r="Q188" s="421"/>
    </row>
    <row r="189" spans="1:17" s="108" customFormat="1" ht="13.5">
      <c r="A189" s="1251"/>
      <c r="B189" s="1102"/>
      <c r="C189" s="1102"/>
      <c r="D189" s="231">
        <v>2025</v>
      </c>
      <c r="E189" s="416">
        <f t="shared" si="41"/>
        <v>0</v>
      </c>
      <c r="F189" s="416">
        <f t="shared" si="42"/>
        <v>0</v>
      </c>
      <c r="G189" s="416"/>
      <c r="H189" s="416"/>
      <c r="I189" s="416"/>
      <c r="J189" s="416"/>
      <c r="K189" s="416"/>
      <c r="L189" s="416"/>
      <c r="M189" s="416"/>
      <c r="N189" s="416"/>
      <c r="O189" s="1288"/>
      <c r="P189" s="421"/>
      <c r="Q189" s="421"/>
    </row>
    <row r="190" spans="1:17" s="108" customFormat="1" ht="13.5">
      <c r="A190" s="1249" t="s">
        <v>753</v>
      </c>
      <c r="B190" s="1101" t="s">
        <v>756</v>
      </c>
      <c r="C190" s="1101"/>
      <c r="D190" s="419" t="s">
        <v>8</v>
      </c>
      <c r="E190" s="420">
        <f aca="true" t="shared" si="43" ref="E190:N190">SUM(E191:E201)</f>
        <v>5163.400000000001</v>
      </c>
      <c r="F190" s="420">
        <f t="shared" si="43"/>
        <v>0</v>
      </c>
      <c r="G190" s="420">
        <f t="shared" si="43"/>
        <v>5163.400000000001</v>
      </c>
      <c r="H190" s="420">
        <f t="shared" si="43"/>
        <v>0</v>
      </c>
      <c r="I190" s="420">
        <f t="shared" si="43"/>
        <v>0</v>
      </c>
      <c r="J190" s="420">
        <f t="shared" si="43"/>
        <v>0</v>
      </c>
      <c r="K190" s="420">
        <f t="shared" si="43"/>
        <v>0</v>
      </c>
      <c r="L190" s="420">
        <f t="shared" si="43"/>
        <v>0</v>
      </c>
      <c r="M190" s="420">
        <f t="shared" si="43"/>
        <v>0</v>
      </c>
      <c r="N190" s="420">
        <f t="shared" si="43"/>
        <v>0</v>
      </c>
      <c r="O190" s="1288"/>
      <c r="P190" s="421"/>
      <c r="Q190" s="421"/>
    </row>
    <row r="191" spans="1:17" s="108" customFormat="1" ht="15" customHeight="1">
      <c r="A191" s="1250"/>
      <c r="B191" s="1244"/>
      <c r="C191" s="1244"/>
      <c r="D191" s="247">
        <v>2015</v>
      </c>
      <c r="E191" s="426">
        <f aca="true" t="shared" si="44" ref="E191:E201">G191+I191+K191+M191</f>
        <v>0</v>
      </c>
      <c r="F191" s="426">
        <f aca="true" t="shared" si="45" ref="F191:F201">H191+J191+L191+N191</f>
        <v>0</v>
      </c>
      <c r="G191" s="426"/>
      <c r="H191" s="426"/>
      <c r="I191" s="426"/>
      <c r="J191" s="426"/>
      <c r="K191" s="426"/>
      <c r="L191" s="426"/>
      <c r="M191" s="426"/>
      <c r="N191" s="426"/>
      <c r="O191" s="1288"/>
      <c r="P191" s="421"/>
      <c r="Q191" s="421"/>
    </row>
    <row r="192" spans="1:17" s="108" customFormat="1" ht="13.5">
      <c r="A192" s="1250"/>
      <c r="B192" s="1244"/>
      <c r="C192" s="1244"/>
      <c r="D192" s="247">
        <v>2016</v>
      </c>
      <c r="E192" s="426">
        <f t="shared" si="44"/>
        <v>0</v>
      </c>
      <c r="F192" s="426">
        <f t="shared" si="45"/>
        <v>0</v>
      </c>
      <c r="G192" s="426"/>
      <c r="H192" s="426"/>
      <c r="I192" s="426"/>
      <c r="J192" s="426"/>
      <c r="K192" s="426"/>
      <c r="L192" s="426"/>
      <c r="M192" s="426"/>
      <c r="N192" s="426"/>
      <c r="O192" s="1288"/>
      <c r="P192" s="421"/>
      <c r="Q192" s="421"/>
    </row>
    <row r="193" spans="1:17" s="108" customFormat="1" ht="13.5">
      <c r="A193" s="1250"/>
      <c r="B193" s="1244"/>
      <c r="C193" s="1244"/>
      <c r="D193" s="247">
        <v>2017</v>
      </c>
      <c r="E193" s="426">
        <f t="shared" si="44"/>
        <v>0</v>
      </c>
      <c r="F193" s="426">
        <f t="shared" si="45"/>
        <v>0</v>
      </c>
      <c r="G193" s="426"/>
      <c r="H193" s="426"/>
      <c r="I193" s="426"/>
      <c r="J193" s="426"/>
      <c r="K193" s="426"/>
      <c r="L193" s="426"/>
      <c r="M193" s="426"/>
      <c r="N193" s="426"/>
      <c r="O193" s="1288"/>
      <c r="P193" s="421"/>
      <c r="Q193" s="421"/>
    </row>
    <row r="194" spans="1:17" s="108" customFormat="1" ht="13.5">
      <c r="A194" s="1250"/>
      <c r="B194" s="1244"/>
      <c r="C194" s="1244"/>
      <c r="D194" s="247">
        <v>2018</v>
      </c>
      <c r="E194" s="426">
        <f t="shared" si="44"/>
        <v>0</v>
      </c>
      <c r="F194" s="426">
        <f t="shared" si="45"/>
        <v>0</v>
      </c>
      <c r="G194" s="426"/>
      <c r="H194" s="426"/>
      <c r="I194" s="426"/>
      <c r="J194" s="426"/>
      <c r="K194" s="426"/>
      <c r="L194" s="426"/>
      <c r="M194" s="426"/>
      <c r="N194" s="426"/>
      <c r="O194" s="1288"/>
      <c r="P194" s="421"/>
      <c r="Q194" s="421"/>
    </row>
    <row r="195" spans="1:17" s="108" customFormat="1" ht="13.5">
      <c r="A195" s="1250"/>
      <c r="B195" s="1244"/>
      <c r="C195" s="1244"/>
      <c r="D195" s="247">
        <v>2019</v>
      </c>
      <c r="E195" s="426">
        <f t="shared" si="44"/>
        <v>0</v>
      </c>
      <c r="F195" s="426">
        <f t="shared" si="45"/>
        <v>0</v>
      </c>
      <c r="G195" s="426"/>
      <c r="H195" s="426"/>
      <c r="I195" s="426"/>
      <c r="J195" s="426"/>
      <c r="K195" s="426"/>
      <c r="L195" s="426"/>
      <c r="M195" s="426"/>
      <c r="N195" s="426"/>
      <c r="O195" s="1288"/>
      <c r="P195" s="421"/>
      <c r="Q195" s="421"/>
    </row>
    <row r="196" spans="1:17" s="108" customFormat="1" ht="13.5">
      <c r="A196" s="1250"/>
      <c r="B196" s="1244"/>
      <c r="C196" s="1244"/>
      <c r="D196" s="231">
        <v>2020</v>
      </c>
      <c r="E196" s="416">
        <f t="shared" si="44"/>
        <v>0</v>
      </c>
      <c r="F196" s="416">
        <f t="shared" si="45"/>
        <v>0</v>
      </c>
      <c r="G196" s="416"/>
      <c r="H196" s="416"/>
      <c r="I196" s="416"/>
      <c r="J196" s="416"/>
      <c r="K196" s="416"/>
      <c r="L196" s="416"/>
      <c r="M196" s="416"/>
      <c r="N196" s="416"/>
      <c r="O196" s="1288"/>
      <c r="P196" s="421"/>
      <c r="Q196" s="421"/>
    </row>
    <row r="197" spans="1:17" s="108" customFormat="1" ht="13.5">
      <c r="A197" s="1250"/>
      <c r="B197" s="1244"/>
      <c r="C197" s="1244"/>
      <c r="D197" s="231">
        <v>2021</v>
      </c>
      <c r="E197" s="416">
        <f t="shared" si="44"/>
        <v>624.6</v>
      </c>
      <c r="F197" s="416">
        <f t="shared" si="45"/>
        <v>0</v>
      </c>
      <c r="G197" s="416">
        <v>624.6</v>
      </c>
      <c r="H197" s="416"/>
      <c r="I197" s="416"/>
      <c r="J197" s="416"/>
      <c r="K197" s="416"/>
      <c r="L197" s="416"/>
      <c r="M197" s="416"/>
      <c r="N197" s="416"/>
      <c r="O197" s="1288"/>
      <c r="P197" s="421"/>
      <c r="Q197" s="421"/>
    </row>
    <row r="198" spans="1:17" s="108" customFormat="1" ht="13.5">
      <c r="A198" s="1250"/>
      <c r="B198" s="1244"/>
      <c r="C198" s="1244"/>
      <c r="D198" s="231">
        <v>2022</v>
      </c>
      <c r="E198" s="416">
        <f t="shared" si="44"/>
        <v>4538.8</v>
      </c>
      <c r="F198" s="416">
        <f t="shared" si="45"/>
        <v>0</v>
      </c>
      <c r="G198" s="416">
        <v>4538.8</v>
      </c>
      <c r="H198" s="416"/>
      <c r="I198" s="416"/>
      <c r="J198" s="416"/>
      <c r="K198" s="416"/>
      <c r="L198" s="416"/>
      <c r="M198" s="416"/>
      <c r="N198" s="416"/>
      <c r="O198" s="1288"/>
      <c r="P198" s="421"/>
      <c r="Q198" s="421"/>
    </row>
    <row r="199" spans="1:17" s="108" customFormat="1" ht="13.5">
      <c r="A199" s="1250"/>
      <c r="B199" s="1244"/>
      <c r="C199" s="1244"/>
      <c r="D199" s="231">
        <v>2023</v>
      </c>
      <c r="E199" s="416">
        <f t="shared" si="44"/>
        <v>0</v>
      </c>
      <c r="F199" s="416">
        <f t="shared" si="45"/>
        <v>0</v>
      </c>
      <c r="G199" s="416"/>
      <c r="H199" s="416"/>
      <c r="I199" s="416"/>
      <c r="J199" s="416"/>
      <c r="K199" s="416"/>
      <c r="L199" s="416"/>
      <c r="M199" s="416"/>
      <c r="N199" s="416"/>
      <c r="O199" s="1288"/>
      <c r="P199" s="421"/>
      <c r="Q199" s="421"/>
    </row>
    <row r="200" spans="1:17" s="108" customFormat="1" ht="13.5">
      <c r="A200" s="1250"/>
      <c r="B200" s="1244"/>
      <c r="C200" s="1244"/>
      <c r="D200" s="231">
        <v>2024</v>
      </c>
      <c r="E200" s="416">
        <f t="shared" si="44"/>
        <v>0</v>
      </c>
      <c r="F200" s="416">
        <f t="shared" si="45"/>
        <v>0</v>
      </c>
      <c r="G200" s="416"/>
      <c r="H200" s="416"/>
      <c r="I200" s="416"/>
      <c r="J200" s="416"/>
      <c r="K200" s="416"/>
      <c r="L200" s="416"/>
      <c r="M200" s="416"/>
      <c r="N200" s="416"/>
      <c r="O200" s="1288"/>
      <c r="P200" s="421"/>
      <c r="Q200" s="421"/>
    </row>
    <row r="201" spans="1:17" s="108" customFormat="1" ht="13.5">
      <c r="A201" s="1251"/>
      <c r="B201" s="1102"/>
      <c r="C201" s="1102"/>
      <c r="D201" s="231">
        <v>2025</v>
      </c>
      <c r="E201" s="416">
        <f t="shared" si="44"/>
        <v>0</v>
      </c>
      <c r="F201" s="416">
        <f t="shared" si="45"/>
        <v>0</v>
      </c>
      <c r="G201" s="416"/>
      <c r="H201" s="416"/>
      <c r="I201" s="416"/>
      <c r="J201" s="416"/>
      <c r="K201" s="416"/>
      <c r="L201" s="416"/>
      <c r="M201" s="416"/>
      <c r="N201" s="416"/>
      <c r="O201" s="1288"/>
      <c r="P201" s="421"/>
      <c r="Q201" s="421"/>
    </row>
    <row r="202" spans="1:17" s="108" customFormat="1" ht="13.5">
      <c r="A202" s="1249" t="s">
        <v>755</v>
      </c>
      <c r="B202" s="1101" t="s">
        <v>882</v>
      </c>
      <c r="C202" s="1101" t="s">
        <v>723</v>
      </c>
      <c r="D202" s="419" t="s">
        <v>8</v>
      </c>
      <c r="E202" s="420">
        <f aca="true" t="shared" si="46" ref="E202:N202">SUM(E203:E213)</f>
        <v>2738.6</v>
      </c>
      <c r="F202" s="420">
        <f t="shared" si="46"/>
        <v>2738.6</v>
      </c>
      <c r="G202" s="420">
        <f t="shared" si="46"/>
        <v>2738.6</v>
      </c>
      <c r="H202" s="420">
        <f t="shared" si="46"/>
        <v>2738.6</v>
      </c>
      <c r="I202" s="420">
        <f t="shared" si="46"/>
        <v>0</v>
      </c>
      <c r="J202" s="420">
        <f t="shared" si="46"/>
        <v>0</v>
      </c>
      <c r="K202" s="420">
        <f t="shared" si="46"/>
        <v>0</v>
      </c>
      <c r="L202" s="420">
        <f t="shared" si="46"/>
        <v>0</v>
      </c>
      <c r="M202" s="420">
        <f t="shared" si="46"/>
        <v>0</v>
      </c>
      <c r="N202" s="420">
        <f t="shared" si="46"/>
        <v>0</v>
      </c>
      <c r="O202" s="1288"/>
      <c r="P202" s="421"/>
      <c r="Q202" s="421"/>
    </row>
    <row r="203" spans="1:17" s="108" customFormat="1" ht="15" customHeight="1">
      <c r="A203" s="1250"/>
      <c r="B203" s="1244"/>
      <c r="C203" s="1244"/>
      <c r="D203" s="247">
        <v>2015</v>
      </c>
      <c r="E203" s="426">
        <f aca="true" t="shared" si="47" ref="E203:E213">G203+I203+K203+M203</f>
        <v>0</v>
      </c>
      <c r="F203" s="426">
        <f aca="true" t="shared" si="48" ref="F203:F213">H203+J203+L203+N203</f>
        <v>0</v>
      </c>
      <c r="G203" s="426"/>
      <c r="H203" s="426"/>
      <c r="I203" s="426"/>
      <c r="J203" s="426"/>
      <c r="K203" s="426"/>
      <c r="L203" s="426"/>
      <c r="M203" s="426"/>
      <c r="N203" s="426"/>
      <c r="O203" s="1288"/>
      <c r="P203" s="421"/>
      <c r="Q203" s="421"/>
    </row>
    <row r="204" spans="1:17" s="108" customFormat="1" ht="13.5">
      <c r="A204" s="1250"/>
      <c r="B204" s="1244"/>
      <c r="C204" s="1244"/>
      <c r="D204" s="247">
        <v>2016</v>
      </c>
      <c r="E204" s="426">
        <f t="shared" si="47"/>
        <v>0</v>
      </c>
      <c r="F204" s="426">
        <f t="shared" si="48"/>
        <v>0</v>
      </c>
      <c r="G204" s="426"/>
      <c r="H204" s="426"/>
      <c r="I204" s="426"/>
      <c r="J204" s="426"/>
      <c r="K204" s="426"/>
      <c r="L204" s="426"/>
      <c r="M204" s="426"/>
      <c r="N204" s="426"/>
      <c r="O204" s="1288"/>
      <c r="P204" s="421"/>
      <c r="Q204" s="421"/>
    </row>
    <row r="205" spans="1:17" s="108" customFormat="1" ht="13.5">
      <c r="A205" s="1250"/>
      <c r="B205" s="1244"/>
      <c r="C205" s="1244"/>
      <c r="D205" s="247">
        <v>2017</v>
      </c>
      <c r="E205" s="426">
        <f t="shared" si="47"/>
        <v>0</v>
      </c>
      <c r="F205" s="426">
        <f t="shared" si="48"/>
        <v>0</v>
      </c>
      <c r="G205" s="426"/>
      <c r="H205" s="426"/>
      <c r="I205" s="426"/>
      <c r="J205" s="426"/>
      <c r="K205" s="426"/>
      <c r="L205" s="426"/>
      <c r="M205" s="426"/>
      <c r="N205" s="426"/>
      <c r="O205" s="1288"/>
      <c r="P205" s="421"/>
      <c r="Q205" s="421"/>
    </row>
    <row r="206" spans="1:17" s="108" customFormat="1" ht="13.5">
      <c r="A206" s="1250"/>
      <c r="B206" s="1244"/>
      <c r="C206" s="1244"/>
      <c r="D206" s="247">
        <v>2018</v>
      </c>
      <c r="E206" s="426">
        <f t="shared" si="47"/>
        <v>0</v>
      </c>
      <c r="F206" s="426">
        <f t="shared" si="48"/>
        <v>0</v>
      </c>
      <c r="G206" s="426"/>
      <c r="H206" s="426"/>
      <c r="I206" s="426"/>
      <c r="J206" s="426"/>
      <c r="K206" s="426"/>
      <c r="L206" s="426"/>
      <c r="M206" s="426"/>
      <c r="N206" s="426"/>
      <c r="O206" s="1288"/>
      <c r="P206" s="421"/>
      <c r="Q206" s="421"/>
    </row>
    <row r="207" spans="1:17" s="108" customFormat="1" ht="13.5">
      <c r="A207" s="1250"/>
      <c r="B207" s="1244"/>
      <c r="C207" s="1244"/>
      <c r="D207" s="247">
        <v>2019</v>
      </c>
      <c r="E207" s="426">
        <f t="shared" si="47"/>
        <v>0</v>
      </c>
      <c r="F207" s="426">
        <f t="shared" si="48"/>
        <v>0</v>
      </c>
      <c r="G207" s="426"/>
      <c r="H207" s="426"/>
      <c r="I207" s="426"/>
      <c r="J207" s="426"/>
      <c r="K207" s="426"/>
      <c r="L207" s="426"/>
      <c r="M207" s="426"/>
      <c r="N207" s="426"/>
      <c r="O207" s="1288"/>
      <c r="P207" s="421"/>
      <c r="Q207" s="421"/>
    </row>
    <row r="208" spans="1:17" s="108" customFormat="1" ht="13.5">
      <c r="A208" s="1250"/>
      <c r="B208" s="1244"/>
      <c r="C208" s="1244"/>
      <c r="D208" s="231">
        <v>2020</v>
      </c>
      <c r="E208" s="416">
        <f t="shared" si="47"/>
        <v>2738.6</v>
      </c>
      <c r="F208" s="416">
        <f>H208+J208+L208+N208</f>
        <v>2738.6</v>
      </c>
      <c r="G208" s="416">
        <v>2738.6</v>
      </c>
      <c r="H208" s="422">
        <v>2738.6</v>
      </c>
      <c r="I208" s="416"/>
      <c r="J208" s="416"/>
      <c r="K208" s="416"/>
      <c r="L208" s="416"/>
      <c r="M208" s="416"/>
      <c r="N208" s="416"/>
      <c r="O208" s="1288"/>
      <c r="P208" s="421"/>
      <c r="Q208" s="421"/>
    </row>
    <row r="209" spans="1:17" s="108" customFormat="1" ht="13.5">
      <c r="A209" s="1250"/>
      <c r="B209" s="1244"/>
      <c r="C209" s="1244"/>
      <c r="D209" s="231">
        <v>2021</v>
      </c>
      <c r="E209" s="416">
        <f t="shared" si="47"/>
        <v>0</v>
      </c>
      <c r="F209" s="416">
        <f t="shared" si="48"/>
        <v>0</v>
      </c>
      <c r="G209" s="416"/>
      <c r="H209" s="416"/>
      <c r="I209" s="416"/>
      <c r="J209" s="416"/>
      <c r="K209" s="416"/>
      <c r="L209" s="416"/>
      <c r="M209" s="416"/>
      <c r="N209" s="416"/>
      <c r="O209" s="1288"/>
      <c r="P209" s="421"/>
      <c r="Q209" s="421"/>
    </row>
    <row r="210" spans="1:17" s="108" customFormat="1" ht="13.5">
      <c r="A210" s="1250"/>
      <c r="B210" s="1244"/>
      <c r="C210" s="1244"/>
      <c r="D210" s="231">
        <v>2022</v>
      </c>
      <c r="E210" s="416">
        <f t="shared" si="47"/>
        <v>0</v>
      </c>
      <c r="F210" s="416">
        <f t="shared" si="48"/>
        <v>0</v>
      </c>
      <c r="G210" s="416"/>
      <c r="H210" s="416"/>
      <c r="I210" s="416"/>
      <c r="J210" s="416"/>
      <c r="K210" s="416"/>
      <c r="L210" s="416"/>
      <c r="M210" s="416"/>
      <c r="N210" s="416"/>
      <c r="O210" s="1288"/>
      <c r="P210" s="421"/>
      <c r="Q210" s="421"/>
    </row>
    <row r="211" spans="1:17" s="108" customFormat="1" ht="13.5">
      <c r="A211" s="1250"/>
      <c r="B211" s="1244"/>
      <c r="C211" s="1244"/>
      <c r="D211" s="231">
        <v>2023</v>
      </c>
      <c r="E211" s="416">
        <f t="shared" si="47"/>
        <v>0</v>
      </c>
      <c r="F211" s="416">
        <f t="shared" si="48"/>
        <v>0</v>
      </c>
      <c r="G211" s="416"/>
      <c r="H211" s="416"/>
      <c r="I211" s="416"/>
      <c r="J211" s="416"/>
      <c r="K211" s="416"/>
      <c r="L211" s="416"/>
      <c r="M211" s="416"/>
      <c r="N211" s="416"/>
      <c r="O211" s="1288"/>
      <c r="P211" s="421"/>
      <c r="Q211" s="421"/>
    </row>
    <row r="212" spans="1:17" s="108" customFormat="1" ht="13.5">
      <c r="A212" s="1250"/>
      <c r="B212" s="1244"/>
      <c r="C212" s="1244"/>
      <c r="D212" s="231">
        <v>2024</v>
      </c>
      <c r="E212" s="416">
        <f t="shared" si="47"/>
        <v>0</v>
      </c>
      <c r="F212" s="416">
        <f t="shared" si="48"/>
        <v>0</v>
      </c>
      <c r="G212" s="416"/>
      <c r="H212" s="416"/>
      <c r="I212" s="416"/>
      <c r="J212" s="416"/>
      <c r="K212" s="416"/>
      <c r="L212" s="416"/>
      <c r="M212" s="416"/>
      <c r="N212" s="416"/>
      <c r="O212" s="1288"/>
      <c r="P212" s="421"/>
      <c r="Q212" s="421"/>
    </row>
    <row r="213" spans="1:17" s="108" customFormat="1" ht="13.5">
      <c r="A213" s="1251"/>
      <c r="B213" s="1102"/>
      <c r="C213" s="1102"/>
      <c r="D213" s="231">
        <v>2025</v>
      </c>
      <c r="E213" s="416">
        <f t="shared" si="47"/>
        <v>0</v>
      </c>
      <c r="F213" s="416">
        <f t="shared" si="48"/>
        <v>0</v>
      </c>
      <c r="G213" s="416"/>
      <c r="H213" s="416"/>
      <c r="I213" s="416"/>
      <c r="J213" s="416"/>
      <c r="K213" s="416"/>
      <c r="L213" s="416"/>
      <c r="M213" s="416"/>
      <c r="N213" s="416"/>
      <c r="O213" s="1288"/>
      <c r="P213" s="421"/>
      <c r="Q213" s="421"/>
    </row>
    <row r="214" spans="1:17" s="108" customFormat="1" ht="13.5">
      <c r="A214" s="1249" t="s">
        <v>780</v>
      </c>
      <c r="B214" s="1101" t="s">
        <v>883</v>
      </c>
      <c r="C214" s="1101" t="s">
        <v>723</v>
      </c>
      <c r="D214" s="419" t="s">
        <v>8</v>
      </c>
      <c r="E214" s="420">
        <f aca="true" t="shared" si="49" ref="E214:N214">SUM(E215:E225)</f>
        <v>7408.2</v>
      </c>
      <c r="F214" s="420">
        <f t="shared" si="49"/>
        <v>7408.2</v>
      </c>
      <c r="G214" s="420">
        <f t="shared" si="49"/>
        <v>7408.2</v>
      </c>
      <c r="H214" s="420">
        <f t="shared" si="49"/>
        <v>7408.2</v>
      </c>
      <c r="I214" s="420">
        <f t="shared" si="49"/>
        <v>0</v>
      </c>
      <c r="J214" s="420">
        <f t="shared" si="49"/>
        <v>0</v>
      </c>
      <c r="K214" s="420">
        <f t="shared" si="49"/>
        <v>0</v>
      </c>
      <c r="L214" s="420">
        <f t="shared" si="49"/>
        <v>0</v>
      </c>
      <c r="M214" s="420">
        <f t="shared" si="49"/>
        <v>0</v>
      </c>
      <c r="N214" s="420">
        <f t="shared" si="49"/>
        <v>0</v>
      </c>
      <c r="O214" s="1288"/>
      <c r="P214" s="421"/>
      <c r="Q214" s="421"/>
    </row>
    <row r="215" spans="1:17" s="108" customFormat="1" ht="15" customHeight="1">
      <c r="A215" s="1250"/>
      <c r="B215" s="1244"/>
      <c r="C215" s="1244"/>
      <c r="D215" s="247">
        <v>2015</v>
      </c>
      <c r="E215" s="426">
        <f aca="true" t="shared" si="50" ref="E215:E225">G215+I215+K215+M215</f>
        <v>0</v>
      </c>
      <c r="F215" s="426">
        <f aca="true" t="shared" si="51" ref="F215:F225">H215+J215+L215+N215</f>
        <v>0</v>
      </c>
      <c r="G215" s="426"/>
      <c r="H215" s="426"/>
      <c r="I215" s="426"/>
      <c r="J215" s="426"/>
      <c r="K215" s="426"/>
      <c r="L215" s="426"/>
      <c r="M215" s="426"/>
      <c r="N215" s="426"/>
      <c r="O215" s="1288"/>
      <c r="P215" s="421"/>
      <c r="Q215" s="421"/>
    </row>
    <row r="216" spans="1:17" s="108" customFormat="1" ht="13.5">
      <c r="A216" s="1250"/>
      <c r="B216" s="1244"/>
      <c r="C216" s="1244"/>
      <c r="D216" s="247">
        <v>2016</v>
      </c>
      <c r="E216" s="426">
        <f t="shared" si="50"/>
        <v>0</v>
      </c>
      <c r="F216" s="426">
        <f t="shared" si="51"/>
        <v>0</v>
      </c>
      <c r="G216" s="426"/>
      <c r="H216" s="426"/>
      <c r="I216" s="426"/>
      <c r="J216" s="426"/>
      <c r="K216" s="426"/>
      <c r="L216" s="426"/>
      <c r="M216" s="426"/>
      <c r="N216" s="426"/>
      <c r="O216" s="1288"/>
      <c r="P216" s="421"/>
      <c r="Q216" s="421"/>
    </row>
    <row r="217" spans="1:17" s="108" customFormat="1" ht="13.5">
      <c r="A217" s="1250"/>
      <c r="B217" s="1244"/>
      <c r="C217" s="1244"/>
      <c r="D217" s="247">
        <v>2017</v>
      </c>
      <c r="E217" s="426">
        <f t="shared" si="50"/>
        <v>0</v>
      </c>
      <c r="F217" s="426">
        <f t="shared" si="51"/>
        <v>0</v>
      </c>
      <c r="G217" s="426"/>
      <c r="H217" s="426"/>
      <c r="I217" s="426"/>
      <c r="J217" s="426"/>
      <c r="K217" s="426"/>
      <c r="L217" s="426"/>
      <c r="M217" s="426"/>
      <c r="N217" s="426"/>
      <c r="O217" s="1288"/>
      <c r="P217" s="421"/>
      <c r="Q217" s="421"/>
    </row>
    <row r="218" spans="1:17" s="108" customFormat="1" ht="13.5">
      <c r="A218" s="1250"/>
      <c r="B218" s="1244"/>
      <c r="C218" s="1244"/>
      <c r="D218" s="247">
        <v>2018</v>
      </c>
      <c r="E218" s="426">
        <f t="shared" si="50"/>
        <v>0</v>
      </c>
      <c r="F218" s="426">
        <f t="shared" si="51"/>
        <v>0</v>
      </c>
      <c r="G218" s="426"/>
      <c r="H218" s="426"/>
      <c r="I218" s="426"/>
      <c r="J218" s="426"/>
      <c r="K218" s="426"/>
      <c r="L218" s="426"/>
      <c r="M218" s="426"/>
      <c r="N218" s="426"/>
      <c r="O218" s="1288"/>
      <c r="P218" s="421"/>
      <c r="Q218" s="421"/>
    </row>
    <row r="219" spans="1:17" s="108" customFormat="1" ht="13.5">
      <c r="A219" s="1250"/>
      <c r="B219" s="1244"/>
      <c r="C219" s="1244"/>
      <c r="D219" s="247">
        <v>2019</v>
      </c>
      <c r="E219" s="426">
        <f t="shared" si="50"/>
        <v>0</v>
      </c>
      <c r="F219" s="426">
        <f t="shared" si="51"/>
        <v>0</v>
      </c>
      <c r="G219" s="426"/>
      <c r="H219" s="426"/>
      <c r="I219" s="426"/>
      <c r="J219" s="426"/>
      <c r="K219" s="426"/>
      <c r="L219" s="426"/>
      <c r="M219" s="426"/>
      <c r="N219" s="426"/>
      <c r="O219" s="1288"/>
      <c r="P219" s="421"/>
      <c r="Q219" s="421"/>
    </row>
    <row r="220" spans="1:17" s="108" customFormat="1" ht="13.5">
      <c r="A220" s="1250"/>
      <c r="B220" s="1244"/>
      <c r="C220" s="1244"/>
      <c r="D220" s="231">
        <v>2020</v>
      </c>
      <c r="E220" s="416">
        <f t="shared" si="50"/>
        <v>7408.2</v>
      </c>
      <c r="F220" s="416">
        <f t="shared" si="51"/>
        <v>7408.2</v>
      </c>
      <c r="G220" s="416">
        <v>7408.2</v>
      </c>
      <c r="H220" s="422">
        <v>7408.2</v>
      </c>
      <c r="I220" s="416"/>
      <c r="J220" s="416"/>
      <c r="K220" s="416"/>
      <c r="L220" s="416"/>
      <c r="M220" s="416"/>
      <c r="N220" s="416"/>
      <c r="O220" s="1288"/>
      <c r="P220" s="421"/>
      <c r="Q220" s="421"/>
    </row>
    <row r="221" spans="1:17" s="108" customFormat="1" ht="13.5">
      <c r="A221" s="1250"/>
      <c r="B221" s="1244"/>
      <c r="C221" s="1244"/>
      <c r="D221" s="231">
        <v>2021</v>
      </c>
      <c r="E221" s="416">
        <f t="shared" si="50"/>
        <v>0</v>
      </c>
      <c r="F221" s="416">
        <f t="shared" si="51"/>
        <v>0</v>
      </c>
      <c r="G221" s="416"/>
      <c r="H221" s="416"/>
      <c r="I221" s="416"/>
      <c r="J221" s="416"/>
      <c r="K221" s="416"/>
      <c r="L221" s="416"/>
      <c r="M221" s="416"/>
      <c r="N221" s="416"/>
      <c r="O221" s="1288"/>
      <c r="P221" s="421"/>
      <c r="Q221" s="421"/>
    </row>
    <row r="222" spans="1:17" s="108" customFormat="1" ht="13.5">
      <c r="A222" s="1250"/>
      <c r="B222" s="1244"/>
      <c r="C222" s="1244"/>
      <c r="D222" s="231">
        <v>2022</v>
      </c>
      <c r="E222" s="416">
        <f t="shared" si="50"/>
        <v>0</v>
      </c>
      <c r="F222" s="416">
        <f t="shared" si="51"/>
        <v>0</v>
      </c>
      <c r="G222" s="416"/>
      <c r="H222" s="416"/>
      <c r="I222" s="416"/>
      <c r="J222" s="416"/>
      <c r="K222" s="416"/>
      <c r="L222" s="416"/>
      <c r="M222" s="416"/>
      <c r="N222" s="416"/>
      <c r="O222" s="1288"/>
      <c r="P222" s="421"/>
      <c r="Q222" s="421"/>
    </row>
    <row r="223" spans="1:17" s="108" customFormat="1" ht="13.5">
      <c r="A223" s="1250"/>
      <c r="B223" s="1244"/>
      <c r="C223" s="1244"/>
      <c r="D223" s="231">
        <v>2023</v>
      </c>
      <c r="E223" s="416">
        <f t="shared" si="50"/>
        <v>0</v>
      </c>
      <c r="F223" s="416">
        <f t="shared" si="51"/>
        <v>0</v>
      </c>
      <c r="G223" s="416"/>
      <c r="H223" s="416"/>
      <c r="I223" s="416"/>
      <c r="J223" s="416"/>
      <c r="K223" s="416"/>
      <c r="L223" s="416"/>
      <c r="M223" s="416"/>
      <c r="N223" s="416"/>
      <c r="O223" s="1288"/>
      <c r="P223" s="421"/>
      <c r="Q223" s="421"/>
    </row>
    <row r="224" spans="1:17" s="108" customFormat="1" ht="13.5">
      <c r="A224" s="1250"/>
      <c r="B224" s="1244"/>
      <c r="C224" s="1244"/>
      <c r="D224" s="231">
        <v>2024</v>
      </c>
      <c r="E224" s="416">
        <f t="shared" si="50"/>
        <v>0</v>
      </c>
      <c r="F224" s="416">
        <f t="shared" si="51"/>
        <v>0</v>
      </c>
      <c r="G224" s="416"/>
      <c r="H224" s="416"/>
      <c r="I224" s="416"/>
      <c r="J224" s="416"/>
      <c r="K224" s="416"/>
      <c r="L224" s="416"/>
      <c r="M224" s="416"/>
      <c r="N224" s="416"/>
      <c r="O224" s="1288"/>
      <c r="P224" s="421"/>
      <c r="Q224" s="421"/>
    </row>
    <row r="225" spans="1:17" s="108" customFormat="1" ht="13.5">
      <c r="A225" s="1251"/>
      <c r="B225" s="1102"/>
      <c r="C225" s="1102"/>
      <c r="D225" s="231">
        <v>2025</v>
      </c>
      <c r="E225" s="416">
        <f t="shared" si="50"/>
        <v>0</v>
      </c>
      <c r="F225" s="416">
        <f t="shared" si="51"/>
        <v>0</v>
      </c>
      <c r="G225" s="416"/>
      <c r="H225" s="416"/>
      <c r="I225" s="416"/>
      <c r="J225" s="416"/>
      <c r="K225" s="416"/>
      <c r="L225" s="416"/>
      <c r="M225" s="416"/>
      <c r="N225" s="416"/>
      <c r="O225" s="1288"/>
      <c r="P225" s="421"/>
      <c r="Q225" s="421"/>
    </row>
    <row r="226" spans="1:17" s="108" customFormat="1" ht="13.5">
      <c r="A226" s="1260" t="s">
        <v>1068</v>
      </c>
      <c r="B226" s="928" t="s">
        <v>880</v>
      </c>
      <c r="C226" s="928" t="s">
        <v>1070</v>
      </c>
      <c r="D226" s="419" t="s">
        <v>8</v>
      </c>
      <c r="E226" s="420">
        <f aca="true" t="shared" si="52" ref="E226:N226">SUM(E227:E237)</f>
        <v>77483.5</v>
      </c>
      <c r="F226" s="420">
        <f t="shared" si="52"/>
        <v>12483.5</v>
      </c>
      <c r="G226" s="420">
        <f t="shared" si="52"/>
        <v>12483.5</v>
      </c>
      <c r="H226" s="420">
        <f t="shared" si="52"/>
        <v>12483.5</v>
      </c>
      <c r="I226" s="420">
        <f t="shared" si="52"/>
        <v>0</v>
      </c>
      <c r="J226" s="420">
        <f t="shared" si="52"/>
        <v>0</v>
      </c>
      <c r="K226" s="420">
        <f t="shared" si="52"/>
        <v>65000</v>
      </c>
      <c r="L226" s="420">
        <f t="shared" si="52"/>
        <v>0</v>
      </c>
      <c r="M226" s="420">
        <f t="shared" si="52"/>
        <v>0</v>
      </c>
      <c r="N226" s="420">
        <f t="shared" si="52"/>
        <v>0</v>
      </c>
      <c r="O226" s="1288"/>
      <c r="P226" s="421"/>
      <c r="Q226" s="421"/>
    </row>
    <row r="227" spans="1:17" s="108" customFormat="1" ht="13.5">
      <c r="A227" s="1260"/>
      <c r="B227" s="928"/>
      <c r="C227" s="928"/>
      <c r="D227" s="247">
        <v>2015</v>
      </c>
      <c r="E227" s="426">
        <f aca="true" t="shared" si="53" ref="E227:E237">G227+I227+K227+M227</f>
        <v>0</v>
      </c>
      <c r="F227" s="426">
        <f aca="true" t="shared" si="54" ref="F227:F237">H227+J227+L227+N227</f>
        <v>0</v>
      </c>
      <c r="G227" s="426"/>
      <c r="H227" s="426"/>
      <c r="I227" s="426"/>
      <c r="J227" s="426"/>
      <c r="K227" s="426"/>
      <c r="L227" s="426"/>
      <c r="M227" s="426"/>
      <c r="N227" s="426"/>
      <c r="O227" s="1288"/>
      <c r="P227" s="421"/>
      <c r="Q227" s="421"/>
    </row>
    <row r="228" spans="1:17" s="108" customFormat="1" ht="13.5">
      <c r="A228" s="1260"/>
      <c r="B228" s="928"/>
      <c r="C228" s="928"/>
      <c r="D228" s="247">
        <v>2016</v>
      </c>
      <c r="E228" s="426">
        <f t="shared" si="53"/>
        <v>0</v>
      </c>
      <c r="F228" s="426">
        <f t="shared" si="54"/>
        <v>0</v>
      </c>
      <c r="G228" s="426"/>
      <c r="H228" s="426"/>
      <c r="I228" s="426"/>
      <c r="J228" s="426"/>
      <c r="K228" s="426"/>
      <c r="L228" s="426"/>
      <c r="M228" s="426"/>
      <c r="N228" s="426"/>
      <c r="O228" s="1288"/>
      <c r="P228" s="421"/>
      <c r="Q228" s="421"/>
    </row>
    <row r="229" spans="1:17" s="108" customFormat="1" ht="13.5">
      <c r="A229" s="1260"/>
      <c r="B229" s="928"/>
      <c r="C229" s="928"/>
      <c r="D229" s="247">
        <v>2017</v>
      </c>
      <c r="E229" s="426">
        <f t="shared" si="53"/>
        <v>0</v>
      </c>
      <c r="F229" s="426">
        <f t="shared" si="54"/>
        <v>0</v>
      </c>
      <c r="G229" s="426"/>
      <c r="H229" s="426"/>
      <c r="I229" s="426"/>
      <c r="J229" s="426"/>
      <c r="K229" s="426"/>
      <c r="L229" s="426"/>
      <c r="M229" s="426"/>
      <c r="N229" s="426"/>
      <c r="O229" s="1288"/>
      <c r="P229" s="421"/>
      <c r="Q229" s="421"/>
    </row>
    <row r="230" spans="1:17" s="108" customFormat="1" ht="13.5">
      <c r="A230" s="1260"/>
      <c r="B230" s="928"/>
      <c r="C230" s="928"/>
      <c r="D230" s="247">
        <v>2018</v>
      </c>
      <c r="E230" s="426">
        <f t="shared" si="53"/>
        <v>0</v>
      </c>
      <c r="F230" s="426">
        <f t="shared" si="54"/>
        <v>0</v>
      </c>
      <c r="G230" s="426"/>
      <c r="H230" s="426"/>
      <c r="I230" s="426"/>
      <c r="J230" s="426"/>
      <c r="K230" s="426"/>
      <c r="L230" s="426"/>
      <c r="M230" s="426"/>
      <c r="N230" s="426"/>
      <c r="O230" s="1288"/>
      <c r="P230" s="421"/>
      <c r="Q230" s="421"/>
    </row>
    <row r="231" spans="1:17" s="108" customFormat="1" ht="13.5">
      <c r="A231" s="1260"/>
      <c r="B231" s="928"/>
      <c r="C231" s="928"/>
      <c r="D231" s="247">
        <v>2019</v>
      </c>
      <c r="E231" s="426">
        <f t="shared" si="53"/>
        <v>0</v>
      </c>
      <c r="F231" s="426">
        <f t="shared" si="54"/>
        <v>0</v>
      </c>
      <c r="G231" s="426"/>
      <c r="H231" s="426"/>
      <c r="I231" s="426"/>
      <c r="J231" s="426"/>
      <c r="K231" s="426"/>
      <c r="L231" s="426"/>
      <c r="M231" s="426"/>
      <c r="N231" s="426"/>
      <c r="O231" s="1288"/>
      <c r="P231" s="421"/>
      <c r="Q231" s="421"/>
    </row>
    <row r="232" spans="1:17" s="108" customFormat="1" ht="13.5">
      <c r="A232" s="1260"/>
      <c r="B232" s="928"/>
      <c r="C232" s="928"/>
      <c r="D232" s="231">
        <v>2020</v>
      </c>
      <c r="E232" s="416">
        <f t="shared" si="53"/>
        <v>77483.5</v>
      </c>
      <c r="F232" s="416">
        <f t="shared" si="54"/>
        <v>12483.5</v>
      </c>
      <c r="G232" s="416">
        <v>12483.5</v>
      </c>
      <c r="H232" s="232">
        <v>12483.5</v>
      </c>
      <c r="I232" s="416"/>
      <c r="J232" s="416"/>
      <c r="K232" s="416">
        <v>65000</v>
      </c>
      <c r="L232" s="416"/>
      <c r="M232" s="416"/>
      <c r="N232" s="416"/>
      <c r="O232" s="1288"/>
      <c r="P232" s="421"/>
      <c r="Q232" s="421"/>
    </row>
    <row r="233" spans="1:17" s="108" customFormat="1" ht="13.5">
      <c r="A233" s="1260"/>
      <c r="B233" s="928"/>
      <c r="C233" s="928"/>
      <c r="D233" s="231">
        <v>2021</v>
      </c>
      <c r="E233" s="416">
        <f t="shared" si="53"/>
        <v>0</v>
      </c>
      <c r="F233" s="416">
        <f t="shared" si="54"/>
        <v>0</v>
      </c>
      <c r="G233" s="416"/>
      <c r="H233" s="416"/>
      <c r="I233" s="416"/>
      <c r="J233" s="416"/>
      <c r="K233" s="416"/>
      <c r="L233" s="416"/>
      <c r="M233" s="416"/>
      <c r="N233" s="416"/>
      <c r="O233" s="1288"/>
      <c r="P233" s="421"/>
      <c r="Q233" s="421"/>
    </row>
    <row r="234" spans="1:17" s="108" customFormat="1" ht="13.5">
      <c r="A234" s="1260"/>
      <c r="B234" s="928"/>
      <c r="C234" s="928"/>
      <c r="D234" s="231">
        <v>2022</v>
      </c>
      <c r="E234" s="416">
        <f t="shared" si="53"/>
        <v>0</v>
      </c>
      <c r="F234" s="416">
        <f t="shared" si="54"/>
        <v>0</v>
      </c>
      <c r="G234" s="416"/>
      <c r="H234" s="416"/>
      <c r="I234" s="416"/>
      <c r="J234" s="416"/>
      <c r="K234" s="416"/>
      <c r="L234" s="416"/>
      <c r="M234" s="416"/>
      <c r="N234" s="416"/>
      <c r="O234" s="1288"/>
      <c r="P234" s="421"/>
      <c r="Q234" s="421"/>
    </row>
    <row r="235" spans="1:17" s="108" customFormat="1" ht="13.5">
      <c r="A235" s="1260"/>
      <c r="B235" s="928"/>
      <c r="C235" s="928"/>
      <c r="D235" s="231">
        <v>2023</v>
      </c>
      <c r="E235" s="416">
        <f t="shared" si="53"/>
        <v>0</v>
      </c>
      <c r="F235" s="416">
        <f t="shared" si="54"/>
        <v>0</v>
      </c>
      <c r="G235" s="416"/>
      <c r="H235" s="416"/>
      <c r="I235" s="416"/>
      <c r="J235" s="416"/>
      <c r="K235" s="416"/>
      <c r="L235" s="416"/>
      <c r="M235" s="416"/>
      <c r="N235" s="416"/>
      <c r="O235" s="1288"/>
      <c r="P235" s="421"/>
      <c r="Q235" s="421"/>
    </row>
    <row r="236" spans="1:17" s="108" customFormat="1" ht="13.5">
      <c r="A236" s="1260"/>
      <c r="B236" s="928"/>
      <c r="C236" s="928"/>
      <c r="D236" s="231">
        <v>2024</v>
      </c>
      <c r="E236" s="416">
        <f t="shared" si="53"/>
        <v>0</v>
      </c>
      <c r="F236" s="416">
        <f t="shared" si="54"/>
        <v>0</v>
      </c>
      <c r="G236" s="416"/>
      <c r="H236" s="416"/>
      <c r="I236" s="416"/>
      <c r="J236" s="416"/>
      <c r="K236" s="416"/>
      <c r="L236" s="416"/>
      <c r="M236" s="416"/>
      <c r="N236" s="416"/>
      <c r="O236" s="1288"/>
      <c r="P236" s="421"/>
      <c r="Q236" s="421"/>
    </row>
    <row r="237" spans="1:17" s="108" customFormat="1" ht="13.5">
      <c r="A237" s="1260"/>
      <c r="B237" s="928"/>
      <c r="C237" s="928"/>
      <c r="D237" s="231">
        <v>2025</v>
      </c>
      <c r="E237" s="416">
        <f t="shared" si="53"/>
        <v>0</v>
      </c>
      <c r="F237" s="416">
        <f t="shared" si="54"/>
        <v>0</v>
      </c>
      <c r="G237" s="416"/>
      <c r="H237" s="416"/>
      <c r="I237" s="416"/>
      <c r="J237" s="416"/>
      <c r="K237" s="416"/>
      <c r="L237" s="416"/>
      <c r="M237" s="416"/>
      <c r="N237" s="416"/>
      <c r="O237" s="1288"/>
      <c r="P237" s="421"/>
      <c r="Q237" s="421"/>
    </row>
    <row r="238" spans="1:17" s="108" customFormat="1" ht="15.75" customHeight="1">
      <c r="A238" s="1291" t="s">
        <v>79</v>
      </c>
      <c r="B238" s="1290" t="s">
        <v>1038</v>
      </c>
      <c r="C238" s="1240"/>
      <c r="D238" s="414" t="s">
        <v>8</v>
      </c>
      <c r="E238" s="415">
        <f>SUM(E239:E249)</f>
        <v>30719.1</v>
      </c>
      <c r="F238" s="415">
        <f>SUM(F239:F249)</f>
        <v>0</v>
      </c>
      <c r="G238" s="415">
        <f>SUM(G239:G249)</f>
        <v>30719.1</v>
      </c>
      <c r="H238" s="415">
        <f aca="true" t="shared" si="55" ref="H238:N238">SUM(H239:H249)</f>
        <v>0</v>
      </c>
      <c r="I238" s="415">
        <f t="shared" si="55"/>
        <v>0</v>
      </c>
      <c r="J238" s="415">
        <f t="shared" si="55"/>
        <v>0</v>
      </c>
      <c r="K238" s="415">
        <f t="shared" si="55"/>
        <v>0</v>
      </c>
      <c r="L238" s="415">
        <f t="shared" si="55"/>
        <v>0</v>
      </c>
      <c r="M238" s="415">
        <f t="shared" si="55"/>
        <v>0</v>
      </c>
      <c r="N238" s="415">
        <f t="shared" si="55"/>
        <v>0</v>
      </c>
      <c r="O238" s="1288"/>
      <c r="P238" s="421"/>
      <c r="Q238" s="421"/>
    </row>
    <row r="239" spans="1:17" s="108" customFormat="1" ht="13.5">
      <c r="A239" s="1291"/>
      <c r="B239" s="1290"/>
      <c r="C239" s="1240"/>
      <c r="D239" s="247">
        <v>2015</v>
      </c>
      <c r="E239" s="426">
        <f aca="true" t="shared" si="56" ref="E239:E249">G239+I239+K239+M239</f>
        <v>0</v>
      </c>
      <c r="F239" s="426">
        <f aca="true" t="shared" si="57" ref="F239:F249">H239+J239+L239+N239</f>
        <v>0</v>
      </c>
      <c r="G239" s="426">
        <f>G251+G263</f>
        <v>0</v>
      </c>
      <c r="H239" s="426">
        <f aca="true" t="shared" si="58" ref="H239:N239">H251+H263</f>
        <v>0</v>
      </c>
      <c r="I239" s="426">
        <f t="shared" si="58"/>
        <v>0</v>
      </c>
      <c r="J239" s="426">
        <f t="shared" si="58"/>
        <v>0</v>
      </c>
      <c r="K239" s="426">
        <f t="shared" si="58"/>
        <v>0</v>
      </c>
      <c r="L239" s="426">
        <f t="shared" si="58"/>
        <v>0</v>
      </c>
      <c r="M239" s="426">
        <f t="shared" si="58"/>
        <v>0</v>
      </c>
      <c r="N239" s="426">
        <f t="shared" si="58"/>
        <v>0</v>
      </c>
      <c r="O239" s="1288"/>
      <c r="P239" s="421"/>
      <c r="Q239" s="421"/>
    </row>
    <row r="240" spans="1:17" s="108" customFormat="1" ht="13.5">
      <c r="A240" s="1291"/>
      <c r="B240" s="1290"/>
      <c r="C240" s="1240"/>
      <c r="D240" s="247">
        <v>2016</v>
      </c>
      <c r="E240" s="426">
        <f t="shared" si="56"/>
        <v>0</v>
      </c>
      <c r="F240" s="426">
        <f t="shared" si="57"/>
        <v>0</v>
      </c>
      <c r="G240" s="426">
        <f aca="true" t="shared" si="59" ref="G240:N249">G252+G264</f>
        <v>0</v>
      </c>
      <c r="H240" s="426">
        <f t="shared" si="59"/>
        <v>0</v>
      </c>
      <c r="I240" s="426">
        <f t="shared" si="59"/>
        <v>0</v>
      </c>
      <c r="J240" s="426">
        <f t="shared" si="59"/>
        <v>0</v>
      </c>
      <c r="K240" s="426">
        <f t="shared" si="59"/>
        <v>0</v>
      </c>
      <c r="L240" s="426">
        <f t="shared" si="59"/>
        <v>0</v>
      </c>
      <c r="M240" s="426">
        <f t="shared" si="59"/>
        <v>0</v>
      </c>
      <c r="N240" s="426">
        <f t="shared" si="59"/>
        <v>0</v>
      </c>
      <c r="O240" s="1288"/>
      <c r="P240" s="421"/>
      <c r="Q240" s="421"/>
    </row>
    <row r="241" spans="1:17" s="108" customFormat="1" ht="13.5">
      <c r="A241" s="1291"/>
      <c r="B241" s="1290"/>
      <c r="C241" s="1240"/>
      <c r="D241" s="247">
        <v>2017</v>
      </c>
      <c r="E241" s="426">
        <f t="shared" si="56"/>
        <v>0</v>
      </c>
      <c r="F241" s="426">
        <f t="shared" si="57"/>
        <v>0</v>
      </c>
      <c r="G241" s="426">
        <f t="shared" si="59"/>
        <v>0</v>
      </c>
      <c r="H241" s="426">
        <f t="shared" si="59"/>
        <v>0</v>
      </c>
      <c r="I241" s="426">
        <f t="shared" si="59"/>
        <v>0</v>
      </c>
      <c r="J241" s="426">
        <f t="shared" si="59"/>
        <v>0</v>
      </c>
      <c r="K241" s="426">
        <f t="shared" si="59"/>
        <v>0</v>
      </c>
      <c r="L241" s="426">
        <f t="shared" si="59"/>
        <v>0</v>
      </c>
      <c r="M241" s="426">
        <f t="shared" si="59"/>
        <v>0</v>
      </c>
      <c r="N241" s="426">
        <f t="shared" si="59"/>
        <v>0</v>
      </c>
      <c r="O241" s="1288"/>
      <c r="P241" s="421"/>
      <c r="Q241" s="421"/>
    </row>
    <row r="242" spans="1:17" s="108" customFormat="1" ht="13.5">
      <c r="A242" s="1291"/>
      <c r="B242" s="1290"/>
      <c r="C242" s="1240"/>
      <c r="D242" s="247">
        <v>2018</v>
      </c>
      <c r="E242" s="426">
        <f t="shared" si="56"/>
        <v>0</v>
      </c>
      <c r="F242" s="426">
        <f t="shared" si="57"/>
        <v>0</v>
      </c>
      <c r="G242" s="426">
        <f t="shared" si="59"/>
        <v>0</v>
      </c>
      <c r="H242" s="426">
        <f t="shared" si="59"/>
        <v>0</v>
      </c>
      <c r="I242" s="426">
        <f t="shared" si="59"/>
        <v>0</v>
      </c>
      <c r="J242" s="426">
        <f t="shared" si="59"/>
        <v>0</v>
      </c>
      <c r="K242" s="426">
        <f t="shared" si="59"/>
        <v>0</v>
      </c>
      <c r="L242" s="426">
        <f t="shared" si="59"/>
        <v>0</v>
      </c>
      <c r="M242" s="426">
        <f t="shared" si="59"/>
        <v>0</v>
      </c>
      <c r="N242" s="426">
        <f t="shared" si="59"/>
        <v>0</v>
      </c>
      <c r="O242" s="1288"/>
      <c r="P242" s="421"/>
      <c r="Q242" s="421"/>
    </row>
    <row r="243" spans="1:17" s="108" customFormat="1" ht="13.5">
      <c r="A243" s="1291"/>
      <c r="B243" s="1290"/>
      <c r="C243" s="1240"/>
      <c r="D243" s="247">
        <v>2019</v>
      </c>
      <c r="E243" s="426">
        <f t="shared" si="56"/>
        <v>0</v>
      </c>
      <c r="F243" s="426">
        <f t="shared" si="57"/>
        <v>0</v>
      </c>
      <c r="G243" s="426">
        <f t="shared" si="59"/>
        <v>0</v>
      </c>
      <c r="H243" s="426">
        <f t="shared" si="59"/>
        <v>0</v>
      </c>
      <c r="I243" s="426">
        <f t="shared" si="59"/>
        <v>0</v>
      </c>
      <c r="J243" s="426">
        <f t="shared" si="59"/>
        <v>0</v>
      </c>
      <c r="K243" s="426">
        <f t="shared" si="59"/>
        <v>0</v>
      </c>
      <c r="L243" s="426">
        <f t="shared" si="59"/>
        <v>0</v>
      </c>
      <c r="M243" s="426">
        <f t="shared" si="59"/>
        <v>0</v>
      </c>
      <c r="N243" s="426">
        <f t="shared" si="59"/>
        <v>0</v>
      </c>
      <c r="O243" s="1288"/>
      <c r="P243" s="421"/>
      <c r="Q243" s="421"/>
    </row>
    <row r="244" spans="1:17" s="108" customFormat="1" ht="13.5">
      <c r="A244" s="1291"/>
      <c r="B244" s="1290"/>
      <c r="C244" s="1240"/>
      <c r="D244" s="231">
        <v>2020</v>
      </c>
      <c r="E244" s="416">
        <f t="shared" si="56"/>
        <v>599.3</v>
      </c>
      <c r="F244" s="416">
        <f t="shared" si="57"/>
        <v>0</v>
      </c>
      <c r="G244" s="416">
        <f t="shared" si="59"/>
        <v>599.3</v>
      </c>
      <c r="H244" s="416">
        <f t="shared" si="59"/>
        <v>0</v>
      </c>
      <c r="I244" s="416">
        <f t="shared" si="59"/>
        <v>0</v>
      </c>
      <c r="J244" s="416">
        <f t="shared" si="59"/>
        <v>0</v>
      </c>
      <c r="K244" s="416">
        <f t="shared" si="59"/>
        <v>0</v>
      </c>
      <c r="L244" s="416">
        <f t="shared" si="59"/>
        <v>0</v>
      </c>
      <c r="M244" s="416">
        <f t="shared" si="59"/>
        <v>0</v>
      </c>
      <c r="N244" s="416">
        <f t="shared" si="59"/>
        <v>0</v>
      </c>
      <c r="O244" s="1288"/>
      <c r="P244" s="421"/>
      <c r="Q244" s="421"/>
    </row>
    <row r="245" spans="1:17" s="108" customFormat="1" ht="13.5">
      <c r="A245" s="1291"/>
      <c r="B245" s="1290"/>
      <c r="C245" s="1240"/>
      <c r="D245" s="231">
        <v>2021</v>
      </c>
      <c r="E245" s="416">
        <f t="shared" si="56"/>
        <v>4352.3</v>
      </c>
      <c r="F245" s="416">
        <f t="shared" si="57"/>
        <v>0</v>
      </c>
      <c r="G245" s="416">
        <f t="shared" si="59"/>
        <v>4352.3</v>
      </c>
      <c r="H245" s="416">
        <f t="shared" si="59"/>
        <v>0</v>
      </c>
      <c r="I245" s="416">
        <f t="shared" si="59"/>
        <v>0</v>
      </c>
      <c r="J245" s="416">
        <f t="shared" si="59"/>
        <v>0</v>
      </c>
      <c r="K245" s="416">
        <f t="shared" si="59"/>
        <v>0</v>
      </c>
      <c r="L245" s="416">
        <f t="shared" si="59"/>
        <v>0</v>
      </c>
      <c r="M245" s="416">
        <f t="shared" si="59"/>
        <v>0</v>
      </c>
      <c r="N245" s="416">
        <f t="shared" si="59"/>
        <v>0</v>
      </c>
      <c r="O245" s="1288"/>
      <c r="P245" s="421"/>
      <c r="Q245" s="421"/>
    </row>
    <row r="246" spans="1:17" s="108" customFormat="1" ht="13.5">
      <c r="A246" s="1291"/>
      <c r="B246" s="1290"/>
      <c r="C246" s="1240"/>
      <c r="D246" s="231">
        <v>2022</v>
      </c>
      <c r="E246" s="416">
        <f t="shared" si="56"/>
        <v>0</v>
      </c>
      <c r="F246" s="416">
        <f t="shared" si="57"/>
        <v>0</v>
      </c>
      <c r="G246" s="416">
        <f t="shared" si="59"/>
        <v>0</v>
      </c>
      <c r="H246" s="416">
        <f t="shared" si="59"/>
        <v>0</v>
      </c>
      <c r="I246" s="416">
        <f t="shared" si="59"/>
        <v>0</v>
      </c>
      <c r="J246" s="416">
        <f t="shared" si="59"/>
        <v>0</v>
      </c>
      <c r="K246" s="416">
        <f t="shared" si="59"/>
        <v>0</v>
      </c>
      <c r="L246" s="416">
        <f t="shared" si="59"/>
        <v>0</v>
      </c>
      <c r="M246" s="416">
        <f t="shared" si="59"/>
        <v>0</v>
      </c>
      <c r="N246" s="416">
        <f t="shared" si="59"/>
        <v>0</v>
      </c>
      <c r="O246" s="1288"/>
      <c r="P246" s="421"/>
      <c r="Q246" s="421"/>
    </row>
    <row r="247" spans="1:17" s="108" customFormat="1" ht="13.5">
      <c r="A247" s="1291"/>
      <c r="B247" s="1290"/>
      <c r="C247" s="1240"/>
      <c r="D247" s="231">
        <v>2023</v>
      </c>
      <c r="E247" s="416">
        <f t="shared" si="56"/>
        <v>25767.5</v>
      </c>
      <c r="F247" s="416">
        <f t="shared" si="57"/>
        <v>0</v>
      </c>
      <c r="G247" s="416">
        <f t="shared" si="59"/>
        <v>25767.5</v>
      </c>
      <c r="H247" s="416">
        <f t="shared" si="59"/>
        <v>0</v>
      </c>
      <c r="I247" s="416">
        <f t="shared" si="59"/>
        <v>0</v>
      </c>
      <c r="J247" s="416">
        <f t="shared" si="59"/>
        <v>0</v>
      </c>
      <c r="K247" s="416">
        <f t="shared" si="59"/>
        <v>0</v>
      </c>
      <c r="L247" s="416">
        <f t="shared" si="59"/>
        <v>0</v>
      </c>
      <c r="M247" s="416">
        <f t="shared" si="59"/>
        <v>0</v>
      </c>
      <c r="N247" s="416">
        <f t="shared" si="59"/>
        <v>0</v>
      </c>
      <c r="O247" s="1288"/>
      <c r="P247" s="421"/>
      <c r="Q247" s="421"/>
    </row>
    <row r="248" spans="1:17" s="108" customFormat="1" ht="13.5">
      <c r="A248" s="1291"/>
      <c r="B248" s="1290"/>
      <c r="C248" s="1240"/>
      <c r="D248" s="231">
        <v>2024</v>
      </c>
      <c r="E248" s="416">
        <f t="shared" si="56"/>
        <v>0</v>
      </c>
      <c r="F248" s="416">
        <f t="shared" si="57"/>
        <v>0</v>
      </c>
      <c r="G248" s="416">
        <f t="shared" si="59"/>
        <v>0</v>
      </c>
      <c r="H248" s="416">
        <f t="shared" si="59"/>
        <v>0</v>
      </c>
      <c r="I248" s="416">
        <f t="shared" si="59"/>
        <v>0</v>
      </c>
      <c r="J248" s="416">
        <f t="shared" si="59"/>
        <v>0</v>
      </c>
      <c r="K248" s="416">
        <f t="shared" si="59"/>
        <v>0</v>
      </c>
      <c r="L248" s="416">
        <f t="shared" si="59"/>
        <v>0</v>
      </c>
      <c r="M248" s="416">
        <f t="shared" si="59"/>
        <v>0</v>
      </c>
      <c r="N248" s="416">
        <f t="shared" si="59"/>
        <v>0</v>
      </c>
      <c r="O248" s="1288"/>
      <c r="P248" s="421"/>
      <c r="Q248" s="421"/>
    </row>
    <row r="249" spans="1:17" s="108" customFormat="1" ht="15.75" customHeight="1">
      <c r="A249" s="1291"/>
      <c r="B249" s="1290"/>
      <c r="C249" s="1240"/>
      <c r="D249" s="231">
        <v>2025</v>
      </c>
      <c r="E249" s="416">
        <f t="shared" si="56"/>
        <v>0</v>
      </c>
      <c r="F249" s="416">
        <f t="shared" si="57"/>
        <v>0</v>
      </c>
      <c r="G249" s="416">
        <f t="shared" si="59"/>
        <v>0</v>
      </c>
      <c r="H249" s="416">
        <f t="shared" si="59"/>
        <v>0</v>
      </c>
      <c r="I249" s="416">
        <f t="shared" si="59"/>
        <v>0</v>
      </c>
      <c r="J249" s="416">
        <f t="shared" si="59"/>
        <v>0</v>
      </c>
      <c r="K249" s="416">
        <f t="shared" si="59"/>
        <v>0</v>
      </c>
      <c r="L249" s="416">
        <f t="shared" si="59"/>
        <v>0</v>
      </c>
      <c r="M249" s="416">
        <f t="shared" si="59"/>
        <v>0</v>
      </c>
      <c r="N249" s="416">
        <f t="shared" si="59"/>
        <v>0</v>
      </c>
      <c r="O249" s="1288"/>
      <c r="P249" s="421"/>
      <c r="Q249" s="421"/>
    </row>
    <row r="250" spans="1:17" s="108" customFormat="1" ht="15.75" customHeight="1">
      <c r="A250" s="1249" t="s">
        <v>699</v>
      </c>
      <c r="B250" s="1101" t="s">
        <v>1042</v>
      </c>
      <c r="C250" s="1241"/>
      <c r="D250" s="419" t="s">
        <v>8</v>
      </c>
      <c r="E250" s="420">
        <f aca="true" t="shared" si="60" ref="E250:N250">SUM(E251:E261)</f>
        <v>25767.5</v>
      </c>
      <c r="F250" s="420">
        <f t="shared" si="60"/>
        <v>0</v>
      </c>
      <c r="G250" s="420">
        <f t="shared" si="60"/>
        <v>25767.5</v>
      </c>
      <c r="H250" s="420">
        <f t="shared" si="60"/>
        <v>0</v>
      </c>
      <c r="I250" s="420">
        <f t="shared" si="60"/>
        <v>0</v>
      </c>
      <c r="J250" s="420">
        <f t="shared" si="60"/>
        <v>0</v>
      </c>
      <c r="K250" s="420">
        <f t="shared" si="60"/>
        <v>0</v>
      </c>
      <c r="L250" s="420">
        <f t="shared" si="60"/>
        <v>0</v>
      </c>
      <c r="M250" s="420">
        <f t="shared" si="60"/>
        <v>0</v>
      </c>
      <c r="N250" s="420">
        <f t="shared" si="60"/>
        <v>0</v>
      </c>
      <c r="O250" s="1288"/>
      <c r="P250" s="421"/>
      <c r="Q250" s="421"/>
    </row>
    <row r="251" spans="1:17" s="108" customFormat="1" ht="15" customHeight="1">
      <c r="A251" s="1250"/>
      <c r="B251" s="1244"/>
      <c r="C251" s="1242"/>
      <c r="D251" s="247">
        <v>2015</v>
      </c>
      <c r="E251" s="426">
        <f aca="true" t="shared" si="61" ref="E251:F261">G251+I251+K251+M251</f>
        <v>0</v>
      </c>
      <c r="F251" s="426">
        <f t="shared" si="61"/>
        <v>0</v>
      </c>
      <c r="G251" s="426"/>
      <c r="H251" s="426"/>
      <c r="I251" s="426"/>
      <c r="J251" s="426"/>
      <c r="K251" s="426"/>
      <c r="L251" s="426"/>
      <c r="M251" s="426"/>
      <c r="N251" s="426"/>
      <c r="O251" s="1288"/>
      <c r="P251" s="421"/>
      <c r="Q251" s="421"/>
    </row>
    <row r="252" spans="1:17" s="108" customFormat="1" ht="13.5">
      <c r="A252" s="1250"/>
      <c r="B252" s="1244"/>
      <c r="C252" s="1242"/>
      <c r="D252" s="247">
        <v>2016</v>
      </c>
      <c r="E252" s="426">
        <f t="shared" si="61"/>
        <v>0</v>
      </c>
      <c r="F252" s="426">
        <f t="shared" si="61"/>
        <v>0</v>
      </c>
      <c r="G252" s="426"/>
      <c r="H252" s="426"/>
      <c r="I252" s="426"/>
      <c r="J252" s="426"/>
      <c r="K252" s="426"/>
      <c r="L252" s="426"/>
      <c r="M252" s="426"/>
      <c r="N252" s="426"/>
      <c r="O252" s="1288"/>
      <c r="P252" s="421"/>
      <c r="Q252" s="421"/>
    </row>
    <row r="253" spans="1:17" s="108" customFormat="1" ht="13.5">
      <c r="A253" s="1250"/>
      <c r="B253" s="1244"/>
      <c r="C253" s="1242"/>
      <c r="D253" s="247">
        <v>2017</v>
      </c>
      <c r="E253" s="426">
        <f t="shared" si="61"/>
        <v>0</v>
      </c>
      <c r="F253" s="426">
        <f t="shared" si="61"/>
        <v>0</v>
      </c>
      <c r="G253" s="426"/>
      <c r="H253" s="426"/>
      <c r="I253" s="426"/>
      <c r="J253" s="426"/>
      <c r="K253" s="426"/>
      <c r="L253" s="426"/>
      <c r="M253" s="426"/>
      <c r="N253" s="426"/>
      <c r="O253" s="1288"/>
      <c r="P253" s="421"/>
      <c r="Q253" s="421"/>
    </row>
    <row r="254" spans="1:17" s="108" customFormat="1" ht="13.5">
      <c r="A254" s="1250"/>
      <c r="B254" s="1244"/>
      <c r="C254" s="1242"/>
      <c r="D254" s="247">
        <v>2018</v>
      </c>
      <c r="E254" s="426">
        <f t="shared" si="61"/>
        <v>0</v>
      </c>
      <c r="F254" s="426">
        <f t="shared" si="61"/>
        <v>0</v>
      </c>
      <c r="G254" s="426"/>
      <c r="H254" s="426"/>
      <c r="I254" s="426"/>
      <c r="J254" s="426"/>
      <c r="K254" s="426"/>
      <c r="L254" s="426"/>
      <c r="M254" s="426"/>
      <c r="N254" s="426"/>
      <c r="O254" s="1288"/>
      <c r="P254" s="421"/>
      <c r="Q254" s="421"/>
    </row>
    <row r="255" spans="1:17" s="108" customFormat="1" ht="13.5">
      <c r="A255" s="1250"/>
      <c r="B255" s="1244"/>
      <c r="C255" s="1242"/>
      <c r="D255" s="247">
        <v>2019</v>
      </c>
      <c r="E255" s="426">
        <f t="shared" si="61"/>
        <v>0</v>
      </c>
      <c r="F255" s="426">
        <f t="shared" si="61"/>
        <v>0</v>
      </c>
      <c r="G255" s="426"/>
      <c r="H255" s="426"/>
      <c r="I255" s="426"/>
      <c r="J255" s="426"/>
      <c r="K255" s="426"/>
      <c r="L255" s="426"/>
      <c r="M255" s="426"/>
      <c r="N255" s="426"/>
      <c r="O255" s="1288"/>
      <c r="P255" s="421"/>
      <c r="Q255" s="421"/>
    </row>
    <row r="256" spans="1:17" s="108" customFormat="1" ht="13.5">
      <c r="A256" s="1250"/>
      <c r="B256" s="1244"/>
      <c r="C256" s="1242"/>
      <c r="D256" s="231">
        <v>2020</v>
      </c>
      <c r="E256" s="416">
        <f t="shared" si="61"/>
        <v>0</v>
      </c>
      <c r="F256" s="416">
        <f t="shared" si="61"/>
        <v>0</v>
      </c>
      <c r="G256" s="416"/>
      <c r="H256" s="416"/>
      <c r="I256" s="416"/>
      <c r="J256" s="416"/>
      <c r="K256" s="416"/>
      <c r="L256" s="416"/>
      <c r="M256" s="416"/>
      <c r="N256" s="416"/>
      <c r="O256" s="1288"/>
      <c r="P256" s="421"/>
      <c r="Q256" s="421"/>
    </row>
    <row r="257" spans="1:17" s="108" customFormat="1" ht="13.5">
      <c r="A257" s="1250"/>
      <c r="B257" s="1244"/>
      <c r="C257" s="1242"/>
      <c r="D257" s="231">
        <v>2021</v>
      </c>
      <c r="E257" s="416">
        <f t="shared" si="61"/>
        <v>0</v>
      </c>
      <c r="F257" s="416">
        <f t="shared" si="61"/>
        <v>0</v>
      </c>
      <c r="G257" s="416"/>
      <c r="H257" s="416"/>
      <c r="I257" s="416"/>
      <c r="J257" s="416"/>
      <c r="K257" s="416"/>
      <c r="L257" s="416"/>
      <c r="M257" s="416"/>
      <c r="N257" s="416"/>
      <c r="O257" s="1288"/>
      <c r="P257" s="421"/>
      <c r="Q257" s="421"/>
    </row>
    <row r="258" spans="1:17" s="108" customFormat="1" ht="13.5">
      <c r="A258" s="1250"/>
      <c r="B258" s="1244"/>
      <c r="C258" s="1242"/>
      <c r="D258" s="231">
        <v>2022</v>
      </c>
      <c r="E258" s="416">
        <f t="shared" si="61"/>
        <v>0</v>
      </c>
      <c r="F258" s="416">
        <f t="shared" si="61"/>
        <v>0</v>
      </c>
      <c r="G258" s="416"/>
      <c r="H258" s="416"/>
      <c r="I258" s="416"/>
      <c r="J258" s="416"/>
      <c r="K258" s="416"/>
      <c r="L258" s="416"/>
      <c r="M258" s="416"/>
      <c r="N258" s="416"/>
      <c r="O258" s="1288"/>
      <c r="P258" s="421"/>
      <c r="Q258" s="421"/>
    </row>
    <row r="259" spans="1:17" s="108" customFormat="1" ht="13.5">
      <c r="A259" s="1250"/>
      <c r="B259" s="1244"/>
      <c r="C259" s="1242"/>
      <c r="D259" s="231">
        <v>2023</v>
      </c>
      <c r="E259" s="416">
        <f t="shared" si="61"/>
        <v>25767.5</v>
      </c>
      <c r="F259" s="416">
        <f t="shared" si="61"/>
        <v>0</v>
      </c>
      <c r="G259" s="416">
        <v>25767.5</v>
      </c>
      <c r="H259" s="416"/>
      <c r="I259" s="416"/>
      <c r="J259" s="416"/>
      <c r="K259" s="416"/>
      <c r="L259" s="416"/>
      <c r="M259" s="416"/>
      <c r="N259" s="416"/>
      <c r="O259" s="1288"/>
      <c r="P259" s="421"/>
      <c r="Q259" s="421"/>
    </row>
    <row r="260" spans="1:17" s="108" customFormat="1" ht="13.5">
      <c r="A260" s="1250"/>
      <c r="B260" s="1244"/>
      <c r="C260" s="1242"/>
      <c r="D260" s="231">
        <v>2024</v>
      </c>
      <c r="E260" s="416">
        <f t="shared" si="61"/>
        <v>0</v>
      </c>
      <c r="F260" s="416">
        <f t="shared" si="61"/>
        <v>0</v>
      </c>
      <c r="G260" s="416"/>
      <c r="H260" s="416"/>
      <c r="I260" s="416"/>
      <c r="J260" s="416"/>
      <c r="K260" s="416"/>
      <c r="L260" s="416"/>
      <c r="M260" s="416"/>
      <c r="N260" s="416"/>
      <c r="O260" s="1288"/>
      <c r="P260" s="421"/>
      <c r="Q260" s="421"/>
    </row>
    <row r="261" spans="1:17" s="108" customFormat="1" ht="13.5">
      <c r="A261" s="1251"/>
      <c r="B261" s="1102"/>
      <c r="C261" s="1243"/>
      <c r="D261" s="231">
        <v>2025</v>
      </c>
      <c r="E261" s="416">
        <f t="shared" si="61"/>
        <v>0</v>
      </c>
      <c r="F261" s="416">
        <f t="shared" si="61"/>
        <v>0</v>
      </c>
      <c r="G261" s="416"/>
      <c r="H261" s="416"/>
      <c r="I261" s="416"/>
      <c r="J261" s="416"/>
      <c r="K261" s="416"/>
      <c r="L261" s="416"/>
      <c r="M261" s="416"/>
      <c r="N261" s="416"/>
      <c r="O261" s="1288"/>
      <c r="P261" s="421"/>
      <c r="Q261" s="421"/>
    </row>
    <row r="262" spans="1:17" s="108" customFormat="1" ht="13.5">
      <c r="A262" s="1249" t="s">
        <v>757</v>
      </c>
      <c r="B262" s="1101" t="s">
        <v>960</v>
      </c>
      <c r="C262" s="1241"/>
      <c r="D262" s="419" t="s">
        <v>8</v>
      </c>
      <c r="E262" s="420">
        <f aca="true" t="shared" si="62" ref="E262:N262">SUM(E263:E273)</f>
        <v>4951.6</v>
      </c>
      <c r="F262" s="420">
        <f t="shared" si="62"/>
        <v>0</v>
      </c>
      <c r="G262" s="420">
        <f t="shared" si="62"/>
        <v>4951.6</v>
      </c>
      <c r="H262" s="420">
        <f t="shared" si="62"/>
        <v>0</v>
      </c>
      <c r="I262" s="420">
        <f t="shared" si="62"/>
        <v>0</v>
      </c>
      <c r="J262" s="420">
        <f t="shared" si="62"/>
        <v>0</v>
      </c>
      <c r="K262" s="420">
        <f t="shared" si="62"/>
        <v>0</v>
      </c>
      <c r="L262" s="420">
        <f t="shared" si="62"/>
        <v>0</v>
      </c>
      <c r="M262" s="420">
        <f t="shared" si="62"/>
        <v>0</v>
      </c>
      <c r="N262" s="420">
        <f t="shared" si="62"/>
        <v>0</v>
      </c>
      <c r="O262" s="1288"/>
      <c r="P262" s="421"/>
      <c r="Q262" s="421"/>
    </row>
    <row r="263" spans="1:17" s="108" customFormat="1" ht="15" customHeight="1">
      <c r="A263" s="1250"/>
      <c r="B263" s="1244"/>
      <c r="C263" s="1242"/>
      <c r="D263" s="247">
        <v>2015</v>
      </c>
      <c r="E263" s="426">
        <f aca="true" t="shared" si="63" ref="E263:E273">G263+I263+K263+M263</f>
        <v>0</v>
      </c>
      <c r="F263" s="426">
        <f aca="true" t="shared" si="64" ref="F263:F273">H263+J263+L263+N263</f>
        <v>0</v>
      </c>
      <c r="G263" s="426"/>
      <c r="H263" s="426"/>
      <c r="I263" s="426"/>
      <c r="J263" s="426"/>
      <c r="K263" s="426"/>
      <c r="L263" s="426"/>
      <c r="M263" s="426"/>
      <c r="N263" s="426"/>
      <c r="O263" s="1288"/>
      <c r="P263" s="421"/>
      <c r="Q263" s="421"/>
    </row>
    <row r="264" spans="1:17" s="108" customFormat="1" ht="13.5">
      <c r="A264" s="1250"/>
      <c r="B264" s="1244"/>
      <c r="C264" s="1242"/>
      <c r="D264" s="247">
        <v>2016</v>
      </c>
      <c r="E264" s="426">
        <f t="shared" si="63"/>
        <v>0</v>
      </c>
      <c r="F264" s="426">
        <f t="shared" si="64"/>
        <v>0</v>
      </c>
      <c r="G264" s="426"/>
      <c r="H264" s="426"/>
      <c r="I264" s="426"/>
      <c r="J264" s="426"/>
      <c r="K264" s="426"/>
      <c r="L264" s="426"/>
      <c r="M264" s="426"/>
      <c r="N264" s="426"/>
      <c r="O264" s="1288"/>
      <c r="P264" s="421"/>
      <c r="Q264" s="421"/>
    </row>
    <row r="265" spans="1:17" s="108" customFormat="1" ht="13.5">
      <c r="A265" s="1250"/>
      <c r="B265" s="1244"/>
      <c r="C265" s="1242"/>
      <c r="D265" s="247">
        <v>2017</v>
      </c>
      <c r="E265" s="426">
        <f t="shared" si="63"/>
        <v>0</v>
      </c>
      <c r="F265" s="426">
        <f t="shared" si="64"/>
        <v>0</v>
      </c>
      <c r="G265" s="426"/>
      <c r="H265" s="426"/>
      <c r="I265" s="426"/>
      <c r="J265" s="426"/>
      <c r="K265" s="426"/>
      <c r="L265" s="426"/>
      <c r="M265" s="426"/>
      <c r="N265" s="426"/>
      <c r="O265" s="1288"/>
      <c r="P265" s="421"/>
      <c r="Q265" s="421"/>
    </row>
    <row r="266" spans="1:17" s="108" customFormat="1" ht="13.5">
      <c r="A266" s="1250"/>
      <c r="B266" s="1244"/>
      <c r="C266" s="1242"/>
      <c r="D266" s="247">
        <v>2018</v>
      </c>
      <c r="E266" s="426">
        <f t="shared" si="63"/>
        <v>0</v>
      </c>
      <c r="F266" s="426">
        <f t="shared" si="64"/>
        <v>0</v>
      </c>
      <c r="G266" s="426"/>
      <c r="H266" s="426"/>
      <c r="I266" s="426"/>
      <c r="J266" s="426"/>
      <c r="K266" s="426"/>
      <c r="L266" s="426"/>
      <c r="M266" s="426"/>
      <c r="N266" s="426"/>
      <c r="O266" s="1288"/>
      <c r="P266" s="421"/>
      <c r="Q266" s="421"/>
    </row>
    <row r="267" spans="1:17" s="108" customFormat="1" ht="13.5">
      <c r="A267" s="1250"/>
      <c r="B267" s="1244"/>
      <c r="C267" s="1242"/>
      <c r="D267" s="247">
        <v>2019</v>
      </c>
      <c r="E267" s="426">
        <f t="shared" si="63"/>
        <v>0</v>
      </c>
      <c r="F267" s="426">
        <f t="shared" si="64"/>
        <v>0</v>
      </c>
      <c r="G267" s="426"/>
      <c r="H267" s="426"/>
      <c r="I267" s="426"/>
      <c r="J267" s="426"/>
      <c r="K267" s="426"/>
      <c r="L267" s="426"/>
      <c r="M267" s="426"/>
      <c r="N267" s="426"/>
      <c r="O267" s="1288"/>
      <c r="P267" s="421"/>
      <c r="Q267" s="421"/>
    </row>
    <row r="268" spans="1:17" s="108" customFormat="1" ht="13.5">
      <c r="A268" s="1250"/>
      <c r="B268" s="1244"/>
      <c r="C268" s="1242"/>
      <c r="D268" s="231">
        <v>2020</v>
      </c>
      <c r="E268" s="416">
        <f t="shared" si="63"/>
        <v>599.3</v>
      </c>
      <c r="F268" s="416">
        <f t="shared" si="64"/>
        <v>0</v>
      </c>
      <c r="G268" s="416">
        <v>599.3</v>
      </c>
      <c r="H268" s="416"/>
      <c r="I268" s="416"/>
      <c r="J268" s="416"/>
      <c r="K268" s="416"/>
      <c r="L268" s="416"/>
      <c r="M268" s="416"/>
      <c r="N268" s="416"/>
      <c r="O268" s="1288"/>
      <c r="P268" s="421"/>
      <c r="Q268" s="421"/>
    </row>
    <row r="269" spans="1:17" s="108" customFormat="1" ht="13.5">
      <c r="A269" s="1250"/>
      <c r="B269" s="1244"/>
      <c r="C269" s="1242"/>
      <c r="D269" s="231">
        <v>2021</v>
      </c>
      <c r="E269" s="416">
        <f t="shared" si="63"/>
        <v>4352.3</v>
      </c>
      <c r="F269" s="416">
        <f t="shared" si="64"/>
        <v>0</v>
      </c>
      <c r="G269" s="416">
        <v>4352.3</v>
      </c>
      <c r="H269" s="416"/>
      <c r="I269" s="416"/>
      <c r="J269" s="416"/>
      <c r="K269" s="416"/>
      <c r="L269" s="416"/>
      <c r="M269" s="416"/>
      <c r="N269" s="416"/>
      <c r="O269" s="1288"/>
      <c r="P269" s="421"/>
      <c r="Q269" s="421"/>
    </row>
    <row r="270" spans="1:17" s="108" customFormat="1" ht="13.5">
      <c r="A270" s="1250"/>
      <c r="B270" s="1244"/>
      <c r="C270" s="1242"/>
      <c r="D270" s="231">
        <v>2022</v>
      </c>
      <c r="E270" s="416">
        <f t="shared" si="63"/>
        <v>0</v>
      </c>
      <c r="F270" s="416">
        <f t="shared" si="64"/>
        <v>0</v>
      </c>
      <c r="G270" s="416"/>
      <c r="H270" s="416"/>
      <c r="I270" s="416"/>
      <c r="J270" s="416"/>
      <c r="K270" s="416"/>
      <c r="L270" s="416"/>
      <c r="M270" s="416"/>
      <c r="N270" s="416"/>
      <c r="O270" s="1288"/>
      <c r="P270" s="421"/>
      <c r="Q270" s="421"/>
    </row>
    <row r="271" spans="1:17" s="108" customFormat="1" ht="13.5">
      <c r="A271" s="1250"/>
      <c r="B271" s="1244"/>
      <c r="C271" s="1242"/>
      <c r="D271" s="231">
        <v>2023</v>
      </c>
      <c r="E271" s="416">
        <f t="shared" si="63"/>
        <v>0</v>
      </c>
      <c r="F271" s="416">
        <f t="shared" si="64"/>
        <v>0</v>
      </c>
      <c r="G271" s="416"/>
      <c r="H271" s="416"/>
      <c r="I271" s="416"/>
      <c r="J271" s="416"/>
      <c r="K271" s="416"/>
      <c r="L271" s="416"/>
      <c r="M271" s="416"/>
      <c r="N271" s="416"/>
      <c r="O271" s="1288"/>
      <c r="P271" s="421"/>
      <c r="Q271" s="421"/>
    </row>
    <row r="272" spans="1:17" s="108" customFormat="1" ht="13.5">
      <c r="A272" s="1250"/>
      <c r="B272" s="1244"/>
      <c r="C272" s="1242"/>
      <c r="D272" s="231">
        <v>2024</v>
      </c>
      <c r="E272" s="416">
        <f t="shared" si="63"/>
        <v>0</v>
      </c>
      <c r="F272" s="416">
        <f t="shared" si="64"/>
        <v>0</v>
      </c>
      <c r="G272" s="416"/>
      <c r="H272" s="416"/>
      <c r="I272" s="416"/>
      <c r="J272" s="416"/>
      <c r="K272" s="416"/>
      <c r="L272" s="416"/>
      <c r="M272" s="416"/>
      <c r="N272" s="416"/>
      <c r="O272" s="1288"/>
      <c r="P272" s="421"/>
      <c r="Q272" s="421"/>
    </row>
    <row r="273" spans="1:17" s="108" customFormat="1" ht="13.5">
      <c r="A273" s="1251"/>
      <c r="B273" s="1102"/>
      <c r="C273" s="1243"/>
      <c r="D273" s="231">
        <v>2025</v>
      </c>
      <c r="E273" s="416">
        <f t="shared" si="63"/>
        <v>0</v>
      </c>
      <c r="F273" s="416">
        <f t="shared" si="64"/>
        <v>0</v>
      </c>
      <c r="G273" s="416"/>
      <c r="H273" s="416"/>
      <c r="I273" s="416"/>
      <c r="J273" s="416"/>
      <c r="K273" s="416"/>
      <c r="L273" s="416"/>
      <c r="M273" s="416"/>
      <c r="N273" s="416"/>
      <c r="O273" s="1288"/>
      <c r="P273" s="421"/>
      <c r="Q273" s="421"/>
    </row>
    <row r="274" spans="1:17" s="20" customFormat="1" ht="13.5">
      <c r="A274" s="417">
        <v>2</v>
      </c>
      <c r="B274" s="1280" t="s">
        <v>177</v>
      </c>
      <c r="C274" s="1280"/>
      <c r="D274" s="1280"/>
      <c r="E274" s="1280"/>
      <c r="F274" s="1280"/>
      <c r="G274" s="1280"/>
      <c r="H274" s="1280"/>
      <c r="I274" s="1280"/>
      <c r="J274" s="1280"/>
      <c r="K274" s="1280"/>
      <c r="L274" s="1280"/>
      <c r="M274" s="1280"/>
      <c r="N274" s="1280"/>
      <c r="O274" s="1252" t="s">
        <v>175</v>
      </c>
      <c r="P274" s="418"/>
      <c r="Q274" s="418"/>
    </row>
    <row r="275" spans="1:17" ht="13.5">
      <c r="A275" s="1264" t="s">
        <v>147</v>
      </c>
      <c r="B275" s="1261" t="s">
        <v>1039</v>
      </c>
      <c r="C275" s="1261" t="s">
        <v>724</v>
      </c>
      <c r="D275" s="414" t="s">
        <v>8</v>
      </c>
      <c r="E275" s="415">
        <f aca="true" t="shared" si="65" ref="E275:N275">SUM(E276:E286)</f>
        <v>387194.5</v>
      </c>
      <c r="F275" s="415">
        <f t="shared" si="65"/>
        <v>4000</v>
      </c>
      <c r="G275" s="415">
        <f t="shared" si="65"/>
        <v>178034.7</v>
      </c>
      <c r="H275" s="415">
        <f t="shared" si="65"/>
        <v>4000</v>
      </c>
      <c r="I275" s="415">
        <f t="shared" si="65"/>
        <v>0</v>
      </c>
      <c r="J275" s="415">
        <f t="shared" si="65"/>
        <v>0</v>
      </c>
      <c r="K275" s="415">
        <f t="shared" si="65"/>
        <v>209159.8</v>
      </c>
      <c r="L275" s="415">
        <f t="shared" si="65"/>
        <v>0</v>
      </c>
      <c r="M275" s="415">
        <f t="shared" si="65"/>
        <v>0</v>
      </c>
      <c r="N275" s="415">
        <f t="shared" si="65"/>
        <v>0</v>
      </c>
      <c r="O275" s="1253"/>
      <c r="P275" s="410"/>
      <c r="Q275" s="410"/>
    </row>
    <row r="276" spans="1:17" ht="13.5">
      <c r="A276" s="1265"/>
      <c r="B276" s="1262"/>
      <c r="C276" s="1262"/>
      <c r="D276" s="247">
        <v>2015</v>
      </c>
      <c r="E276" s="426">
        <f aca="true" t="shared" si="66" ref="E276:E286">G276+I276+K276+M276</f>
        <v>0</v>
      </c>
      <c r="F276" s="426">
        <f aca="true" t="shared" si="67" ref="F276:F286">H276+J276+L276+N276</f>
        <v>0</v>
      </c>
      <c r="G276" s="426">
        <f>G288+G300+G312</f>
        <v>0</v>
      </c>
      <c r="H276" s="426">
        <f aca="true" t="shared" si="68" ref="H276:N276">H288+H300+H312</f>
        <v>0</v>
      </c>
      <c r="I276" s="426">
        <f t="shared" si="68"/>
        <v>0</v>
      </c>
      <c r="J276" s="426">
        <f t="shared" si="68"/>
        <v>0</v>
      </c>
      <c r="K276" s="426">
        <f t="shared" si="68"/>
        <v>0</v>
      </c>
      <c r="L276" s="426">
        <f t="shared" si="68"/>
        <v>0</v>
      </c>
      <c r="M276" s="426">
        <f t="shared" si="68"/>
        <v>0</v>
      </c>
      <c r="N276" s="426">
        <f t="shared" si="68"/>
        <v>0</v>
      </c>
      <c r="O276" s="1253"/>
      <c r="P276" s="410"/>
      <c r="Q276" s="410"/>
    </row>
    <row r="277" spans="1:17" ht="13.5">
      <c r="A277" s="1265"/>
      <c r="B277" s="1262"/>
      <c r="C277" s="1262"/>
      <c r="D277" s="247">
        <v>2016</v>
      </c>
      <c r="E277" s="426">
        <f t="shared" si="66"/>
        <v>0</v>
      </c>
      <c r="F277" s="426">
        <f t="shared" si="67"/>
        <v>0</v>
      </c>
      <c r="G277" s="426">
        <f aca="true" t="shared" si="69" ref="G277:N286">G289+G301+G313</f>
        <v>0</v>
      </c>
      <c r="H277" s="426">
        <f t="shared" si="69"/>
        <v>0</v>
      </c>
      <c r="I277" s="426">
        <f t="shared" si="69"/>
        <v>0</v>
      </c>
      <c r="J277" s="426">
        <f t="shared" si="69"/>
        <v>0</v>
      </c>
      <c r="K277" s="426">
        <f t="shared" si="69"/>
        <v>0</v>
      </c>
      <c r="L277" s="426">
        <f t="shared" si="69"/>
        <v>0</v>
      </c>
      <c r="M277" s="426">
        <f t="shared" si="69"/>
        <v>0</v>
      </c>
      <c r="N277" s="426">
        <f t="shared" si="69"/>
        <v>0</v>
      </c>
      <c r="O277" s="1253"/>
      <c r="P277" s="410"/>
      <c r="Q277" s="410"/>
    </row>
    <row r="278" spans="1:17" ht="13.5">
      <c r="A278" s="1265"/>
      <c r="B278" s="1262"/>
      <c r="C278" s="1262"/>
      <c r="D278" s="247">
        <v>2017</v>
      </c>
      <c r="E278" s="426">
        <f t="shared" si="66"/>
        <v>0</v>
      </c>
      <c r="F278" s="426">
        <f t="shared" si="67"/>
        <v>0</v>
      </c>
      <c r="G278" s="426">
        <f t="shared" si="69"/>
        <v>0</v>
      </c>
      <c r="H278" s="426">
        <f t="shared" si="69"/>
        <v>0</v>
      </c>
      <c r="I278" s="426">
        <f t="shared" si="69"/>
        <v>0</v>
      </c>
      <c r="J278" s="426">
        <f t="shared" si="69"/>
        <v>0</v>
      </c>
      <c r="K278" s="426">
        <f t="shared" si="69"/>
        <v>0</v>
      </c>
      <c r="L278" s="426">
        <f t="shared" si="69"/>
        <v>0</v>
      </c>
      <c r="M278" s="426">
        <f t="shared" si="69"/>
        <v>0</v>
      </c>
      <c r="N278" s="426">
        <f t="shared" si="69"/>
        <v>0</v>
      </c>
      <c r="O278" s="1253"/>
      <c r="P278" s="410"/>
      <c r="Q278" s="410"/>
    </row>
    <row r="279" spans="1:17" ht="13.5">
      <c r="A279" s="1265"/>
      <c r="B279" s="1262"/>
      <c r="C279" s="1262"/>
      <c r="D279" s="247">
        <v>2018</v>
      </c>
      <c r="E279" s="426">
        <f t="shared" si="66"/>
        <v>0</v>
      </c>
      <c r="F279" s="426">
        <f t="shared" si="67"/>
        <v>0</v>
      </c>
      <c r="G279" s="426">
        <f t="shared" si="69"/>
        <v>0</v>
      </c>
      <c r="H279" s="426">
        <f t="shared" si="69"/>
        <v>0</v>
      </c>
      <c r="I279" s="426">
        <f t="shared" si="69"/>
        <v>0</v>
      </c>
      <c r="J279" s="426">
        <f t="shared" si="69"/>
        <v>0</v>
      </c>
      <c r="K279" s="426">
        <f t="shared" si="69"/>
        <v>0</v>
      </c>
      <c r="L279" s="426">
        <f t="shared" si="69"/>
        <v>0</v>
      </c>
      <c r="M279" s="426">
        <f t="shared" si="69"/>
        <v>0</v>
      </c>
      <c r="N279" s="426">
        <f t="shared" si="69"/>
        <v>0</v>
      </c>
      <c r="O279" s="1253"/>
      <c r="P279" s="410"/>
      <c r="Q279" s="410"/>
    </row>
    <row r="280" spans="1:17" ht="13.5">
      <c r="A280" s="1265"/>
      <c r="B280" s="1262"/>
      <c r="C280" s="1262"/>
      <c r="D280" s="247">
        <v>2019</v>
      </c>
      <c r="E280" s="426">
        <f t="shared" si="66"/>
        <v>4000</v>
      </c>
      <c r="F280" s="426">
        <f t="shared" si="67"/>
        <v>4000</v>
      </c>
      <c r="G280" s="426">
        <f t="shared" si="69"/>
        <v>4000</v>
      </c>
      <c r="H280" s="426">
        <f t="shared" si="69"/>
        <v>4000</v>
      </c>
      <c r="I280" s="426">
        <f t="shared" si="69"/>
        <v>0</v>
      </c>
      <c r="J280" s="426">
        <f t="shared" si="69"/>
        <v>0</v>
      </c>
      <c r="K280" s="426">
        <f t="shared" si="69"/>
        <v>0</v>
      </c>
      <c r="L280" s="426">
        <f t="shared" si="69"/>
        <v>0</v>
      </c>
      <c r="M280" s="426">
        <f t="shared" si="69"/>
        <v>0</v>
      </c>
      <c r="N280" s="426">
        <f t="shared" si="69"/>
        <v>0</v>
      </c>
      <c r="O280" s="1253"/>
      <c r="P280" s="410"/>
      <c r="Q280" s="410"/>
    </row>
    <row r="281" spans="1:17" ht="13.5">
      <c r="A281" s="1265"/>
      <c r="B281" s="1262"/>
      <c r="C281" s="1262"/>
      <c r="D281" s="231">
        <v>2020</v>
      </c>
      <c r="E281" s="416">
        <f t="shared" si="66"/>
        <v>0</v>
      </c>
      <c r="F281" s="416">
        <f t="shared" si="67"/>
        <v>0</v>
      </c>
      <c r="G281" s="416">
        <f t="shared" si="69"/>
        <v>0</v>
      </c>
      <c r="H281" s="416">
        <f t="shared" si="69"/>
        <v>0</v>
      </c>
      <c r="I281" s="416">
        <f t="shared" si="69"/>
        <v>0</v>
      </c>
      <c r="J281" s="416">
        <f t="shared" si="69"/>
        <v>0</v>
      </c>
      <c r="K281" s="416">
        <f t="shared" si="69"/>
        <v>0</v>
      </c>
      <c r="L281" s="416">
        <f t="shared" si="69"/>
        <v>0</v>
      </c>
      <c r="M281" s="416">
        <f t="shared" si="69"/>
        <v>0</v>
      </c>
      <c r="N281" s="416">
        <f t="shared" si="69"/>
        <v>0</v>
      </c>
      <c r="O281" s="1253"/>
      <c r="P281" s="410"/>
      <c r="Q281" s="410"/>
    </row>
    <row r="282" spans="1:17" ht="13.5">
      <c r="A282" s="1265"/>
      <c r="B282" s="1262"/>
      <c r="C282" s="1262"/>
      <c r="D282" s="231">
        <v>2021</v>
      </c>
      <c r="E282" s="416">
        <f t="shared" si="66"/>
        <v>89556.5</v>
      </c>
      <c r="F282" s="416">
        <f t="shared" si="67"/>
        <v>0</v>
      </c>
      <c r="G282" s="416">
        <f t="shared" si="69"/>
        <v>22389.4</v>
      </c>
      <c r="H282" s="416">
        <f t="shared" si="69"/>
        <v>0</v>
      </c>
      <c r="I282" s="416">
        <f t="shared" si="69"/>
        <v>0</v>
      </c>
      <c r="J282" s="416">
        <f t="shared" si="69"/>
        <v>0</v>
      </c>
      <c r="K282" s="416">
        <f t="shared" si="69"/>
        <v>67167.1</v>
      </c>
      <c r="L282" s="416">
        <f t="shared" si="69"/>
        <v>0</v>
      </c>
      <c r="M282" s="416">
        <f t="shared" si="69"/>
        <v>0</v>
      </c>
      <c r="N282" s="416">
        <f t="shared" si="69"/>
        <v>0</v>
      </c>
      <c r="O282" s="1253"/>
      <c r="P282" s="410"/>
      <c r="Q282" s="410"/>
    </row>
    <row r="283" spans="1:17" ht="13.5">
      <c r="A283" s="1265"/>
      <c r="B283" s="1262"/>
      <c r="C283" s="1262"/>
      <c r="D283" s="231">
        <v>2022</v>
      </c>
      <c r="E283" s="416">
        <f t="shared" si="66"/>
        <v>92884.6</v>
      </c>
      <c r="F283" s="416">
        <f t="shared" si="67"/>
        <v>0</v>
      </c>
      <c r="G283" s="416">
        <f t="shared" si="69"/>
        <v>23221.4</v>
      </c>
      <c r="H283" s="416">
        <f t="shared" si="69"/>
        <v>0</v>
      </c>
      <c r="I283" s="416">
        <f t="shared" si="69"/>
        <v>0</v>
      </c>
      <c r="J283" s="416">
        <f t="shared" si="69"/>
        <v>0</v>
      </c>
      <c r="K283" s="416">
        <f t="shared" si="69"/>
        <v>69663.2</v>
      </c>
      <c r="L283" s="416">
        <f t="shared" si="69"/>
        <v>0</v>
      </c>
      <c r="M283" s="416">
        <f t="shared" si="69"/>
        <v>0</v>
      </c>
      <c r="N283" s="416">
        <f t="shared" si="69"/>
        <v>0</v>
      </c>
      <c r="O283" s="1253"/>
      <c r="P283" s="410"/>
      <c r="Q283" s="410"/>
    </row>
    <row r="284" spans="1:17" ht="13.5">
      <c r="A284" s="1265"/>
      <c r="B284" s="1262"/>
      <c r="C284" s="1262"/>
      <c r="D284" s="231">
        <v>2023</v>
      </c>
      <c r="E284" s="416">
        <f t="shared" si="66"/>
        <v>97438.4</v>
      </c>
      <c r="F284" s="416">
        <f t="shared" si="67"/>
        <v>0</v>
      </c>
      <c r="G284" s="416">
        <f t="shared" si="69"/>
        <v>25108.899999999998</v>
      </c>
      <c r="H284" s="416">
        <f t="shared" si="69"/>
        <v>0</v>
      </c>
      <c r="I284" s="416">
        <f t="shared" si="69"/>
        <v>0</v>
      </c>
      <c r="J284" s="416">
        <f t="shared" si="69"/>
        <v>0</v>
      </c>
      <c r="K284" s="416">
        <f t="shared" si="69"/>
        <v>72329.5</v>
      </c>
      <c r="L284" s="416">
        <f t="shared" si="69"/>
        <v>0</v>
      </c>
      <c r="M284" s="416">
        <f t="shared" si="69"/>
        <v>0</v>
      </c>
      <c r="N284" s="416">
        <f t="shared" si="69"/>
        <v>0</v>
      </c>
      <c r="O284" s="1253"/>
      <c r="P284" s="410"/>
      <c r="Q284" s="410"/>
    </row>
    <row r="285" spans="1:17" ht="13.5">
      <c r="A285" s="1265"/>
      <c r="B285" s="1262"/>
      <c r="C285" s="1262"/>
      <c r="D285" s="231">
        <v>2024</v>
      </c>
      <c r="E285" s="416">
        <f t="shared" si="66"/>
        <v>23315</v>
      </c>
      <c r="F285" s="416">
        <f t="shared" si="67"/>
        <v>0</v>
      </c>
      <c r="G285" s="416">
        <f t="shared" si="69"/>
        <v>23315</v>
      </c>
      <c r="H285" s="416">
        <f t="shared" si="69"/>
        <v>0</v>
      </c>
      <c r="I285" s="416">
        <f t="shared" si="69"/>
        <v>0</v>
      </c>
      <c r="J285" s="416">
        <f t="shared" si="69"/>
        <v>0</v>
      </c>
      <c r="K285" s="416">
        <f t="shared" si="69"/>
        <v>0</v>
      </c>
      <c r="L285" s="416">
        <f t="shared" si="69"/>
        <v>0</v>
      </c>
      <c r="M285" s="416">
        <f t="shared" si="69"/>
        <v>0</v>
      </c>
      <c r="N285" s="416">
        <f t="shared" si="69"/>
        <v>0</v>
      </c>
      <c r="O285" s="1253"/>
      <c r="P285" s="410"/>
      <c r="Q285" s="410"/>
    </row>
    <row r="286" spans="1:17" ht="13.5">
      <c r="A286" s="1266"/>
      <c r="B286" s="1263"/>
      <c r="C286" s="1263"/>
      <c r="D286" s="231">
        <v>2025</v>
      </c>
      <c r="E286" s="416">
        <f t="shared" si="66"/>
        <v>80000</v>
      </c>
      <c r="F286" s="416">
        <f t="shared" si="67"/>
        <v>0</v>
      </c>
      <c r="G286" s="416">
        <f t="shared" si="69"/>
        <v>80000</v>
      </c>
      <c r="H286" s="416">
        <f t="shared" si="69"/>
        <v>0</v>
      </c>
      <c r="I286" s="416">
        <f t="shared" si="69"/>
        <v>0</v>
      </c>
      <c r="J286" s="416">
        <f t="shared" si="69"/>
        <v>0</v>
      </c>
      <c r="K286" s="416">
        <f t="shared" si="69"/>
        <v>0</v>
      </c>
      <c r="L286" s="416">
        <f t="shared" si="69"/>
        <v>0</v>
      </c>
      <c r="M286" s="416">
        <f t="shared" si="69"/>
        <v>0</v>
      </c>
      <c r="N286" s="416">
        <f t="shared" si="69"/>
        <v>0</v>
      </c>
      <c r="O286" s="1253"/>
      <c r="P286" s="410"/>
      <c r="Q286" s="410"/>
    </row>
    <row r="287" spans="1:17" ht="13.5">
      <c r="A287" s="1249" t="s">
        <v>198</v>
      </c>
      <c r="B287" s="1101" t="s">
        <v>961</v>
      </c>
      <c r="C287" s="1261"/>
      <c r="D287" s="419" t="s">
        <v>8</v>
      </c>
      <c r="E287" s="420">
        <f aca="true" t="shared" si="70" ref="E287:N287">SUM(E288:E298)</f>
        <v>82500</v>
      </c>
      <c r="F287" s="420">
        <f t="shared" si="70"/>
        <v>0</v>
      </c>
      <c r="G287" s="420">
        <f t="shared" si="70"/>
        <v>82500</v>
      </c>
      <c r="H287" s="420">
        <f t="shared" si="70"/>
        <v>0</v>
      </c>
      <c r="I287" s="420">
        <f t="shared" si="70"/>
        <v>0</v>
      </c>
      <c r="J287" s="420">
        <f t="shared" si="70"/>
        <v>0</v>
      </c>
      <c r="K287" s="420">
        <f t="shared" si="70"/>
        <v>0</v>
      </c>
      <c r="L287" s="420">
        <f t="shared" si="70"/>
        <v>0</v>
      </c>
      <c r="M287" s="420">
        <f t="shared" si="70"/>
        <v>0</v>
      </c>
      <c r="N287" s="420">
        <f t="shared" si="70"/>
        <v>0</v>
      </c>
      <c r="O287" s="1253"/>
      <c r="P287" s="410"/>
      <c r="Q287" s="410"/>
    </row>
    <row r="288" spans="1:17" ht="15" customHeight="1">
      <c r="A288" s="1250"/>
      <c r="B288" s="1244"/>
      <c r="C288" s="1262"/>
      <c r="D288" s="247">
        <v>2015</v>
      </c>
      <c r="E288" s="426">
        <f aca="true" t="shared" si="71" ref="E288:F293">G288+I288+K288+M288</f>
        <v>0</v>
      </c>
      <c r="F288" s="426">
        <f t="shared" si="71"/>
        <v>0</v>
      </c>
      <c r="G288" s="426"/>
      <c r="H288" s="426"/>
      <c r="I288" s="426"/>
      <c r="J288" s="426"/>
      <c r="K288" s="426"/>
      <c r="L288" s="426"/>
      <c r="M288" s="426"/>
      <c r="N288" s="426"/>
      <c r="O288" s="1253"/>
      <c r="P288" s="410"/>
      <c r="Q288" s="410"/>
    </row>
    <row r="289" spans="1:17" ht="13.5">
      <c r="A289" s="1250"/>
      <c r="B289" s="1244"/>
      <c r="C289" s="1262"/>
      <c r="D289" s="247">
        <v>2016</v>
      </c>
      <c r="E289" s="426">
        <f t="shared" si="71"/>
        <v>0</v>
      </c>
      <c r="F289" s="426">
        <f t="shared" si="71"/>
        <v>0</v>
      </c>
      <c r="G289" s="426"/>
      <c r="H289" s="426"/>
      <c r="I289" s="426"/>
      <c r="J289" s="426"/>
      <c r="K289" s="426"/>
      <c r="L289" s="426"/>
      <c r="M289" s="426"/>
      <c r="N289" s="426"/>
      <c r="O289" s="1253"/>
      <c r="P289" s="410"/>
      <c r="Q289" s="410"/>
    </row>
    <row r="290" spans="1:17" ht="13.5">
      <c r="A290" s="1250"/>
      <c r="B290" s="1244"/>
      <c r="C290" s="1262"/>
      <c r="D290" s="247">
        <v>2017</v>
      </c>
      <c r="E290" s="426">
        <f t="shared" si="71"/>
        <v>0</v>
      </c>
      <c r="F290" s="426">
        <f t="shared" si="71"/>
        <v>0</v>
      </c>
      <c r="G290" s="426"/>
      <c r="H290" s="426"/>
      <c r="I290" s="426"/>
      <c r="J290" s="426"/>
      <c r="K290" s="426"/>
      <c r="L290" s="426"/>
      <c r="M290" s="426"/>
      <c r="N290" s="426"/>
      <c r="O290" s="1253"/>
      <c r="P290" s="410"/>
      <c r="Q290" s="410"/>
    </row>
    <row r="291" spans="1:17" ht="13.5">
      <c r="A291" s="1250"/>
      <c r="B291" s="1244"/>
      <c r="C291" s="1262"/>
      <c r="D291" s="247">
        <v>2018</v>
      </c>
      <c r="E291" s="426">
        <f t="shared" si="71"/>
        <v>0</v>
      </c>
      <c r="F291" s="426">
        <f t="shared" si="71"/>
        <v>0</v>
      </c>
      <c r="G291" s="426"/>
      <c r="H291" s="426"/>
      <c r="I291" s="426"/>
      <c r="J291" s="426"/>
      <c r="K291" s="426"/>
      <c r="L291" s="426"/>
      <c r="M291" s="426"/>
      <c r="N291" s="426"/>
      <c r="O291" s="1253"/>
      <c r="P291" s="410"/>
      <c r="Q291" s="410"/>
    </row>
    <row r="292" spans="1:17" ht="13.5">
      <c r="A292" s="1250"/>
      <c r="B292" s="1244"/>
      <c r="C292" s="1262"/>
      <c r="D292" s="247">
        <v>2019</v>
      </c>
      <c r="E292" s="426">
        <f t="shared" si="71"/>
        <v>0</v>
      </c>
      <c r="F292" s="426">
        <f t="shared" si="71"/>
        <v>0</v>
      </c>
      <c r="G292" s="426"/>
      <c r="H292" s="426"/>
      <c r="I292" s="426"/>
      <c r="J292" s="426"/>
      <c r="K292" s="426"/>
      <c r="L292" s="426"/>
      <c r="M292" s="426"/>
      <c r="N292" s="426"/>
      <c r="O292" s="1253"/>
      <c r="P292" s="410"/>
      <c r="Q292" s="410"/>
    </row>
    <row r="293" spans="1:17" ht="13.5">
      <c r="A293" s="1250"/>
      <c r="B293" s="1244"/>
      <c r="C293" s="1262"/>
      <c r="D293" s="231">
        <v>2020</v>
      </c>
      <c r="E293" s="416">
        <f t="shared" si="71"/>
        <v>0</v>
      </c>
      <c r="F293" s="416">
        <f t="shared" si="71"/>
        <v>0</v>
      </c>
      <c r="G293" s="416"/>
      <c r="H293" s="416"/>
      <c r="I293" s="416"/>
      <c r="J293" s="416"/>
      <c r="K293" s="416"/>
      <c r="L293" s="416"/>
      <c r="M293" s="416"/>
      <c r="N293" s="416"/>
      <c r="O293" s="1253"/>
      <c r="P293" s="410"/>
      <c r="Q293" s="410"/>
    </row>
    <row r="294" spans="1:17" ht="13.5">
      <c r="A294" s="1250"/>
      <c r="B294" s="1244"/>
      <c r="C294" s="1262"/>
      <c r="D294" s="231">
        <v>2021</v>
      </c>
      <c r="E294" s="416">
        <f aca="true" t="shared" si="72" ref="E294:F298">G294+I294+K294+M294</f>
        <v>0</v>
      </c>
      <c r="F294" s="416">
        <f t="shared" si="72"/>
        <v>0</v>
      </c>
      <c r="G294" s="416"/>
      <c r="H294" s="416"/>
      <c r="I294" s="416"/>
      <c r="J294" s="416"/>
      <c r="K294" s="416"/>
      <c r="L294" s="416"/>
      <c r="M294" s="416"/>
      <c r="N294" s="416"/>
      <c r="O294" s="1253"/>
      <c r="P294" s="410"/>
      <c r="Q294" s="410"/>
    </row>
    <row r="295" spans="1:17" ht="13.5">
      <c r="A295" s="1250"/>
      <c r="B295" s="1244"/>
      <c r="C295" s="1262"/>
      <c r="D295" s="231">
        <v>2022</v>
      </c>
      <c r="E295" s="416">
        <f t="shared" si="72"/>
        <v>0</v>
      </c>
      <c r="F295" s="416">
        <f t="shared" si="72"/>
        <v>0</v>
      </c>
      <c r="G295" s="416"/>
      <c r="H295" s="416"/>
      <c r="I295" s="416"/>
      <c r="J295" s="416"/>
      <c r="K295" s="416"/>
      <c r="L295" s="416"/>
      <c r="M295" s="416"/>
      <c r="N295" s="416"/>
      <c r="O295" s="1253"/>
      <c r="P295" s="410"/>
      <c r="Q295" s="410"/>
    </row>
    <row r="296" spans="1:17" ht="13.5">
      <c r="A296" s="1250"/>
      <c r="B296" s="1244"/>
      <c r="C296" s="1262"/>
      <c r="D296" s="231">
        <v>2023</v>
      </c>
      <c r="E296" s="416">
        <f t="shared" si="72"/>
        <v>0</v>
      </c>
      <c r="F296" s="416">
        <f t="shared" si="72"/>
        <v>0</v>
      </c>
      <c r="G296" s="416"/>
      <c r="H296" s="416"/>
      <c r="I296" s="416"/>
      <c r="J296" s="416"/>
      <c r="K296" s="416"/>
      <c r="L296" s="416"/>
      <c r="M296" s="416"/>
      <c r="N296" s="416"/>
      <c r="O296" s="1253"/>
      <c r="P296" s="410"/>
      <c r="Q296" s="410"/>
    </row>
    <row r="297" spans="1:17" ht="13.5">
      <c r="A297" s="1250"/>
      <c r="B297" s="1244"/>
      <c r="C297" s="1262"/>
      <c r="D297" s="231">
        <v>2024</v>
      </c>
      <c r="E297" s="416">
        <f t="shared" si="72"/>
        <v>2500</v>
      </c>
      <c r="F297" s="416">
        <f t="shared" si="72"/>
        <v>0</v>
      </c>
      <c r="G297" s="416">
        <v>2500</v>
      </c>
      <c r="H297" s="416"/>
      <c r="I297" s="416"/>
      <c r="J297" s="416"/>
      <c r="K297" s="416"/>
      <c r="L297" s="416"/>
      <c r="M297" s="416"/>
      <c r="N297" s="416"/>
      <c r="O297" s="1253"/>
      <c r="P297" s="410"/>
      <c r="Q297" s="410"/>
    </row>
    <row r="298" spans="1:17" ht="13.5">
      <c r="A298" s="1251"/>
      <c r="B298" s="1102"/>
      <c r="C298" s="1263"/>
      <c r="D298" s="231">
        <v>2025</v>
      </c>
      <c r="E298" s="416">
        <f t="shared" si="72"/>
        <v>80000</v>
      </c>
      <c r="F298" s="416">
        <f t="shared" si="72"/>
        <v>0</v>
      </c>
      <c r="G298" s="416">
        <v>80000</v>
      </c>
      <c r="H298" s="416"/>
      <c r="I298" s="416"/>
      <c r="J298" s="416"/>
      <c r="K298" s="416"/>
      <c r="L298" s="416"/>
      <c r="M298" s="416"/>
      <c r="N298" s="416"/>
      <c r="O298" s="1253"/>
      <c r="P298" s="410"/>
      <c r="Q298" s="410"/>
    </row>
    <row r="299" spans="1:17" ht="13.5">
      <c r="A299" s="1249" t="s">
        <v>199</v>
      </c>
      <c r="B299" s="1101" t="s">
        <v>962</v>
      </c>
      <c r="C299" s="1261"/>
      <c r="D299" s="419" t="s">
        <v>8</v>
      </c>
      <c r="E299" s="420">
        <f aca="true" t="shared" si="73" ref="E299:N299">SUM(E300:E310)</f>
        <v>21813.8</v>
      </c>
      <c r="F299" s="420">
        <f t="shared" si="73"/>
        <v>0</v>
      </c>
      <c r="G299" s="420">
        <f t="shared" si="73"/>
        <v>21813.8</v>
      </c>
      <c r="H299" s="420">
        <f t="shared" si="73"/>
        <v>0</v>
      </c>
      <c r="I299" s="420">
        <f t="shared" si="73"/>
        <v>0</v>
      </c>
      <c r="J299" s="420">
        <f t="shared" si="73"/>
        <v>0</v>
      </c>
      <c r="K299" s="420">
        <f t="shared" si="73"/>
        <v>0</v>
      </c>
      <c r="L299" s="420">
        <f t="shared" si="73"/>
        <v>0</v>
      </c>
      <c r="M299" s="420">
        <f t="shared" si="73"/>
        <v>0</v>
      </c>
      <c r="N299" s="420">
        <f t="shared" si="73"/>
        <v>0</v>
      </c>
      <c r="O299" s="1253"/>
      <c r="P299" s="410"/>
      <c r="Q299" s="410"/>
    </row>
    <row r="300" spans="1:17" ht="15" customHeight="1">
      <c r="A300" s="1250"/>
      <c r="B300" s="1244"/>
      <c r="C300" s="1262"/>
      <c r="D300" s="247">
        <v>2015</v>
      </c>
      <c r="E300" s="426">
        <f aca="true" t="shared" si="74" ref="E300:E317">G300+I300+K300+M300</f>
        <v>0</v>
      </c>
      <c r="F300" s="426">
        <f aca="true" t="shared" si="75" ref="F300:F317">H300+J300+L300+N300</f>
        <v>0</v>
      </c>
      <c r="G300" s="426"/>
      <c r="H300" s="426"/>
      <c r="I300" s="426"/>
      <c r="J300" s="426"/>
      <c r="K300" s="426"/>
      <c r="L300" s="426"/>
      <c r="M300" s="426"/>
      <c r="N300" s="426"/>
      <c r="O300" s="1253"/>
      <c r="P300" s="410"/>
      <c r="Q300" s="410"/>
    </row>
    <row r="301" spans="1:17" ht="13.5">
      <c r="A301" s="1250"/>
      <c r="B301" s="1244"/>
      <c r="C301" s="1262"/>
      <c r="D301" s="247">
        <v>2016</v>
      </c>
      <c r="E301" s="426">
        <f t="shared" si="74"/>
        <v>0</v>
      </c>
      <c r="F301" s="426">
        <f t="shared" si="75"/>
        <v>0</v>
      </c>
      <c r="G301" s="426"/>
      <c r="H301" s="426"/>
      <c r="I301" s="426"/>
      <c r="J301" s="426"/>
      <c r="K301" s="426"/>
      <c r="L301" s="426"/>
      <c r="M301" s="426"/>
      <c r="N301" s="426"/>
      <c r="O301" s="1253"/>
      <c r="P301" s="410"/>
      <c r="Q301" s="410"/>
    </row>
    <row r="302" spans="1:17" ht="13.5">
      <c r="A302" s="1250"/>
      <c r="B302" s="1244"/>
      <c r="C302" s="1262"/>
      <c r="D302" s="247">
        <v>2017</v>
      </c>
      <c r="E302" s="426">
        <f t="shared" si="74"/>
        <v>0</v>
      </c>
      <c r="F302" s="426">
        <f t="shared" si="75"/>
        <v>0</v>
      </c>
      <c r="G302" s="426"/>
      <c r="H302" s="426"/>
      <c r="I302" s="426"/>
      <c r="J302" s="426"/>
      <c r="K302" s="426"/>
      <c r="L302" s="426"/>
      <c r="M302" s="426"/>
      <c r="N302" s="426"/>
      <c r="O302" s="1253"/>
      <c r="P302" s="410"/>
      <c r="Q302" s="410"/>
    </row>
    <row r="303" spans="1:17" ht="13.5">
      <c r="A303" s="1250"/>
      <c r="B303" s="1244"/>
      <c r="C303" s="1262"/>
      <c r="D303" s="247">
        <v>2018</v>
      </c>
      <c r="E303" s="426">
        <f t="shared" si="74"/>
        <v>0</v>
      </c>
      <c r="F303" s="426">
        <f t="shared" si="75"/>
        <v>0</v>
      </c>
      <c r="G303" s="426"/>
      <c r="H303" s="426"/>
      <c r="I303" s="426"/>
      <c r="J303" s="426"/>
      <c r="K303" s="426"/>
      <c r="L303" s="426"/>
      <c r="M303" s="426"/>
      <c r="N303" s="426"/>
      <c r="O303" s="1253"/>
      <c r="P303" s="410"/>
      <c r="Q303" s="410"/>
    </row>
    <row r="304" spans="1:17" ht="13.5">
      <c r="A304" s="1250"/>
      <c r="B304" s="1244"/>
      <c r="C304" s="1262"/>
      <c r="D304" s="247">
        <v>2019</v>
      </c>
      <c r="E304" s="426">
        <f t="shared" si="74"/>
        <v>0</v>
      </c>
      <c r="F304" s="426">
        <f t="shared" si="75"/>
        <v>0</v>
      </c>
      <c r="G304" s="426"/>
      <c r="H304" s="426"/>
      <c r="I304" s="426"/>
      <c r="J304" s="426"/>
      <c r="K304" s="426"/>
      <c r="L304" s="426"/>
      <c r="M304" s="426"/>
      <c r="N304" s="426"/>
      <c r="O304" s="1253"/>
      <c r="P304" s="410"/>
      <c r="Q304" s="410"/>
    </row>
    <row r="305" spans="1:17" ht="13.5">
      <c r="A305" s="1250"/>
      <c r="B305" s="1244"/>
      <c r="C305" s="1262"/>
      <c r="D305" s="231">
        <v>2020</v>
      </c>
      <c r="E305" s="416">
        <f t="shared" si="74"/>
        <v>0</v>
      </c>
      <c r="F305" s="416">
        <f t="shared" si="75"/>
        <v>0</v>
      </c>
      <c r="G305" s="416"/>
      <c r="H305" s="416"/>
      <c r="I305" s="416"/>
      <c r="J305" s="416"/>
      <c r="K305" s="416"/>
      <c r="L305" s="416"/>
      <c r="M305" s="416"/>
      <c r="N305" s="416"/>
      <c r="O305" s="1253"/>
      <c r="P305" s="410"/>
      <c r="Q305" s="410"/>
    </row>
    <row r="306" spans="1:17" ht="13.5">
      <c r="A306" s="1250"/>
      <c r="B306" s="1244"/>
      <c r="C306" s="1262"/>
      <c r="D306" s="231">
        <v>2021</v>
      </c>
      <c r="E306" s="416">
        <f aca="true" t="shared" si="76" ref="E306:F310">G306+I306+K306+M306</f>
        <v>0</v>
      </c>
      <c r="F306" s="416">
        <f t="shared" si="76"/>
        <v>0</v>
      </c>
      <c r="G306" s="416"/>
      <c r="H306" s="416"/>
      <c r="I306" s="416"/>
      <c r="J306" s="416"/>
      <c r="K306" s="416"/>
      <c r="L306" s="416"/>
      <c r="M306" s="416"/>
      <c r="N306" s="416"/>
      <c r="O306" s="1253"/>
      <c r="P306" s="410"/>
      <c r="Q306" s="410"/>
    </row>
    <row r="307" spans="1:17" ht="13.5">
      <c r="A307" s="1250"/>
      <c r="B307" s="1244"/>
      <c r="C307" s="1262"/>
      <c r="D307" s="231">
        <v>2022</v>
      </c>
      <c r="E307" s="416">
        <f t="shared" si="76"/>
        <v>0</v>
      </c>
      <c r="F307" s="416">
        <f t="shared" si="76"/>
        <v>0</v>
      </c>
      <c r="G307" s="416"/>
      <c r="H307" s="416"/>
      <c r="I307" s="416"/>
      <c r="J307" s="416"/>
      <c r="K307" s="416"/>
      <c r="L307" s="416"/>
      <c r="M307" s="416"/>
      <c r="N307" s="416"/>
      <c r="O307" s="1253"/>
      <c r="P307" s="410"/>
      <c r="Q307" s="410"/>
    </row>
    <row r="308" spans="1:17" ht="13.5">
      <c r="A308" s="1250"/>
      <c r="B308" s="1244"/>
      <c r="C308" s="1262"/>
      <c r="D308" s="231">
        <v>2023</v>
      </c>
      <c r="E308" s="416">
        <f t="shared" si="76"/>
        <v>998.8</v>
      </c>
      <c r="F308" s="416">
        <f t="shared" si="76"/>
        <v>0</v>
      </c>
      <c r="G308" s="416">
        <v>998.8</v>
      </c>
      <c r="H308" s="416"/>
      <c r="I308" s="416"/>
      <c r="J308" s="416"/>
      <c r="K308" s="416"/>
      <c r="L308" s="416"/>
      <c r="M308" s="416"/>
      <c r="N308" s="416"/>
      <c r="O308" s="1253"/>
      <c r="P308" s="410"/>
      <c r="Q308" s="410"/>
    </row>
    <row r="309" spans="1:17" ht="13.5">
      <c r="A309" s="1250"/>
      <c r="B309" s="1244"/>
      <c r="C309" s="1262"/>
      <c r="D309" s="231">
        <v>2024</v>
      </c>
      <c r="E309" s="416">
        <f t="shared" si="76"/>
        <v>20815</v>
      </c>
      <c r="F309" s="416">
        <f t="shared" si="76"/>
        <v>0</v>
      </c>
      <c r="G309" s="416">
        <v>20815</v>
      </c>
      <c r="H309" s="416"/>
      <c r="I309" s="416"/>
      <c r="J309" s="416"/>
      <c r="K309" s="416"/>
      <c r="L309" s="416"/>
      <c r="M309" s="416"/>
      <c r="N309" s="416"/>
      <c r="O309" s="1253"/>
      <c r="P309" s="410"/>
      <c r="Q309" s="410"/>
    </row>
    <row r="310" spans="1:17" ht="13.5">
      <c r="A310" s="1251"/>
      <c r="B310" s="1102"/>
      <c r="C310" s="1263"/>
      <c r="D310" s="231">
        <v>2025</v>
      </c>
      <c r="E310" s="416">
        <f t="shared" si="76"/>
        <v>0</v>
      </c>
      <c r="F310" s="416">
        <f t="shared" si="76"/>
        <v>0</v>
      </c>
      <c r="G310" s="416"/>
      <c r="H310" s="416"/>
      <c r="I310" s="416"/>
      <c r="J310" s="416"/>
      <c r="K310" s="416"/>
      <c r="L310" s="416"/>
      <c r="M310" s="416"/>
      <c r="N310" s="416"/>
      <c r="O310" s="1253"/>
      <c r="P310" s="410"/>
      <c r="Q310" s="410"/>
    </row>
    <row r="311" spans="1:17" ht="13.5">
      <c r="A311" s="1249" t="s">
        <v>200</v>
      </c>
      <c r="B311" s="1101" t="s">
        <v>963</v>
      </c>
      <c r="C311" s="1101" t="s">
        <v>724</v>
      </c>
      <c r="D311" s="419" t="s">
        <v>8</v>
      </c>
      <c r="E311" s="420">
        <f aca="true" t="shared" si="77" ref="E311:N311">SUM(E312:E322)</f>
        <v>282880.7</v>
      </c>
      <c r="F311" s="420">
        <f t="shared" si="77"/>
        <v>4000</v>
      </c>
      <c r="G311" s="420">
        <f t="shared" si="77"/>
        <v>73720.9</v>
      </c>
      <c r="H311" s="420">
        <f t="shared" si="77"/>
        <v>4000</v>
      </c>
      <c r="I311" s="420">
        <f t="shared" si="77"/>
        <v>0</v>
      </c>
      <c r="J311" s="420">
        <f t="shared" si="77"/>
        <v>0</v>
      </c>
      <c r="K311" s="420">
        <f t="shared" si="77"/>
        <v>209159.8</v>
      </c>
      <c r="L311" s="420">
        <f t="shared" si="77"/>
        <v>0</v>
      </c>
      <c r="M311" s="420">
        <f t="shared" si="77"/>
        <v>0</v>
      </c>
      <c r="N311" s="420">
        <f t="shared" si="77"/>
        <v>0</v>
      </c>
      <c r="O311" s="1253"/>
      <c r="P311" s="410"/>
      <c r="Q311" s="410"/>
    </row>
    <row r="312" spans="1:17" ht="15" customHeight="1">
      <c r="A312" s="1250"/>
      <c r="B312" s="1244"/>
      <c r="C312" s="1244"/>
      <c r="D312" s="247">
        <v>2015</v>
      </c>
      <c r="E312" s="426">
        <f t="shared" si="74"/>
        <v>0</v>
      </c>
      <c r="F312" s="426">
        <f t="shared" si="75"/>
        <v>0</v>
      </c>
      <c r="G312" s="426">
        <v>0</v>
      </c>
      <c r="H312" s="426"/>
      <c r="I312" s="426"/>
      <c r="J312" s="426"/>
      <c r="K312" s="426"/>
      <c r="L312" s="426"/>
      <c r="M312" s="426"/>
      <c r="N312" s="426"/>
      <c r="O312" s="1253"/>
      <c r="P312" s="410"/>
      <c r="Q312" s="410"/>
    </row>
    <row r="313" spans="1:17" ht="13.5">
      <c r="A313" s="1250"/>
      <c r="B313" s="1244"/>
      <c r="C313" s="1244"/>
      <c r="D313" s="247">
        <v>2016</v>
      </c>
      <c r="E313" s="426">
        <f t="shared" si="74"/>
        <v>0</v>
      </c>
      <c r="F313" s="426">
        <f t="shared" si="75"/>
        <v>0</v>
      </c>
      <c r="G313" s="426">
        <v>0</v>
      </c>
      <c r="H313" s="426"/>
      <c r="I313" s="426"/>
      <c r="J313" s="426"/>
      <c r="K313" s="426"/>
      <c r="L313" s="426"/>
      <c r="M313" s="426"/>
      <c r="N313" s="426"/>
      <c r="O313" s="1253"/>
      <c r="P313" s="410"/>
      <c r="Q313" s="410"/>
    </row>
    <row r="314" spans="1:17" ht="13.5">
      <c r="A314" s="1250"/>
      <c r="B314" s="1244"/>
      <c r="C314" s="1244"/>
      <c r="D314" s="247">
        <v>2017</v>
      </c>
      <c r="E314" s="426">
        <f t="shared" si="74"/>
        <v>0</v>
      </c>
      <c r="F314" s="426">
        <f t="shared" si="75"/>
        <v>0</v>
      </c>
      <c r="G314" s="426">
        <v>0</v>
      </c>
      <c r="H314" s="426"/>
      <c r="I314" s="426"/>
      <c r="J314" s="426"/>
      <c r="K314" s="426"/>
      <c r="L314" s="426"/>
      <c r="M314" s="426"/>
      <c r="N314" s="426"/>
      <c r="O314" s="1253"/>
      <c r="P314" s="410"/>
      <c r="Q314" s="410"/>
    </row>
    <row r="315" spans="1:17" ht="13.5">
      <c r="A315" s="1250"/>
      <c r="B315" s="1244"/>
      <c r="C315" s="1244"/>
      <c r="D315" s="247">
        <v>2018</v>
      </c>
      <c r="E315" s="426">
        <f t="shared" si="74"/>
        <v>0</v>
      </c>
      <c r="F315" s="426">
        <f t="shared" si="75"/>
        <v>0</v>
      </c>
      <c r="G315" s="426">
        <v>0</v>
      </c>
      <c r="H315" s="426">
        <v>0</v>
      </c>
      <c r="I315" s="426"/>
      <c r="J315" s="426"/>
      <c r="K315" s="426"/>
      <c r="L315" s="426"/>
      <c r="M315" s="426"/>
      <c r="N315" s="426"/>
      <c r="O315" s="1253"/>
      <c r="P315" s="410"/>
      <c r="Q315" s="410"/>
    </row>
    <row r="316" spans="1:17" ht="13.5">
      <c r="A316" s="1250"/>
      <c r="B316" s="1244"/>
      <c r="C316" s="1244"/>
      <c r="D316" s="247">
        <v>2019</v>
      </c>
      <c r="E316" s="426">
        <f t="shared" si="74"/>
        <v>4000</v>
      </c>
      <c r="F316" s="426">
        <f t="shared" si="75"/>
        <v>4000</v>
      </c>
      <c r="G316" s="426">
        <v>4000</v>
      </c>
      <c r="H316" s="426">
        <v>4000</v>
      </c>
      <c r="I316" s="426"/>
      <c r="J316" s="426"/>
      <c r="K316" s="426"/>
      <c r="L316" s="426"/>
      <c r="M316" s="426"/>
      <c r="N316" s="426"/>
      <c r="O316" s="1253"/>
      <c r="P316" s="410"/>
      <c r="Q316" s="410"/>
    </row>
    <row r="317" spans="1:17" ht="13.5">
      <c r="A317" s="1250"/>
      <c r="B317" s="1244"/>
      <c r="C317" s="1244"/>
      <c r="D317" s="231">
        <v>2020</v>
      </c>
      <c r="E317" s="416">
        <f t="shared" si="74"/>
        <v>0</v>
      </c>
      <c r="F317" s="416">
        <f t="shared" si="75"/>
        <v>0</v>
      </c>
      <c r="G317" s="416"/>
      <c r="H317" s="416"/>
      <c r="I317" s="416"/>
      <c r="J317" s="416"/>
      <c r="K317" s="416"/>
      <c r="L317" s="416"/>
      <c r="M317" s="416"/>
      <c r="N317" s="416"/>
      <c r="O317" s="1253"/>
      <c r="P317" s="410"/>
      <c r="Q317" s="410"/>
    </row>
    <row r="318" spans="1:17" ht="13.5">
      <c r="A318" s="1250"/>
      <c r="B318" s="1244"/>
      <c r="C318" s="1244"/>
      <c r="D318" s="231">
        <v>2021</v>
      </c>
      <c r="E318" s="416">
        <f aca="true" t="shared" si="78" ref="E318:F322">G318+I318+K318+M318</f>
        <v>89556.5</v>
      </c>
      <c r="F318" s="416">
        <f t="shared" si="78"/>
        <v>0</v>
      </c>
      <c r="G318" s="416">
        <v>22389.4</v>
      </c>
      <c r="H318" s="416"/>
      <c r="I318" s="416"/>
      <c r="J318" s="416"/>
      <c r="K318" s="416">
        <v>67167.1</v>
      </c>
      <c r="L318" s="416"/>
      <c r="M318" s="416"/>
      <c r="N318" s="416"/>
      <c r="O318" s="1253"/>
      <c r="P318" s="410"/>
      <c r="Q318" s="410"/>
    </row>
    <row r="319" spans="1:17" ht="13.5">
      <c r="A319" s="1250"/>
      <c r="B319" s="1244"/>
      <c r="C319" s="1244"/>
      <c r="D319" s="231">
        <v>2022</v>
      </c>
      <c r="E319" s="416">
        <f t="shared" si="78"/>
        <v>92884.6</v>
      </c>
      <c r="F319" s="416">
        <f t="shared" si="78"/>
        <v>0</v>
      </c>
      <c r="G319" s="416">
        <v>23221.4</v>
      </c>
      <c r="H319" s="416"/>
      <c r="I319" s="416"/>
      <c r="J319" s="416"/>
      <c r="K319" s="416">
        <v>69663.2</v>
      </c>
      <c r="L319" s="416"/>
      <c r="M319" s="416"/>
      <c r="N319" s="416"/>
      <c r="O319" s="1253"/>
      <c r="P319" s="410"/>
      <c r="Q319" s="410"/>
    </row>
    <row r="320" spans="1:17" ht="13.5">
      <c r="A320" s="1250"/>
      <c r="B320" s="1244"/>
      <c r="C320" s="1244"/>
      <c r="D320" s="231">
        <v>2023</v>
      </c>
      <c r="E320" s="416">
        <f t="shared" si="78"/>
        <v>96439.6</v>
      </c>
      <c r="F320" s="416">
        <f t="shared" si="78"/>
        <v>0</v>
      </c>
      <c r="G320" s="416">
        <v>24110.1</v>
      </c>
      <c r="H320" s="416"/>
      <c r="I320" s="416"/>
      <c r="J320" s="416"/>
      <c r="K320" s="416">
        <v>72329.5</v>
      </c>
      <c r="L320" s="416"/>
      <c r="M320" s="416"/>
      <c r="N320" s="416"/>
      <c r="O320" s="1253"/>
      <c r="P320" s="410"/>
      <c r="Q320" s="410"/>
    </row>
    <row r="321" spans="1:17" ht="13.5">
      <c r="A321" s="1250"/>
      <c r="B321" s="1244"/>
      <c r="C321" s="1244"/>
      <c r="D321" s="231">
        <v>2024</v>
      </c>
      <c r="E321" s="416">
        <f t="shared" si="78"/>
        <v>0</v>
      </c>
      <c r="F321" s="416">
        <f t="shared" si="78"/>
        <v>0</v>
      </c>
      <c r="G321" s="416"/>
      <c r="H321" s="416"/>
      <c r="I321" s="416"/>
      <c r="J321" s="416"/>
      <c r="K321" s="416"/>
      <c r="L321" s="416"/>
      <c r="M321" s="416"/>
      <c r="N321" s="416"/>
      <c r="O321" s="1253"/>
      <c r="P321" s="410"/>
      <c r="Q321" s="410"/>
    </row>
    <row r="322" spans="1:17" ht="13.5">
      <c r="A322" s="1251"/>
      <c r="B322" s="1102"/>
      <c r="C322" s="1102"/>
      <c r="D322" s="231">
        <v>2025</v>
      </c>
      <c r="E322" s="416">
        <f t="shared" si="78"/>
        <v>0</v>
      </c>
      <c r="F322" s="416">
        <f t="shared" si="78"/>
        <v>0</v>
      </c>
      <c r="G322" s="416"/>
      <c r="H322" s="416"/>
      <c r="I322" s="416"/>
      <c r="J322" s="416"/>
      <c r="K322" s="416"/>
      <c r="L322" s="416"/>
      <c r="M322" s="416"/>
      <c r="N322" s="416"/>
      <c r="O322" s="1253"/>
      <c r="P322" s="410"/>
      <c r="Q322" s="410"/>
    </row>
    <row r="323" spans="1:17" ht="15" customHeight="1">
      <c r="A323" s="1258" t="s">
        <v>680</v>
      </c>
      <c r="B323" s="1268" t="s">
        <v>1040</v>
      </c>
      <c r="C323" s="928"/>
      <c r="D323" s="414" t="s">
        <v>8</v>
      </c>
      <c r="E323" s="415">
        <f>SUM(E324:E334)</f>
        <v>1059818.3</v>
      </c>
      <c r="F323" s="415">
        <f aca="true" t="shared" si="79" ref="F323:N323">SUM(F324:F334)</f>
        <v>40251.2</v>
      </c>
      <c r="G323" s="415">
        <f>SUM(G324:G334)</f>
        <v>461362</v>
      </c>
      <c r="H323" s="415">
        <f t="shared" si="79"/>
        <v>37741.2</v>
      </c>
      <c r="I323" s="415">
        <f t="shared" si="79"/>
        <v>0</v>
      </c>
      <c r="J323" s="415">
        <f t="shared" si="79"/>
        <v>0</v>
      </c>
      <c r="K323" s="415">
        <f t="shared" si="79"/>
        <v>598456.2999999999</v>
      </c>
      <c r="L323" s="415">
        <f t="shared" si="79"/>
        <v>2510</v>
      </c>
      <c r="M323" s="415">
        <f t="shared" si="79"/>
        <v>0</v>
      </c>
      <c r="N323" s="415">
        <f t="shared" si="79"/>
        <v>0</v>
      </c>
      <c r="O323" s="1253"/>
      <c r="P323" s="410"/>
      <c r="Q323" s="410"/>
    </row>
    <row r="324" spans="1:17" ht="13.5">
      <c r="A324" s="1259"/>
      <c r="B324" s="1268"/>
      <c r="C324" s="928"/>
      <c r="D324" s="247">
        <v>2015</v>
      </c>
      <c r="E324" s="426">
        <f>G324+I324+K324+M324</f>
        <v>68679.2</v>
      </c>
      <c r="F324" s="426">
        <f>H324+J324+L324+N324</f>
        <v>20679.199999999997</v>
      </c>
      <c r="G324" s="426">
        <f aca="true" t="shared" si="80" ref="G324:G334">G336+G348+G360+G372+G384+G396+G420+G432+G444+G456+G468+G480+G492+G504+G516+G528+G408</f>
        <v>30169.199999999997</v>
      </c>
      <c r="H324" s="426">
        <f aca="true" t="shared" si="81" ref="H324:N324">H336+H348+H360+H372+H384+H396+H420+H432+H444+H456+H468+H480+H492+H504+H516+H528</f>
        <v>18169.199999999997</v>
      </c>
      <c r="I324" s="426">
        <f t="shared" si="81"/>
        <v>0</v>
      </c>
      <c r="J324" s="426">
        <f t="shared" si="81"/>
        <v>0</v>
      </c>
      <c r="K324" s="426">
        <f t="shared" si="81"/>
        <v>38510</v>
      </c>
      <c r="L324" s="426">
        <f t="shared" si="81"/>
        <v>2510</v>
      </c>
      <c r="M324" s="426">
        <f t="shared" si="81"/>
        <v>0</v>
      </c>
      <c r="N324" s="426">
        <f t="shared" si="81"/>
        <v>0</v>
      </c>
      <c r="O324" s="1253"/>
      <c r="P324" s="410"/>
      <c r="Q324" s="410"/>
    </row>
    <row r="325" spans="1:17" ht="13.5">
      <c r="A325" s="1259"/>
      <c r="B325" s="1268"/>
      <c r="C325" s="928"/>
      <c r="D325" s="247">
        <v>2016</v>
      </c>
      <c r="E325" s="426">
        <f aca="true" t="shared" si="82" ref="E325:F333">G325+I325+K325+M325</f>
        <v>4708.6</v>
      </c>
      <c r="F325" s="426">
        <f t="shared" si="82"/>
        <v>4708.6</v>
      </c>
      <c r="G325" s="426">
        <f t="shared" si="80"/>
        <v>4708.6</v>
      </c>
      <c r="H325" s="426">
        <f aca="true" t="shared" si="83" ref="H325:N334">H337+H349+H361+H373+H385+H397+H421+H433+H445+H457+H469+H481+H493+H505+H517+H529</f>
        <v>4708.6</v>
      </c>
      <c r="I325" s="426">
        <f t="shared" si="83"/>
        <v>0</v>
      </c>
      <c r="J325" s="426">
        <f t="shared" si="83"/>
        <v>0</v>
      </c>
      <c r="K325" s="426">
        <f t="shared" si="83"/>
        <v>0</v>
      </c>
      <c r="L325" s="426">
        <f t="shared" si="83"/>
        <v>0</v>
      </c>
      <c r="M325" s="426">
        <f t="shared" si="83"/>
        <v>0</v>
      </c>
      <c r="N325" s="426">
        <f t="shared" si="83"/>
        <v>0</v>
      </c>
      <c r="O325" s="1253"/>
      <c r="P325" s="410"/>
      <c r="Q325" s="410"/>
    </row>
    <row r="326" spans="1:17" ht="13.5">
      <c r="A326" s="1259"/>
      <c r="B326" s="1268"/>
      <c r="C326" s="928"/>
      <c r="D326" s="247">
        <v>2017</v>
      </c>
      <c r="E326" s="426">
        <f t="shared" si="82"/>
        <v>45833.9</v>
      </c>
      <c r="F326" s="426">
        <f t="shared" si="82"/>
        <v>5831.9</v>
      </c>
      <c r="G326" s="426">
        <f t="shared" si="80"/>
        <v>5833.9</v>
      </c>
      <c r="H326" s="426">
        <f t="shared" si="83"/>
        <v>5831.9</v>
      </c>
      <c r="I326" s="426">
        <f t="shared" si="83"/>
        <v>0</v>
      </c>
      <c r="J326" s="426">
        <f t="shared" si="83"/>
        <v>0</v>
      </c>
      <c r="K326" s="426">
        <f t="shared" si="83"/>
        <v>40000</v>
      </c>
      <c r="L326" s="426">
        <f t="shared" si="83"/>
        <v>0</v>
      </c>
      <c r="M326" s="426">
        <f t="shared" si="83"/>
        <v>0</v>
      </c>
      <c r="N326" s="426">
        <f t="shared" si="83"/>
        <v>0</v>
      </c>
      <c r="O326" s="1253"/>
      <c r="P326" s="410"/>
      <c r="Q326" s="410"/>
    </row>
    <row r="327" spans="1:17" ht="13.5">
      <c r="A327" s="1259"/>
      <c r="B327" s="1268"/>
      <c r="C327" s="928"/>
      <c r="D327" s="247">
        <v>2018</v>
      </c>
      <c r="E327" s="426">
        <f t="shared" si="82"/>
        <v>9031.5</v>
      </c>
      <c r="F327" s="426">
        <f t="shared" si="82"/>
        <v>9031.5</v>
      </c>
      <c r="G327" s="426">
        <f t="shared" si="80"/>
        <v>9031.5</v>
      </c>
      <c r="H327" s="426">
        <f t="shared" si="83"/>
        <v>9031.5</v>
      </c>
      <c r="I327" s="426">
        <f t="shared" si="83"/>
        <v>0</v>
      </c>
      <c r="J327" s="426">
        <f t="shared" si="83"/>
        <v>0</v>
      </c>
      <c r="K327" s="426">
        <f t="shared" si="83"/>
        <v>0</v>
      </c>
      <c r="L327" s="426">
        <f t="shared" si="83"/>
        <v>0</v>
      </c>
      <c r="M327" s="426">
        <f t="shared" si="83"/>
        <v>0</v>
      </c>
      <c r="N327" s="426">
        <f t="shared" si="83"/>
        <v>0</v>
      </c>
      <c r="O327" s="1253"/>
      <c r="P327" s="410"/>
      <c r="Q327" s="410"/>
    </row>
    <row r="328" spans="1:17" ht="13.5">
      <c r="A328" s="1259"/>
      <c r="B328" s="1268"/>
      <c r="C328" s="928"/>
      <c r="D328" s="247">
        <v>2019</v>
      </c>
      <c r="E328" s="426">
        <f t="shared" si="82"/>
        <v>0</v>
      </c>
      <c r="F328" s="426">
        <f t="shared" si="82"/>
        <v>0</v>
      </c>
      <c r="G328" s="426">
        <f t="shared" si="80"/>
        <v>0</v>
      </c>
      <c r="H328" s="426">
        <f t="shared" si="83"/>
        <v>0</v>
      </c>
      <c r="I328" s="426">
        <f t="shared" si="83"/>
        <v>0</v>
      </c>
      <c r="J328" s="426">
        <f t="shared" si="83"/>
        <v>0</v>
      </c>
      <c r="K328" s="426">
        <f t="shared" si="83"/>
        <v>0</v>
      </c>
      <c r="L328" s="426">
        <f t="shared" si="83"/>
        <v>0</v>
      </c>
      <c r="M328" s="426">
        <f t="shared" si="83"/>
        <v>0</v>
      </c>
      <c r="N328" s="426">
        <f t="shared" si="83"/>
        <v>0</v>
      </c>
      <c r="O328" s="1253"/>
      <c r="P328" s="410"/>
      <c r="Q328" s="410"/>
    </row>
    <row r="329" spans="1:17" ht="13.5">
      <c r="A329" s="1259"/>
      <c r="B329" s="1268"/>
      <c r="C329" s="928"/>
      <c r="D329" s="231">
        <v>2020</v>
      </c>
      <c r="E329" s="416">
        <f t="shared" si="82"/>
        <v>70307.4</v>
      </c>
      <c r="F329" s="416">
        <f t="shared" si="82"/>
        <v>0</v>
      </c>
      <c r="G329" s="416">
        <f t="shared" si="80"/>
        <v>70307.4</v>
      </c>
      <c r="H329" s="416">
        <f t="shared" si="83"/>
        <v>0</v>
      </c>
      <c r="I329" s="416">
        <f t="shared" si="83"/>
        <v>0</v>
      </c>
      <c r="J329" s="416">
        <f t="shared" si="83"/>
        <v>0</v>
      </c>
      <c r="K329" s="416">
        <f t="shared" si="83"/>
        <v>0</v>
      </c>
      <c r="L329" s="416">
        <f t="shared" si="83"/>
        <v>0</v>
      </c>
      <c r="M329" s="416">
        <f t="shared" si="83"/>
        <v>0</v>
      </c>
      <c r="N329" s="416">
        <f t="shared" si="83"/>
        <v>0</v>
      </c>
      <c r="O329" s="1253"/>
      <c r="P329" s="410"/>
      <c r="Q329" s="410"/>
    </row>
    <row r="330" spans="1:17" ht="13.5">
      <c r="A330" s="1259"/>
      <c r="B330" s="1268"/>
      <c r="C330" s="928"/>
      <c r="D330" s="231">
        <v>2021</v>
      </c>
      <c r="E330" s="416">
        <f t="shared" si="82"/>
        <v>315025</v>
      </c>
      <c r="F330" s="416">
        <f t="shared" si="82"/>
        <v>0</v>
      </c>
      <c r="G330" s="416">
        <f t="shared" si="80"/>
        <v>131076.3</v>
      </c>
      <c r="H330" s="416">
        <f t="shared" si="83"/>
        <v>0</v>
      </c>
      <c r="I330" s="416">
        <f t="shared" si="83"/>
        <v>0</v>
      </c>
      <c r="J330" s="416">
        <f t="shared" si="83"/>
        <v>0</v>
      </c>
      <c r="K330" s="416">
        <f t="shared" si="83"/>
        <v>183948.69999999998</v>
      </c>
      <c r="L330" s="416">
        <f t="shared" si="83"/>
        <v>0</v>
      </c>
      <c r="M330" s="416">
        <f t="shared" si="83"/>
        <v>0</v>
      </c>
      <c r="N330" s="416">
        <f t="shared" si="83"/>
        <v>0</v>
      </c>
      <c r="O330" s="1253"/>
      <c r="P330" s="410"/>
      <c r="Q330" s="410"/>
    </row>
    <row r="331" spans="1:17" ht="13.5">
      <c r="A331" s="1259"/>
      <c r="B331" s="1268"/>
      <c r="C331" s="928"/>
      <c r="D331" s="231">
        <v>2022</v>
      </c>
      <c r="E331" s="416">
        <f t="shared" si="82"/>
        <v>219811.5</v>
      </c>
      <c r="F331" s="416">
        <f t="shared" si="82"/>
        <v>0</v>
      </c>
      <c r="G331" s="416">
        <f t="shared" si="80"/>
        <v>54952.9</v>
      </c>
      <c r="H331" s="416">
        <f t="shared" si="83"/>
        <v>0</v>
      </c>
      <c r="I331" s="416">
        <f t="shared" si="83"/>
        <v>0</v>
      </c>
      <c r="J331" s="416">
        <f t="shared" si="83"/>
        <v>0</v>
      </c>
      <c r="K331" s="416">
        <f t="shared" si="83"/>
        <v>164858.6</v>
      </c>
      <c r="L331" s="416">
        <f t="shared" si="83"/>
        <v>0</v>
      </c>
      <c r="M331" s="416">
        <f t="shared" si="83"/>
        <v>0</v>
      </c>
      <c r="N331" s="416">
        <f t="shared" si="83"/>
        <v>0</v>
      </c>
      <c r="O331" s="1253"/>
      <c r="P331" s="410"/>
      <c r="Q331" s="410"/>
    </row>
    <row r="332" spans="1:17" ht="13.5">
      <c r="A332" s="1259"/>
      <c r="B332" s="1268"/>
      <c r="C332" s="928"/>
      <c r="D332" s="231">
        <v>2023</v>
      </c>
      <c r="E332" s="416">
        <f t="shared" si="82"/>
        <v>241364.2</v>
      </c>
      <c r="F332" s="416">
        <f t="shared" si="82"/>
        <v>0</v>
      </c>
      <c r="G332" s="416">
        <f>G344+G356+G368+G380+G392+G404+G428+G440+G452+G464+G476+G488+G500+G512+G524+G536+G416</f>
        <v>70225.20000000001</v>
      </c>
      <c r="H332" s="416">
        <f t="shared" si="83"/>
        <v>0</v>
      </c>
      <c r="I332" s="416">
        <f t="shared" si="83"/>
        <v>0</v>
      </c>
      <c r="J332" s="416">
        <f t="shared" si="83"/>
        <v>0</v>
      </c>
      <c r="K332" s="416">
        <f t="shared" si="83"/>
        <v>171139</v>
      </c>
      <c r="L332" s="416">
        <f t="shared" si="83"/>
        <v>0</v>
      </c>
      <c r="M332" s="416">
        <f t="shared" si="83"/>
        <v>0</v>
      </c>
      <c r="N332" s="416">
        <f t="shared" si="83"/>
        <v>0</v>
      </c>
      <c r="O332" s="1253"/>
      <c r="P332" s="410"/>
      <c r="Q332" s="410"/>
    </row>
    <row r="333" spans="1:17" ht="13.5">
      <c r="A333" s="1259"/>
      <c r="B333" s="1268"/>
      <c r="C333" s="928"/>
      <c r="D333" s="231">
        <v>2024</v>
      </c>
      <c r="E333" s="416">
        <f t="shared" si="82"/>
        <v>75757</v>
      </c>
      <c r="F333" s="416">
        <f t="shared" si="82"/>
        <v>0</v>
      </c>
      <c r="G333" s="416">
        <f t="shared" si="80"/>
        <v>75757</v>
      </c>
      <c r="H333" s="416">
        <f t="shared" si="83"/>
        <v>0</v>
      </c>
      <c r="I333" s="416">
        <f t="shared" si="83"/>
        <v>0</v>
      </c>
      <c r="J333" s="416">
        <f t="shared" si="83"/>
        <v>0</v>
      </c>
      <c r="K333" s="416">
        <f t="shared" si="83"/>
        <v>0</v>
      </c>
      <c r="L333" s="416">
        <f t="shared" si="83"/>
        <v>0</v>
      </c>
      <c r="M333" s="416">
        <f t="shared" si="83"/>
        <v>0</v>
      </c>
      <c r="N333" s="416">
        <f t="shared" si="83"/>
        <v>0</v>
      </c>
      <c r="O333" s="1253"/>
      <c r="P333" s="410"/>
      <c r="Q333" s="410"/>
    </row>
    <row r="334" spans="1:17" ht="13.5">
      <c r="A334" s="1259"/>
      <c r="B334" s="1268"/>
      <c r="C334" s="928"/>
      <c r="D334" s="231">
        <v>2025</v>
      </c>
      <c r="E334" s="416">
        <f>G334+I334+K334+M334</f>
        <v>9300</v>
      </c>
      <c r="F334" s="416">
        <f>H334+J334+L334+N334</f>
        <v>0</v>
      </c>
      <c r="G334" s="416">
        <f t="shared" si="80"/>
        <v>9300</v>
      </c>
      <c r="H334" s="416">
        <f t="shared" si="83"/>
        <v>0</v>
      </c>
      <c r="I334" s="416">
        <f t="shared" si="83"/>
        <v>0</v>
      </c>
      <c r="J334" s="416">
        <f t="shared" si="83"/>
        <v>0</v>
      </c>
      <c r="K334" s="416">
        <f t="shared" si="83"/>
        <v>0</v>
      </c>
      <c r="L334" s="416">
        <f t="shared" si="83"/>
        <v>0</v>
      </c>
      <c r="M334" s="416">
        <f t="shared" si="83"/>
        <v>0</v>
      </c>
      <c r="N334" s="416">
        <f t="shared" si="83"/>
        <v>0</v>
      </c>
      <c r="O334" s="1253"/>
      <c r="P334" s="410"/>
      <c r="Q334" s="410"/>
    </row>
    <row r="335" spans="1:17" ht="13.5">
      <c r="A335" s="1260" t="s">
        <v>201</v>
      </c>
      <c r="B335" s="928" t="s">
        <v>964</v>
      </c>
      <c r="C335" s="928" t="s">
        <v>724</v>
      </c>
      <c r="D335" s="419" t="s">
        <v>8</v>
      </c>
      <c r="E335" s="420">
        <f aca="true" t="shared" si="84" ref="E335:N335">SUM(E336:E346)</f>
        <v>667789.8</v>
      </c>
      <c r="F335" s="420">
        <f t="shared" si="84"/>
        <v>12831.9</v>
      </c>
      <c r="G335" s="420">
        <f t="shared" si="84"/>
        <v>172821.40000000002</v>
      </c>
      <c r="H335" s="420">
        <f t="shared" si="84"/>
        <v>12831.9</v>
      </c>
      <c r="I335" s="420">
        <f t="shared" si="84"/>
        <v>0</v>
      </c>
      <c r="J335" s="420">
        <f t="shared" si="84"/>
        <v>0</v>
      </c>
      <c r="K335" s="420">
        <f t="shared" si="84"/>
        <v>494968.4</v>
      </c>
      <c r="L335" s="420">
        <f t="shared" si="84"/>
        <v>0</v>
      </c>
      <c r="M335" s="420">
        <f t="shared" si="84"/>
        <v>0</v>
      </c>
      <c r="N335" s="420">
        <f t="shared" si="84"/>
        <v>0</v>
      </c>
      <c r="O335" s="1253"/>
      <c r="P335" s="410"/>
      <c r="Q335" s="410"/>
    </row>
    <row r="336" spans="1:17" ht="15" customHeight="1">
      <c r="A336" s="1260"/>
      <c r="B336" s="928"/>
      <c r="C336" s="928"/>
      <c r="D336" s="247">
        <v>2015</v>
      </c>
      <c r="E336" s="426">
        <f aca="true" t="shared" si="85" ref="E336:E377">G336+I336+K336+M336</f>
        <v>0</v>
      </c>
      <c r="F336" s="426">
        <f aca="true" t="shared" si="86" ref="F336:F377">H336+J336+L336+N336</f>
        <v>0</v>
      </c>
      <c r="G336" s="426"/>
      <c r="H336" s="426"/>
      <c r="I336" s="426"/>
      <c r="J336" s="426"/>
      <c r="K336" s="426"/>
      <c r="L336" s="426"/>
      <c r="M336" s="426"/>
      <c r="N336" s="426"/>
      <c r="O336" s="1253"/>
      <c r="P336" s="410"/>
      <c r="Q336" s="410"/>
    </row>
    <row r="337" spans="1:17" ht="13.5">
      <c r="A337" s="1260"/>
      <c r="B337" s="928"/>
      <c r="C337" s="928"/>
      <c r="D337" s="247">
        <v>2016</v>
      </c>
      <c r="E337" s="426">
        <f t="shared" si="85"/>
        <v>1168.1</v>
      </c>
      <c r="F337" s="426">
        <f t="shared" si="86"/>
        <v>1168.1</v>
      </c>
      <c r="G337" s="426">
        <v>1168.1</v>
      </c>
      <c r="H337" s="426">
        <v>1168.1</v>
      </c>
      <c r="I337" s="426"/>
      <c r="J337" s="426"/>
      <c r="K337" s="426"/>
      <c r="L337" s="426"/>
      <c r="M337" s="426"/>
      <c r="N337" s="426"/>
      <c r="O337" s="1253"/>
      <c r="P337" s="410"/>
      <c r="Q337" s="410"/>
    </row>
    <row r="338" spans="1:17" ht="13.5">
      <c r="A338" s="1260"/>
      <c r="B338" s="928"/>
      <c r="C338" s="928"/>
      <c r="D338" s="247">
        <v>2017</v>
      </c>
      <c r="E338" s="426">
        <f t="shared" si="85"/>
        <v>5831.9</v>
      </c>
      <c r="F338" s="426">
        <f t="shared" si="86"/>
        <v>5831.9</v>
      </c>
      <c r="G338" s="426">
        <v>5831.9</v>
      </c>
      <c r="H338" s="426">
        <v>5831.9</v>
      </c>
      <c r="I338" s="426"/>
      <c r="J338" s="426"/>
      <c r="K338" s="426"/>
      <c r="L338" s="426"/>
      <c r="M338" s="426"/>
      <c r="N338" s="426"/>
      <c r="O338" s="1253"/>
      <c r="P338" s="410"/>
      <c r="Q338" s="410"/>
    </row>
    <row r="339" spans="1:17" ht="13.5">
      <c r="A339" s="1260"/>
      <c r="B339" s="928"/>
      <c r="C339" s="928"/>
      <c r="D339" s="247">
        <v>2018</v>
      </c>
      <c r="E339" s="426">
        <f t="shared" si="85"/>
        <v>5831.9</v>
      </c>
      <c r="F339" s="426">
        <f t="shared" si="86"/>
        <v>5831.9</v>
      </c>
      <c r="G339" s="426">
        <v>5831.9</v>
      </c>
      <c r="H339" s="426">
        <v>5831.9</v>
      </c>
      <c r="I339" s="426"/>
      <c r="J339" s="426"/>
      <c r="K339" s="426"/>
      <c r="L339" s="426"/>
      <c r="M339" s="426"/>
      <c r="N339" s="426"/>
      <c r="O339" s="1253"/>
      <c r="P339" s="410"/>
      <c r="Q339" s="410"/>
    </row>
    <row r="340" spans="1:17" ht="13.5">
      <c r="A340" s="1260"/>
      <c r="B340" s="928"/>
      <c r="C340" s="928"/>
      <c r="D340" s="247">
        <v>2019</v>
      </c>
      <c r="E340" s="426">
        <f t="shared" si="85"/>
        <v>0</v>
      </c>
      <c r="F340" s="426">
        <f t="shared" si="86"/>
        <v>0</v>
      </c>
      <c r="G340" s="426"/>
      <c r="H340" s="426"/>
      <c r="I340" s="426"/>
      <c r="J340" s="426"/>
      <c r="K340" s="426"/>
      <c r="L340" s="426"/>
      <c r="M340" s="426"/>
      <c r="N340" s="426"/>
      <c r="O340" s="1253"/>
      <c r="P340" s="410"/>
      <c r="Q340" s="410"/>
    </row>
    <row r="341" spans="1:17" ht="13.5">
      <c r="A341" s="1260"/>
      <c r="B341" s="928"/>
      <c r="C341" s="928"/>
      <c r="D341" s="231">
        <v>2020</v>
      </c>
      <c r="E341" s="416">
        <f t="shared" si="85"/>
        <v>0</v>
      </c>
      <c r="F341" s="416">
        <f t="shared" si="86"/>
        <v>0</v>
      </c>
      <c r="G341" s="416">
        <v>0</v>
      </c>
      <c r="H341" s="416"/>
      <c r="I341" s="416"/>
      <c r="J341" s="416"/>
      <c r="K341" s="416">
        <v>0</v>
      </c>
      <c r="L341" s="416"/>
      <c r="M341" s="416"/>
      <c r="N341" s="416"/>
      <c r="O341" s="1253"/>
      <c r="P341" s="410"/>
      <c r="Q341" s="410"/>
    </row>
    <row r="342" spans="1:17" ht="13.5">
      <c r="A342" s="1260"/>
      <c r="B342" s="928"/>
      <c r="C342" s="928"/>
      <c r="D342" s="231">
        <v>2021</v>
      </c>
      <c r="E342" s="416">
        <f aca="true" t="shared" si="87" ref="E342:F346">G342+I342+K342+M342</f>
        <v>211961.09999999998</v>
      </c>
      <c r="F342" s="416">
        <f t="shared" si="87"/>
        <v>0</v>
      </c>
      <c r="G342" s="416">
        <v>52990.3</v>
      </c>
      <c r="H342" s="416"/>
      <c r="I342" s="416"/>
      <c r="J342" s="416"/>
      <c r="K342" s="416">
        <v>158970.8</v>
      </c>
      <c r="L342" s="416"/>
      <c r="M342" s="416"/>
      <c r="N342" s="416"/>
      <c r="O342" s="1253"/>
      <c r="P342" s="410"/>
      <c r="Q342" s="410"/>
    </row>
    <row r="343" spans="1:17" ht="13.5">
      <c r="A343" s="1260"/>
      <c r="B343" s="928"/>
      <c r="C343" s="928"/>
      <c r="D343" s="231">
        <v>2022</v>
      </c>
      <c r="E343" s="416">
        <f t="shared" si="87"/>
        <v>219811.5</v>
      </c>
      <c r="F343" s="416">
        <f t="shared" si="87"/>
        <v>0</v>
      </c>
      <c r="G343" s="416">
        <v>54952.9</v>
      </c>
      <c r="H343" s="416"/>
      <c r="I343" s="416"/>
      <c r="J343" s="416"/>
      <c r="K343" s="416">
        <v>164858.6</v>
      </c>
      <c r="L343" s="416"/>
      <c r="M343" s="416"/>
      <c r="N343" s="416"/>
      <c r="O343" s="1253"/>
      <c r="P343" s="410"/>
      <c r="Q343" s="410"/>
    </row>
    <row r="344" spans="1:17" ht="13.5">
      <c r="A344" s="1260"/>
      <c r="B344" s="928"/>
      <c r="C344" s="928"/>
      <c r="D344" s="231">
        <v>2023</v>
      </c>
      <c r="E344" s="416">
        <f t="shared" si="87"/>
        <v>223185.3</v>
      </c>
      <c r="F344" s="416">
        <f t="shared" si="87"/>
        <v>0</v>
      </c>
      <c r="G344" s="416">
        <v>52046.3</v>
      </c>
      <c r="H344" s="416"/>
      <c r="I344" s="416"/>
      <c r="J344" s="416"/>
      <c r="K344" s="416">
        <v>171139</v>
      </c>
      <c r="L344" s="416"/>
      <c r="M344" s="416"/>
      <c r="N344" s="416"/>
      <c r="O344" s="1253"/>
      <c r="P344" s="410"/>
      <c r="Q344" s="410"/>
    </row>
    <row r="345" spans="1:17" ht="13.5">
      <c r="A345" s="1260"/>
      <c r="B345" s="928"/>
      <c r="C345" s="928"/>
      <c r="D345" s="231">
        <v>2024</v>
      </c>
      <c r="E345" s="416">
        <f t="shared" si="87"/>
        <v>0</v>
      </c>
      <c r="F345" s="416">
        <f t="shared" si="87"/>
        <v>0</v>
      </c>
      <c r="G345" s="416"/>
      <c r="H345" s="416"/>
      <c r="I345" s="416"/>
      <c r="J345" s="416"/>
      <c r="K345" s="416"/>
      <c r="L345" s="416"/>
      <c r="M345" s="416"/>
      <c r="N345" s="416"/>
      <c r="O345" s="1253"/>
      <c r="P345" s="410"/>
      <c r="Q345" s="410"/>
    </row>
    <row r="346" spans="1:17" ht="13.5">
      <c r="A346" s="1260"/>
      <c r="B346" s="928"/>
      <c r="C346" s="928"/>
      <c r="D346" s="231">
        <v>2025</v>
      </c>
      <c r="E346" s="416">
        <f t="shared" si="87"/>
        <v>0</v>
      </c>
      <c r="F346" s="416">
        <f t="shared" si="87"/>
        <v>0</v>
      </c>
      <c r="G346" s="416"/>
      <c r="H346" s="416"/>
      <c r="I346" s="416"/>
      <c r="J346" s="416"/>
      <c r="K346" s="416"/>
      <c r="L346" s="416"/>
      <c r="M346" s="416"/>
      <c r="N346" s="416"/>
      <c r="O346" s="1253"/>
      <c r="P346" s="410"/>
      <c r="Q346" s="410"/>
    </row>
    <row r="347" spans="1:17" ht="13.5">
      <c r="A347" s="1249" t="s">
        <v>202</v>
      </c>
      <c r="B347" s="1101" t="s">
        <v>965</v>
      </c>
      <c r="C347" s="1101"/>
      <c r="D347" s="419" t="s">
        <v>8</v>
      </c>
      <c r="E347" s="420">
        <f aca="true" t="shared" si="88" ref="E347:N347">SUM(E348:E358)</f>
        <v>22200</v>
      </c>
      <c r="F347" s="420">
        <f t="shared" si="88"/>
        <v>0</v>
      </c>
      <c r="G347" s="420">
        <f t="shared" si="88"/>
        <v>22200</v>
      </c>
      <c r="H347" s="420">
        <f t="shared" si="88"/>
        <v>0</v>
      </c>
      <c r="I347" s="420">
        <f t="shared" si="88"/>
        <v>0</v>
      </c>
      <c r="J347" s="420">
        <f t="shared" si="88"/>
        <v>0</v>
      </c>
      <c r="K347" s="420">
        <f t="shared" si="88"/>
        <v>0</v>
      </c>
      <c r="L347" s="420">
        <f t="shared" si="88"/>
        <v>0</v>
      </c>
      <c r="M347" s="420">
        <f t="shared" si="88"/>
        <v>0</v>
      </c>
      <c r="N347" s="420">
        <f t="shared" si="88"/>
        <v>0</v>
      </c>
      <c r="O347" s="1253"/>
      <c r="P347" s="410"/>
      <c r="Q347" s="410"/>
    </row>
    <row r="348" spans="1:17" ht="15" customHeight="1">
      <c r="A348" s="1250"/>
      <c r="B348" s="1244"/>
      <c r="C348" s="1244"/>
      <c r="D348" s="247">
        <v>2015</v>
      </c>
      <c r="E348" s="426">
        <f t="shared" si="85"/>
        <v>0</v>
      </c>
      <c r="F348" s="426">
        <f t="shared" si="86"/>
        <v>0</v>
      </c>
      <c r="G348" s="426"/>
      <c r="H348" s="426"/>
      <c r="I348" s="426"/>
      <c r="J348" s="426"/>
      <c r="K348" s="426"/>
      <c r="L348" s="426"/>
      <c r="M348" s="426"/>
      <c r="N348" s="426"/>
      <c r="O348" s="1253"/>
      <c r="P348" s="410"/>
      <c r="Q348" s="410"/>
    </row>
    <row r="349" spans="1:17" ht="13.5">
      <c r="A349" s="1250"/>
      <c r="B349" s="1244"/>
      <c r="C349" s="1244"/>
      <c r="D349" s="247">
        <v>2016</v>
      </c>
      <c r="E349" s="426">
        <f t="shared" si="85"/>
        <v>0</v>
      </c>
      <c r="F349" s="426">
        <f t="shared" si="86"/>
        <v>0</v>
      </c>
      <c r="G349" s="426"/>
      <c r="H349" s="426"/>
      <c r="I349" s="426"/>
      <c r="J349" s="426"/>
      <c r="K349" s="426"/>
      <c r="L349" s="426"/>
      <c r="M349" s="426"/>
      <c r="N349" s="426"/>
      <c r="O349" s="1253"/>
      <c r="P349" s="410"/>
      <c r="Q349" s="410"/>
    </row>
    <row r="350" spans="1:17" ht="13.5">
      <c r="A350" s="1250"/>
      <c r="B350" s="1244"/>
      <c r="C350" s="1244"/>
      <c r="D350" s="247">
        <v>2017</v>
      </c>
      <c r="E350" s="426">
        <f t="shared" si="85"/>
        <v>0</v>
      </c>
      <c r="F350" s="426">
        <f t="shared" si="86"/>
        <v>0</v>
      </c>
      <c r="G350" s="426"/>
      <c r="H350" s="426"/>
      <c r="I350" s="426"/>
      <c r="J350" s="426"/>
      <c r="K350" s="426"/>
      <c r="L350" s="426"/>
      <c r="M350" s="426"/>
      <c r="N350" s="426"/>
      <c r="O350" s="1253"/>
      <c r="P350" s="410"/>
      <c r="Q350" s="410"/>
    </row>
    <row r="351" spans="1:17" ht="13.5">
      <c r="A351" s="1250"/>
      <c r="B351" s="1244"/>
      <c r="C351" s="1244"/>
      <c r="D351" s="247">
        <v>2018</v>
      </c>
      <c r="E351" s="426">
        <f t="shared" si="85"/>
        <v>0</v>
      </c>
      <c r="F351" s="426">
        <f t="shared" si="86"/>
        <v>0</v>
      </c>
      <c r="G351" s="426"/>
      <c r="H351" s="426"/>
      <c r="I351" s="426"/>
      <c r="J351" s="426"/>
      <c r="K351" s="426"/>
      <c r="L351" s="426"/>
      <c r="M351" s="426"/>
      <c r="N351" s="426"/>
      <c r="O351" s="1253"/>
      <c r="P351" s="410"/>
      <c r="Q351" s="410"/>
    </row>
    <row r="352" spans="1:17" ht="13.5">
      <c r="A352" s="1250"/>
      <c r="B352" s="1244"/>
      <c r="C352" s="1244"/>
      <c r="D352" s="247">
        <v>2019</v>
      </c>
      <c r="E352" s="426">
        <f t="shared" si="85"/>
        <v>0</v>
      </c>
      <c r="F352" s="426">
        <f t="shared" si="86"/>
        <v>0</v>
      </c>
      <c r="G352" s="426"/>
      <c r="H352" s="426"/>
      <c r="I352" s="426"/>
      <c r="J352" s="426"/>
      <c r="K352" s="426"/>
      <c r="L352" s="426"/>
      <c r="M352" s="426"/>
      <c r="N352" s="426"/>
      <c r="O352" s="1253"/>
      <c r="P352" s="410"/>
      <c r="Q352" s="410"/>
    </row>
    <row r="353" spans="1:17" ht="13.5">
      <c r="A353" s="1250"/>
      <c r="B353" s="1244"/>
      <c r="C353" s="1244"/>
      <c r="D353" s="231">
        <v>2020</v>
      </c>
      <c r="E353" s="416">
        <f t="shared" si="85"/>
        <v>0</v>
      </c>
      <c r="F353" s="416">
        <f t="shared" si="86"/>
        <v>0</v>
      </c>
      <c r="G353" s="416"/>
      <c r="H353" s="416"/>
      <c r="I353" s="416"/>
      <c r="J353" s="416"/>
      <c r="K353" s="416"/>
      <c r="L353" s="416"/>
      <c r="M353" s="416"/>
      <c r="N353" s="416"/>
      <c r="O353" s="1253"/>
      <c r="P353" s="410"/>
      <c r="Q353" s="410"/>
    </row>
    <row r="354" spans="1:17" ht="13.5">
      <c r="A354" s="1250"/>
      <c r="B354" s="1244"/>
      <c r="C354" s="1244"/>
      <c r="D354" s="231">
        <v>2021</v>
      </c>
      <c r="E354" s="416">
        <f aca="true" t="shared" si="89" ref="E354:F358">G354+I354+K354+M354</f>
        <v>0</v>
      </c>
      <c r="F354" s="416">
        <f t="shared" si="89"/>
        <v>0</v>
      </c>
      <c r="G354" s="416"/>
      <c r="H354" s="416"/>
      <c r="I354" s="416"/>
      <c r="J354" s="416"/>
      <c r="K354" s="416"/>
      <c r="L354" s="416"/>
      <c r="M354" s="416"/>
      <c r="N354" s="416"/>
      <c r="O354" s="1253"/>
      <c r="P354" s="410"/>
      <c r="Q354" s="410"/>
    </row>
    <row r="355" spans="1:17" ht="13.5">
      <c r="A355" s="1250"/>
      <c r="B355" s="1244"/>
      <c r="C355" s="1244"/>
      <c r="D355" s="231">
        <v>2022</v>
      </c>
      <c r="E355" s="416">
        <f t="shared" si="89"/>
        <v>0</v>
      </c>
      <c r="F355" s="416">
        <f t="shared" si="89"/>
        <v>0</v>
      </c>
      <c r="G355" s="416"/>
      <c r="H355" s="416"/>
      <c r="I355" s="416"/>
      <c r="J355" s="416"/>
      <c r="K355" s="416"/>
      <c r="L355" s="416"/>
      <c r="M355" s="416"/>
      <c r="N355" s="416"/>
      <c r="O355" s="1253"/>
      <c r="P355" s="410"/>
      <c r="Q355" s="410"/>
    </row>
    <row r="356" spans="1:17" ht="13.5">
      <c r="A356" s="1250"/>
      <c r="B356" s="1244"/>
      <c r="C356" s="1244"/>
      <c r="D356" s="231">
        <v>2023</v>
      </c>
      <c r="E356" s="416">
        <f t="shared" si="89"/>
        <v>5000</v>
      </c>
      <c r="F356" s="416">
        <f t="shared" si="89"/>
        <v>0</v>
      </c>
      <c r="G356" s="416">
        <v>5000</v>
      </c>
      <c r="H356" s="416"/>
      <c r="I356" s="416"/>
      <c r="J356" s="416"/>
      <c r="K356" s="416"/>
      <c r="L356" s="416"/>
      <c r="M356" s="416"/>
      <c r="N356" s="416"/>
      <c r="O356" s="1253"/>
      <c r="P356" s="410"/>
      <c r="Q356" s="410"/>
    </row>
    <row r="357" spans="1:17" ht="13.5">
      <c r="A357" s="1250"/>
      <c r="B357" s="1244"/>
      <c r="C357" s="1244"/>
      <c r="D357" s="231">
        <v>2024</v>
      </c>
      <c r="E357" s="416">
        <f t="shared" si="89"/>
        <v>17200</v>
      </c>
      <c r="F357" s="416">
        <f t="shared" si="89"/>
        <v>0</v>
      </c>
      <c r="G357" s="416">
        <v>17200</v>
      </c>
      <c r="H357" s="416"/>
      <c r="I357" s="416"/>
      <c r="J357" s="416"/>
      <c r="K357" s="416"/>
      <c r="L357" s="416"/>
      <c r="M357" s="416"/>
      <c r="N357" s="416"/>
      <c r="O357" s="1253"/>
      <c r="P357" s="410"/>
      <c r="Q357" s="410"/>
    </row>
    <row r="358" spans="1:17" ht="13.5">
      <c r="A358" s="1251"/>
      <c r="B358" s="1102"/>
      <c r="C358" s="1102"/>
      <c r="D358" s="231">
        <v>2025</v>
      </c>
      <c r="E358" s="416">
        <f t="shared" si="89"/>
        <v>0</v>
      </c>
      <c r="F358" s="416">
        <f t="shared" si="89"/>
        <v>0</v>
      </c>
      <c r="G358" s="416"/>
      <c r="H358" s="416"/>
      <c r="I358" s="416"/>
      <c r="J358" s="416"/>
      <c r="K358" s="416"/>
      <c r="L358" s="416"/>
      <c r="M358" s="416"/>
      <c r="N358" s="416"/>
      <c r="O358" s="1253"/>
      <c r="P358" s="410"/>
      <c r="Q358" s="410"/>
    </row>
    <row r="359" spans="1:17" ht="13.5">
      <c r="A359" s="1249" t="s">
        <v>203</v>
      </c>
      <c r="B359" s="1101" t="s">
        <v>966</v>
      </c>
      <c r="C359" s="1101"/>
      <c r="D359" s="419" t="s">
        <v>8</v>
      </c>
      <c r="E359" s="420">
        <f aca="true" t="shared" si="90" ref="E359:N359">SUM(E360:E370)</f>
        <v>7200</v>
      </c>
      <c r="F359" s="420">
        <f t="shared" si="90"/>
        <v>0</v>
      </c>
      <c r="G359" s="420">
        <f t="shared" si="90"/>
        <v>7200</v>
      </c>
      <c r="H359" s="420">
        <f t="shared" si="90"/>
        <v>0</v>
      </c>
      <c r="I359" s="420">
        <f t="shared" si="90"/>
        <v>0</v>
      </c>
      <c r="J359" s="420">
        <f t="shared" si="90"/>
        <v>0</v>
      </c>
      <c r="K359" s="420">
        <f t="shared" si="90"/>
        <v>0</v>
      </c>
      <c r="L359" s="420">
        <f t="shared" si="90"/>
        <v>0</v>
      </c>
      <c r="M359" s="420">
        <f t="shared" si="90"/>
        <v>0</v>
      </c>
      <c r="N359" s="420">
        <f t="shared" si="90"/>
        <v>0</v>
      </c>
      <c r="O359" s="1253"/>
      <c r="P359" s="410"/>
      <c r="Q359" s="410"/>
    </row>
    <row r="360" spans="1:17" ht="15" customHeight="1">
      <c r="A360" s="1250"/>
      <c r="B360" s="1244"/>
      <c r="C360" s="1244"/>
      <c r="D360" s="247">
        <v>2015</v>
      </c>
      <c r="E360" s="426">
        <f t="shared" si="85"/>
        <v>0</v>
      </c>
      <c r="F360" s="426">
        <f t="shared" si="86"/>
        <v>0</v>
      </c>
      <c r="G360" s="426"/>
      <c r="H360" s="426"/>
      <c r="I360" s="426"/>
      <c r="J360" s="426"/>
      <c r="K360" s="426"/>
      <c r="L360" s="426"/>
      <c r="M360" s="426"/>
      <c r="N360" s="426"/>
      <c r="O360" s="1253"/>
      <c r="P360" s="410"/>
      <c r="Q360" s="410"/>
    </row>
    <row r="361" spans="1:17" ht="13.5">
      <c r="A361" s="1250"/>
      <c r="B361" s="1244"/>
      <c r="C361" s="1244"/>
      <c r="D361" s="247">
        <v>2016</v>
      </c>
      <c r="E361" s="426">
        <f t="shared" si="85"/>
        <v>0</v>
      </c>
      <c r="F361" s="426">
        <f t="shared" si="86"/>
        <v>0</v>
      </c>
      <c r="G361" s="426"/>
      <c r="H361" s="426"/>
      <c r="I361" s="426"/>
      <c r="J361" s="426"/>
      <c r="K361" s="426"/>
      <c r="L361" s="426"/>
      <c r="M361" s="426"/>
      <c r="N361" s="426"/>
      <c r="O361" s="1253"/>
      <c r="P361" s="410"/>
      <c r="Q361" s="410"/>
    </row>
    <row r="362" spans="1:17" ht="13.5">
      <c r="A362" s="1250"/>
      <c r="B362" s="1244"/>
      <c r="C362" s="1244"/>
      <c r="D362" s="247">
        <v>2017</v>
      </c>
      <c r="E362" s="426">
        <f t="shared" si="85"/>
        <v>0</v>
      </c>
      <c r="F362" s="426">
        <f t="shared" si="86"/>
        <v>0</v>
      </c>
      <c r="G362" s="426"/>
      <c r="H362" s="426"/>
      <c r="I362" s="426"/>
      <c r="J362" s="426"/>
      <c r="K362" s="426"/>
      <c r="L362" s="426"/>
      <c r="M362" s="426"/>
      <c r="N362" s="426"/>
      <c r="O362" s="1253"/>
      <c r="P362" s="410"/>
      <c r="Q362" s="410"/>
    </row>
    <row r="363" spans="1:17" ht="13.5">
      <c r="A363" s="1250"/>
      <c r="B363" s="1244"/>
      <c r="C363" s="1244"/>
      <c r="D363" s="247">
        <v>2018</v>
      </c>
      <c r="E363" s="426">
        <f t="shared" si="85"/>
        <v>0</v>
      </c>
      <c r="F363" s="426">
        <f t="shared" si="86"/>
        <v>0</v>
      </c>
      <c r="G363" s="426"/>
      <c r="H363" s="426"/>
      <c r="I363" s="426"/>
      <c r="J363" s="426"/>
      <c r="K363" s="426"/>
      <c r="L363" s="426"/>
      <c r="M363" s="426"/>
      <c r="N363" s="426"/>
      <c r="O363" s="1253"/>
      <c r="P363" s="410"/>
      <c r="Q363" s="410"/>
    </row>
    <row r="364" spans="1:17" ht="13.5">
      <c r="A364" s="1250"/>
      <c r="B364" s="1244"/>
      <c r="C364" s="1244"/>
      <c r="D364" s="247">
        <v>2019</v>
      </c>
      <c r="E364" s="426">
        <f t="shared" si="85"/>
        <v>0</v>
      </c>
      <c r="F364" s="426">
        <f t="shared" si="86"/>
        <v>0</v>
      </c>
      <c r="G364" s="426"/>
      <c r="H364" s="426"/>
      <c r="I364" s="426"/>
      <c r="J364" s="426"/>
      <c r="K364" s="426"/>
      <c r="L364" s="426"/>
      <c r="M364" s="426"/>
      <c r="N364" s="426"/>
      <c r="O364" s="1253"/>
      <c r="P364" s="410"/>
      <c r="Q364" s="410"/>
    </row>
    <row r="365" spans="1:17" ht="13.5">
      <c r="A365" s="1250"/>
      <c r="B365" s="1244"/>
      <c r="C365" s="1244"/>
      <c r="D365" s="231">
        <v>2020</v>
      </c>
      <c r="E365" s="416">
        <f t="shared" si="85"/>
        <v>0</v>
      </c>
      <c r="F365" s="416">
        <f t="shared" si="86"/>
        <v>0</v>
      </c>
      <c r="G365" s="416"/>
      <c r="H365" s="416"/>
      <c r="I365" s="416"/>
      <c r="J365" s="416"/>
      <c r="K365" s="416"/>
      <c r="L365" s="416"/>
      <c r="M365" s="416"/>
      <c r="N365" s="416"/>
      <c r="O365" s="1253"/>
      <c r="P365" s="410"/>
      <c r="Q365" s="410"/>
    </row>
    <row r="366" spans="1:17" ht="13.5">
      <c r="A366" s="1250"/>
      <c r="B366" s="1244"/>
      <c r="C366" s="1244"/>
      <c r="D366" s="231">
        <v>2021</v>
      </c>
      <c r="E366" s="416">
        <f aca="true" t="shared" si="91" ref="E366:F370">G366+I366+K366+M366</f>
        <v>0</v>
      </c>
      <c r="F366" s="416">
        <f t="shared" si="91"/>
        <v>0</v>
      </c>
      <c r="G366" s="416"/>
      <c r="H366" s="416"/>
      <c r="I366" s="416"/>
      <c r="J366" s="416"/>
      <c r="K366" s="416"/>
      <c r="L366" s="416"/>
      <c r="M366" s="416"/>
      <c r="N366" s="416"/>
      <c r="O366" s="1253"/>
      <c r="P366" s="410"/>
      <c r="Q366" s="410"/>
    </row>
    <row r="367" spans="1:17" ht="13.5">
      <c r="A367" s="1250"/>
      <c r="B367" s="1244"/>
      <c r="C367" s="1244"/>
      <c r="D367" s="231">
        <v>2022</v>
      </c>
      <c r="E367" s="416">
        <f t="shared" si="91"/>
        <v>0</v>
      </c>
      <c r="F367" s="416">
        <f t="shared" si="91"/>
        <v>0</v>
      </c>
      <c r="G367" s="416"/>
      <c r="H367" s="416"/>
      <c r="I367" s="416"/>
      <c r="J367" s="416"/>
      <c r="K367" s="416"/>
      <c r="L367" s="416"/>
      <c r="M367" s="416"/>
      <c r="N367" s="416"/>
      <c r="O367" s="1253"/>
      <c r="P367" s="410"/>
      <c r="Q367" s="410"/>
    </row>
    <row r="368" spans="1:17" ht="13.5">
      <c r="A368" s="1250"/>
      <c r="B368" s="1244"/>
      <c r="C368" s="1244"/>
      <c r="D368" s="231">
        <v>2023</v>
      </c>
      <c r="E368" s="416">
        <f t="shared" si="91"/>
        <v>2200</v>
      </c>
      <c r="F368" s="416">
        <f t="shared" si="91"/>
        <v>0</v>
      </c>
      <c r="G368" s="416">
        <v>2200</v>
      </c>
      <c r="H368" s="416"/>
      <c r="I368" s="416"/>
      <c r="J368" s="416"/>
      <c r="K368" s="416"/>
      <c r="L368" s="416"/>
      <c r="M368" s="416"/>
      <c r="N368" s="416"/>
      <c r="O368" s="1253"/>
      <c r="P368" s="410"/>
      <c r="Q368" s="410"/>
    </row>
    <row r="369" spans="1:17" ht="13.5">
      <c r="A369" s="1250"/>
      <c r="B369" s="1244"/>
      <c r="C369" s="1244"/>
      <c r="D369" s="231">
        <v>2024</v>
      </c>
      <c r="E369" s="416">
        <f t="shared" si="91"/>
        <v>5000</v>
      </c>
      <c r="F369" s="416">
        <f t="shared" si="91"/>
        <v>0</v>
      </c>
      <c r="G369" s="416">
        <v>5000</v>
      </c>
      <c r="H369" s="416"/>
      <c r="I369" s="416"/>
      <c r="J369" s="416"/>
      <c r="K369" s="416"/>
      <c r="L369" s="416"/>
      <c r="M369" s="416"/>
      <c r="N369" s="416"/>
      <c r="O369" s="1253"/>
      <c r="P369" s="410"/>
      <c r="Q369" s="410"/>
    </row>
    <row r="370" spans="1:17" ht="13.5">
      <c r="A370" s="1251"/>
      <c r="B370" s="1102"/>
      <c r="C370" s="1102"/>
      <c r="D370" s="231">
        <v>2025</v>
      </c>
      <c r="E370" s="416">
        <f t="shared" si="91"/>
        <v>0</v>
      </c>
      <c r="F370" s="416">
        <f t="shared" si="91"/>
        <v>0</v>
      </c>
      <c r="G370" s="416"/>
      <c r="H370" s="416"/>
      <c r="I370" s="416"/>
      <c r="J370" s="416"/>
      <c r="K370" s="416"/>
      <c r="L370" s="416"/>
      <c r="M370" s="416"/>
      <c r="N370" s="416"/>
      <c r="O370" s="1253"/>
      <c r="P370" s="410"/>
      <c r="Q370" s="410"/>
    </row>
    <row r="371" spans="1:17" ht="13.5">
      <c r="A371" s="1249" t="s">
        <v>204</v>
      </c>
      <c r="B371" s="1101" t="s">
        <v>29</v>
      </c>
      <c r="C371" s="1101"/>
      <c r="D371" s="419" t="s">
        <v>8</v>
      </c>
      <c r="E371" s="420">
        <f aca="true" t="shared" si="92" ref="E371:N371">SUM(E372:E382)</f>
        <v>10000</v>
      </c>
      <c r="F371" s="420">
        <f t="shared" si="92"/>
        <v>0</v>
      </c>
      <c r="G371" s="420">
        <f t="shared" si="92"/>
        <v>10000</v>
      </c>
      <c r="H371" s="420">
        <f t="shared" si="92"/>
        <v>0</v>
      </c>
      <c r="I371" s="420">
        <f t="shared" si="92"/>
        <v>0</v>
      </c>
      <c r="J371" s="420">
        <f t="shared" si="92"/>
        <v>0</v>
      </c>
      <c r="K371" s="420">
        <f t="shared" si="92"/>
        <v>0</v>
      </c>
      <c r="L371" s="420">
        <f t="shared" si="92"/>
        <v>0</v>
      </c>
      <c r="M371" s="420">
        <f t="shared" si="92"/>
        <v>0</v>
      </c>
      <c r="N371" s="420">
        <f t="shared" si="92"/>
        <v>0</v>
      </c>
      <c r="O371" s="1253"/>
      <c r="P371" s="410"/>
      <c r="Q371" s="410"/>
    </row>
    <row r="372" spans="1:17" ht="15" customHeight="1">
      <c r="A372" s="1250"/>
      <c r="B372" s="1244"/>
      <c r="C372" s="1244"/>
      <c r="D372" s="247">
        <v>2015</v>
      </c>
      <c r="E372" s="426">
        <f t="shared" si="85"/>
        <v>0</v>
      </c>
      <c r="F372" s="426">
        <f t="shared" si="86"/>
        <v>0</v>
      </c>
      <c r="G372" s="426"/>
      <c r="H372" s="426"/>
      <c r="I372" s="426"/>
      <c r="J372" s="426"/>
      <c r="K372" s="426"/>
      <c r="L372" s="426"/>
      <c r="M372" s="426"/>
      <c r="N372" s="426"/>
      <c r="O372" s="1253"/>
      <c r="P372" s="410"/>
      <c r="Q372" s="410"/>
    </row>
    <row r="373" spans="1:17" ht="13.5">
      <c r="A373" s="1250"/>
      <c r="B373" s="1244"/>
      <c r="C373" s="1244"/>
      <c r="D373" s="247">
        <v>2016</v>
      </c>
      <c r="E373" s="426">
        <f t="shared" si="85"/>
        <v>0</v>
      </c>
      <c r="F373" s="426">
        <f t="shared" si="86"/>
        <v>0</v>
      </c>
      <c r="G373" s="426"/>
      <c r="H373" s="426"/>
      <c r="I373" s="426"/>
      <c r="J373" s="426"/>
      <c r="K373" s="426"/>
      <c r="L373" s="426"/>
      <c r="M373" s="426"/>
      <c r="N373" s="426"/>
      <c r="O373" s="1253"/>
      <c r="P373" s="410"/>
      <c r="Q373" s="410"/>
    </row>
    <row r="374" spans="1:17" ht="13.5">
      <c r="A374" s="1250"/>
      <c r="B374" s="1244"/>
      <c r="C374" s="1244"/>
      <c r="D374" s="247">
        <v>2017</v>
      </c>
      <c r="E374" s="426">
        <f t="shared" si="85"/>
        <v>0</v>
      </c>
      <c r="F374" s="426">
        <f t="shared" si="86"/>
        <v>0</v>
      </c>
      <c r="G374" s="426"/>
      <c r="H374" s="426"/>
      <c r="I374" s="426"/>
      <c r="J374" s="426"/>
      <c r="K374" s="426"/>
      <c r="L374" s="426"/>
      <c r="M374" s="426"/>
      <c r="N374" s="426"/>
      <c r="O374" s="1253"/>
      <c r="P374" s="410"/>
      <c r="Q374" s="410"/>
    </row>
    <row r="375" spans="1:17" ht="13.5">
      <c r="A375" s="1250"/>
      <c r="B375" s="1244"/>
      <c r="C375" s="1244"/>
      <c r="D375" s="247">
        <v>2018</v>
      </c>
      <c r="E375" s="426">
        <f t="shared" si="85"/>
        <v>0</v>
      </c>
      <c r="F375" s="426">
        <f t="shared" si="86"/>
        <v>0</v>
      </c>
      <c r="G375" s="426"/>
      <c r="H375" s="426"/>
      <c r="I375" s="426"/>
      <c r="J375" s="426"/>
      <c r="K375" s="426"/>
      <c r="L375" s="426"/>
      <c r="M375" s="426"/>
      <c r="N375" s="426"/>
      <c r="O375" s="1253"/>
      <c r="P375" s="410"/>
      <c r="Q375" s="410"/>
    </row>
    <row r="376" spans="1:17" ht="13.5">
      <c r="A376" s="1250"/>
      <c r="B376" s="1244"/>
      <c r="C376" s="1244"/>
      <c r="D376" s="247">
        <v>2019</v>
      </c>
      <c r="E376" s="426">
        <f t="shared" si="85"/>
        <v>0</v>
      </c>
      <c r="F376" s="426">
        <f t="shared" si="86"/>
        <v>0</v>
      </c>
      <c r="G376" s="426"/>
      <c r="H376" s="426"/>
      <c r="I376" s="426"/>
      <c r="J376" s="426"/>
      <c r="K376" s="426"/>
      <c r="L376" s="426"/>
      <c r="M376" s="426"/>
      <c r="N376" s="426"/>
      <c r="O376" s="1253"/>
      <c r="P376" s="410"/>
      <c r="Q376" s="410"/>
    </row>
    <row r="377" spans="1:17" ht="13.5">
      <c r="A377" s="1250"/>
      <c r="B377" s="1244"/>
      <c r="C377" s="1244"/>
      <c r="D377" s="231">
        <v>2020</v>
      </c>
      <c r="E377" s="416">
        <f t="shared" si="85"/>
        <v>0</v>
      </c>
      <c r="F377" s="416">
        <f t="shared" si="86"/>
        <v>0</v>
      </c>
      <c r="G377" s="416"/>
      <c r="H377" s="416"/>
      <c r="I377" s="416"/>
      <c r="J377" s="416"/>
      <c r="K377" s="416"/>
      <c r="L377" s="416"/>
      <c r="M377" s="416"/>
      <c r="N377" s="416"/>
      <c r="O377" s="1253"/>
      <c r="P377" s="410"/>
      <c r="Q377" s="410"/>
    </row>
    <row r="378" spans="1:17" ht="13.5">
      <c r="A378" s="1250"/>
      <c r="B378" s="1244"/>
      <c r="C378" s="1244"/>
      <c r="D378" s="231">
        <v>2021</v>
      </c>
      <c r="E378" s="416">
        <f aca="true" t="shared" si="93" ref="E378:F382">G378+I378+K378+M378</f>
        <v>0</v>
      </c>
      <c r="F378" s="416">
        <f t="shared" si="93"/>
        <v>0</v>
      </c>
      <c r="G378" s="416"/>
      <c r="H378" s="416"/>
      <c r="I378" s="416"/>
      <c r="J378" s="416"/>
      <c r="K378" s="416"/>
      <c r="L378" s="416"/>
      <c r="M378" s="416"/>
      <c r="N378" s="416"/>
      <c r="O378" s="1253"/>
      <c r="P378" s="410"/>
      <c r="Q378" s="410"/>
    </row>
    <row r="379" spans="1:17" ht="13.5">
      <c r="A379" s="1250"/>
      <c r="B379" s="1244"/>
      <c r="C379" s="1244"/>
      <c r="D379" s="231">
        <v>2022</v>
      </c>
      <c r="E379" s="416">
        <f t="shared" si="93"/>
        <v>0</v>
      </c>
      <c r="F379" s="416">
        <f t="shared" si="93"/>
        <v>0</v>
      </c>
      <c r="G379" s="416"/>
      <c r="H379" s="416"/>
      <c r="I379" s="416"/>
      <c r="J379" s="416"/>
      <c r="K379" s="416"/>
      <c r="L379" s="416"/>
      <c r="M379" s="416"/>
      <c r="N379" s="416"/>
      <c r="O379" s="1253"/>
      <c r="P379" s="410"/>
      <c r="Q379" s="410"/>
    </row>
    <row r="380" spans="1:17" ht="13.5">
      <c r="A380" s="1250"/>
      <c r="B380" s="1244"/>
      <c r="C380" s="1244"/>
      <c r="D380" s="231">
        <v>2023</v>
      </c>
      <c r="E380" s="416">
        <f t="shared" si="93"/>
        <v>10000</v>
      </c>
      <c r="F380" s="416">
        <f t="shared" si="93"/>
        <v>0</v>
      </c>
      <c r="G380" s="416">
        <v>10000</v>
      </c>
      <c r="H380" s="416"/>
      <c r="I380" s="416"/>
      <c r="J380" s="416"/>
      <c r="K380" s="416"/>
      <c r="L380" s="416"/>
      <c r="M380" s="416"/>
      <c r="N380" s="416"/>
      <c r="O380" s="1253"/>
      <c r="P380" s="410"/>
      <c r="Q380" s="410"/>
    </row>
    <row r="381" spans="1:17" ht="13.5">
      <c r="A381" s="1250"/>
      <c r="B381" s="1244"/>
      <c r="C381" s="1244"/>
      <c r="D381" s="231">
        <v>2024</v>
      </c>
      <c r="E381" s="416">
        <f t="shared" si="93"/>
        <v>0</v>
      </c>
      <c r="F381" s="416">
        <f t="shared" si="93"/>
        <v>0</v>
      </c>
      <c r="G381" s="416"/>
      <c r="H381" s="416"/>
      <c r="I381" s="416"/>
      <c r="J381" s="416"/>
      <c r="K381" s="416"/>
      <c r="L381" s="416"/>
      <c r="M381" s="416"/>
      <c r="N381" s="416"/>
      <c r="O381" s="1253"/>
      <c r="P381" s="410"/>
      <c r="Q381" s="410"/>
    </row>
    <row r="382" spans="1:17" ht="13.5">
      <c r="A382" s="1251"/>
      <c r="B382" s="1102"/>
      <c r="C382" s="1102"/>
      <c r="D382" s="231">
        <v>2025</v>
      </c>
      <c r="E382" s="416">
        <f t="shared" si="93"/>
        <v>0</v>
      </c>
      <c r="F382" s="416">
        <f t="shared" si="93"/>
        <v>0</v>
      </c>
      <c r="G382" s="416"/>
      <c r="H382" s="416"/>
      <c r="I382" s="416"/>
      <c r="J382" s="416"/>
      <c r="K382" s="416"/>
      <c r="L382" s="416"/>
      <c r="M382" s="416"/>
      <c r="N382" s="416"/>
      <c r="O382" s="1253"/>
      <c r="P382" s="410"/>
      <c r="Q382" s="410"/>
    </row>
    <row r="383" spans="1:17" ht="13.5">
      <c r="A383" s="1249" t="s">
        <v>205</v>
      </c>
      <c r="B383" s="1101" t="s">
        <v>196</v>
      </c>
      <c r="C383" s="1101"/>
      <c r="D383" s="419" t="s">
        <v>8</v>
      </c>
      <c r="E383" s="420">
        <f aca="true" t="shared" si="94" ref="E383:N383">SUM(E384:E394)</f>
        <v>10000</v>
      </c>
      <c r="F383" s="420">
        <f t="shared" si="94"/>
        <v>0</v>
      </c>
      <c r="G383" s="420">
        <f t="shared" si="94"/>
        <v>10000</v>
      </c>
      <c r="H383" s="420">
        <f t="shared" si="94"/>
        <v>0</v>
      </c>
      <c r="I383" s="420">
        <f t="shared" si="94"/>
        <v>0</v>
      </c>
      <c r="J383" s="420">
        <f t="shared" si="94"/>
        <v>0</v>
      </c>
      <c r="K383" s="420">
        <f t="shared" si="94"/>
        <v>0</v>
      </c>
      <c r="L383" s="420">
        <f t="shared" si="94"/>
        <v>0</v>
      </c>
      <c r="M383" s="420">
        <f t="shared" si="94"/>
        <v>0</v>
      </c>
      <c r="N383" s="420">
        <f t="shared" si="94"/>
        <v>0</v>
      </c>
      <c r="O383" s="1253"/>
      <c r="P383" s="410"/>
      <c r="Q383" s="410"/>
    </row>
    <row r="384" spans="1:17" ht="15" customHeight="1">
      <c r="A384" s="1250"/>
      <c r="B384" s="1244"/>
      <c r="C384" s="1244"/>
      <c r="D384" s="247">
        <v>2015</v>
      </c>
      <c r="E384" s="426">
        <f aca="true" t="shared" si="95" ref="E384:E398">G384+I384+K384+M384</f>
        <v>0</v>
      </c>
      <c r="F384" s="426">
        <f aca="true" t="shared" si="96" ref="F384:F398">H384+J384+L384+N384</f>
        <v>0</v>
      </c>
      <c r="G384" s="426"/>
      <c r="H384" s="426"/>
      <c r="I384" s="426"/>
      <c r="J384" s="426"/>
      <c r="K384" s="426"/>
      <c r="L384" s="426"/>
      <c r="M384" s="426"/>
      <c r="N384" s="426"/>
      <c r="O384" s="1253"/>
      <c r="P384" s="410"/>
      <c r="Q384" s="410"/>
    </row>
    <row r="385" spans="1:17" ht="13.5">
      <c r="A385" s="1250"/>
      <c r="B385" s="1244"/>
      <c r="C385" s="1244"/>
      <c r="D385" s="247">
        <v>2016</v>
      </c>
      <c r="E385" s="426">
        <f t="shared" si="95"/>
        <v>0</v>
      </c>
      <c r="F385" s="426">
        <f t="shared" si="96"/>
        <v>0</v>
      </c>
      <c r="G385" s="426"/>
      <c r="H385" s="426"/>
      <c r="I385" s="426"/>
      <c r="J385" s="426"/>
      <c r="K385" s="426"/>
      <c r="L385" s="426"/>
      <c r="M385" s="426"/>
      <c r="N385" s="426"/>
      <c r="O385" s="1253"/>
      <c r="P385" s="410"/>
      <c r="Q385" s="410"/>
    </row>
    <row r="386" spans="1:17" ht="13.5">
      <c r="A386" s="1250"/>
      <c r="B386" s="1244"/>
      <c r="C386" s="1244"/>
      <c r="D386" s="247">
        <v>2017</v>
      </c>
      <c r="E386" s="426">
        <f t="shared" si="95"/>
        <v>0</v>
      </c>
      <c r="F386" s="426">
        <f t="shared" si="96"/>
        <v>0</v>
      </c>
      <c r="G386" s="426"/>
      <c r="H386" s="426"/>
      <c r="I386" s="426"/>
      <c r="J386" s="426"/>
      <c r="K386" s="426"/>
      <c r="L386" s="426"/>
      <c r="M386" s="426"/>
      <c r="N386" s="426"/>
      <c r="O386" s="1253"/>
      <c r="P386" s="410"/>
      <c r="Q386" s="410"/>
    </row>
    <row r="387" spans="1:17" ht="13.5">
      <c r="A387" s="1250"/>
      <c r="B387" s="1244"/>
      <c r="C387" s="1244"/>
      <c r="D387" s="247">
        <v>2018</v>
      </c>
      <c r="E387" s="426">
        <f t="shared" si="95"/>
        <v>0</v>
      </c>
      <c r="F387" s="426">
        <f t="shared" si="96"/>
        <v>0</v>
      </c>
      <c r="G387" s="426"/>
      <c r="H387" s="426"/>
      <c r="I387" s="426"/>
      <c r="J387" s="426"/>
      <c r="K387" s="426"/>
      <c r="L387" s="426"/>
      <c r="M387" s="426"/>
      <c r="N387" s="426"/>
      <c r="O387" s="1253"/>
      <c r="P387" s="410"/>
      <c r="Q387" s="410"/>
    </row>
    <row r="388" spans="1:17" ht="13.5">
      <c r="A388" s="1250"/>
      <c r="B388" s="1244"/>
      <c r="C388" s="1244"/>
      <c r="D388" s="247">
        <v>2019</v>
      </c>
      <c r="E388" s="426">
        <f t="shared" si="95"/>
        <v>0</v>
      </c>
      <c r="F388" s="426">
        <f t="shared" si="96"/>
        <v>0</v>
      </c>
      <c r="G388" s="426"/>
      <c r="H388" s="426"/>
      <c r="I388" s="426"/>
      <c r="J388" s="426"/>
      <c r="K388" s="426"/>
      <c r="L388" s="426"/>
      <c r="M388" s="426"/>
      <c r="N388" s="426"/>
      <c r="O388" s="1253"/>
      <c r="P388" s="410"/>
      <c r="Q388" s="410"/>
    </row>
    <row r="389" spans="1:17" ht="13.5">
      <c r="A389" s="1250"/>
      <c r="B389" s="1244"/>
      <c r="C389" s="1244"/>
      <c r="D389" s="231">
        <v>2020</v>
      </c>
      <c r="E389" s="416">
        <f t="shared" si="95"/>
        <v>0</v>
      </c>
      <c r="F389" s="416">
        <f t="shared" si="96"/>
        <v>0</v>
      </c>
      <c r="G389" s="416"/>
      <c r="H389" s="416"/>
      <c r="I389" s="416"/>
      <c r="J389" s="416"/>
      <c r="K389" s="416"/>
      <c r="L389" s="416"/>
      <c r="M389" s="416"/>
      <c r="N389" s="416"/>
      <c r="O389" s="1253"/>
      <c r="P389" s="410"/>
      <c r="Q389" s="410"/>
    </row>
    <row r="390" spans="1:17" ht="13.5">
      <c r="A390" s="1250"/>
      <c r="B390" s="1244"/>
      <c r="C390" s="1244"/>
      <c r="D390" s="231">
        <v>2021</v>
      </c>
      <c r="E390" s="416">
        <f aca="true" t="shared" si="97" ref="E390:F394">G390+I390+K390+M390</f>
        <v>0</v>
      </c>
      <c r="F390" s="416">
        <f t="shared" si="97"/>
        <v>0</v>
      </c>
      <c r="G390" s="416"/>
      <c r="H390" s="416"/>
      <c r="I390" s="416"/>
      <c r="J390" s="416"/>
      <c r="K390" s="416"/>
      <c r="L390" s="416"/>
      <c r="M390" s="416"/>
      <c r="N390" s="416"/>
      <c r="O390" s="1253"/>
      <c r="P390" s="410"/>
      <c r="Q390" s="410"/>
    </row>
    <row r="391" spans="1:17" ht="13.5">
      <c r="A391" s="1250"/>
      <c r="B391" s="1244"/>
      <c r="C391" s="1244"/>
      <c r="D391" s="231">
        <v>2022</v>
      </c>
      <c r="E391" s="416">
        <f t="shared" si="97"/>
        <v>0</v>
      </c>
      <c r="F391" s="416">
        <f t="shared" si="97"/>
        <v>0</v>
      </c>
      <c r="G391" s="416"/>
      <c r="H391" s="416"/>
      <c r="I391" s="416"/>
      <c r="J391" s="416"/>
      <c r="K391" s="416"/>
      <c r="L391" s="416"/>
      <c r="M391" s="416"/>
      <c r="N391" s="416"/>
      <c r="O391" s="1253"/>
      <c r="P391" s="410"/>
      <c r="Q391" s="410"/>
    </row>
    <row r="392" spans="1:17" ht="13.5">
      <c r="A392" s="1250"/>
      <c r="B392" s="1244"/>
      <c r="C392" s="1244"/>
      <c r="D392" s="231">
        <v>2023</v>
      </c>
      <c r="E392" s="416">
        <f t="shared" si="97"/>
        <v>0</v>
      </c>
      <c r="F392" s="416">
        <f t="shared" si="97"/>
        <v>0</v>
      </c>
      <c r="G392" s="416"/>
      <c r="H392" s="416"/>
      <c r="I392" s="416"/>
      <c r="J392" s="416"/>
      <c r="K392" s="416"/>
      <c r="L392" s="416"/>
      <c r="M392" s="416"/>
      <c r="N392" s="416"/>
      <c r="O392" s="1253"/>
      <c r="P392" s="410"/>
      <c r="Q392" s="410"/>
    </row>
    <row r="393" spans="1:17" ht="13.5">
      <c r="A393" s="1250"/>
      <c r="B393" s="1244"/>
      <c r="C393" s="1244"/>
      <c r="D393" s="231">
        <v>2024</v>
      </c>
      <c r="E393" s="416">
        <f t="shared" si="97"/>
        <v>700</v>
      </c>
      <c r="F393" s="416">
        <f t="shared" si="97"/>
        <v>0</v>
      </c>
      <c r="G393" s="416">
        <v>700</v>
      </c>
      <c r="H393" s="416"/>
      <c r="I393" s="416"/>
      <c r="J393" s="416"/>
      <c r="K393" s="416"/>
      <c r="L393" s="416"/>
      <c r="M393" s="416"/>
      <c r="N393" s="416"/>
      <c r="O393" s="1253"/>
      <c r="P393" s="410"/>
      <c r="Q393" s="410"/>
    </row>
    <row r="394" spans="1:17" ht="13.5">
      <c r="A394" s="1251"/>
      <c r="B394" s="1102"/>
      <c r="C394" s="1102"/>
      <c r="D394" s="231">
        <v>2025</v>
      </c>
      <c r="E394" s="416">
        <f t="shared" si="97"/>
        <v>9300</v>
      </c>
      <c r="F394" s="416">
        <f t="shared" si="97"/>
        <v>0</v>
      </c>
      <c r="G394" s="416">
        <v>9300</v>
      </c>
      <c r="H394" s="416"/>
      <c r="I394" s="416"/>
      <c r="J394" s="416"/>
      <c r="K394" s="416"/>
      <c r="L394" s="416"/>
      <c r="M394" s="416"/>
      <c r="N394" s="416"/>
      <c r="O394" s="1253"/>
      <c r="P394" s="410"/>
      <c r="Q394" s="410"/>
    </row>
    <row r="395" spans="1:17" ht="15" customHeight="1">
      <c r="A395" s="1249" t="s">
        <v>206</v>
      </c>
      <c r="B395" s="1101" t="s">
        <v>967</v>
      </c>
      <c r="C395" s="1101" t="s">
        <v>724</v>
      </c>
      <c r="D395" s="419" t="s">
        <v>8</v>
      </c>
      <c r="E395" s="420">
        <f aca="true" t="shared" si="98" ref="E395:N395">SUM(E396:E406)</f>
        <v>18287.6</v>
      </c>
      <c r="F395" s="420">
        <f t="shared" si="98"/>
        <v>18287.6</v>
      </c>
      <c r="G395" s="420">
        <f t="shared" si="98"/>
        <v>18287.6</v>
      </c>
      <c r="H395" s="420">
        <f t="shared" si="98"/>
        <v>18287.6</v>
      </c>
      <c r="I395" s="420">
        <f t="shared" si="98"/>
        <v>0</v>
      </c>
      <c r="J395" s="420">
        <f t="shared" si="98"/>
        <v>0</v>
      </c>
      <c r="K395" s="420">
        <f t="shared" si="98"/>
        <v>0</v>
      </c>
      <c r="L395" s="420">
        <f t="shared" si="98"/>
        <v>0</v>
      </c>
      <c r="M395" s="420">
        <f t="shared" si="98"/>
        <v>0</v>
      </c>
      <c r="N395" s="420">
        <f t="shared" si="98"/>
        <v>0</v>
      </c>
      <c r="O395" s="1253"/>
      <c r="P395" s="410"/>
      <c r="Q395" s="410"/>
    </row>
    <row r="396" spans="1:17" ht="238.5" customHeight="1">
      <c r="A396" s="1250"/>
      <c r="B396" s="1102"/>
      <c r="C396" s="1244"/>
      <c r="D396" s="247">
        <v>2015</v>
      </c>
      <c r="E396" s="426">
        <f t="shared" si="95"/>
        <v>17532.6</v>
      </c>
      <c r="F396" s="426">
        <f t="shared" si="96"/>
        <v>17532.6</v>
      </c>
      <c r="G396" s="426">
        <v>17532.6</v>
      </c>
      <c r="H396" s="426">
        <v>17532.6</v>
      </c>
      <c r="I396" s="426"/>
      <c r="J396" s="426"/>
      <c r="K396" s="426"/>
      <c r="L396" s="426"/>
      <c r="M396" s="426"/>
      <c r="N396" s="426"/>
      <c r="O396" s="1253"/>
      <c r="P396" s="410"/>
      <c r="Q396" s="410"/>
    </row>
    <row r="397" spans="1:17" ht="13.5">
      <c r="A397" s="1250"/>
      <c r="B397" s="1267" t="s">
        <v>438</v>
      </c>
      <c r="C397" s="1244"/>
      <c r="D397" s="247">
        <v>2016</v>
      </c>
      <c r="E397" s="426">
        <f t="shared" si="95"/>
        <v>755</v>
      </c>
      <c r="F397" s="426">
        <f t="shared" si="96"/>
        <v>755</v>
      </c>
      <c r="G397" s="426">
        <v>755</v>
      </c>
      <c r="H397" s="426">
        <v>755</v>
      </c>
      <c r="I397" s="426"/>
      <c r="J397" s="426"/>
      <c r="K397" s="426"/>
      <c r="L397" s="426"/>
      <c r="M397" s="426"/>
      <c r="N397" s="426"/>
      <c r="O397" s="1253"/>
      <c r="P397" s="410"/>
      <c r="Q397" s="410"/>
    </row>
    <row r="398" spans="1:17" ht="13.5">
      <c r="A398" s="1250"/>
      <c r="B398" s="1267"/>
      <c r="C398" s="1244"/>
      <c r="D398" s="247">
        <v>2017</v>
      </c>
      <c r="E398" s="426">
        <f t="shared" si="95"/>
        <v>0</v>
      </c>
      <c r="F398" s="426">
        <f t="shared" si="96"/>
        <v>0</v>
      </c>
      <c r="G398" s="426"/>
      <c r="H398" s="426"/>
      <c r="I398" s="426"/>
      <c r="J398" s="426"/>
      <c r="K398" s="426"/>
      <c r="L398" s="426"/>
      <c r="M398" s="426"/>
      <c r="N398" s="426"/>
      <c r="O398" s="1253"/>
      <c r="P398" s="410"/>
      <c r="Q398" s="410"/>
    </row>
    <row r="399" spans="1:17" ht="13.5">
      <c r="A399" s="1250"/>
      <c r="B399" s="1267"/>
      <c r="C399" s="1244"/>
      <c r="D399" s="247">
        <v>2018</v>
      </c>
      <c r="E399" s="426">
        <f aca="true" t="shared" si="99" ref="E399:F401">G399+I399+K399+M399</f>
        <v>0</v>
      </c>
      <c r="F399" s="426">
        <f t="shared" si="99"/>
        <v>0</v>
      </c>
      <c r="G399" s="426"/>
      <c r="H399" s="426"/>
      <c r="I399" s="426"/>
      <c r="J399" s="426"/>
      <c r="K399" s="426"/>
      <c r="L399" s="426"/>
      <c r="M399" s="426"/>
      <c r="N399" s="426"/>
      <c r="O399" s="1253"/>
      <c r="P399" s="410"/>
      <c r="Q399" s="410"/>
    </row>
    <row r="400" spans="1:17" ht="13.5">
      <c r="A400" s="1250"/>
      <c r="B400" s="1267"/>
      <c r="C400" s="1244"/>
      <c r="D400" s="247">
        <v>2019</v>
      </c>
      <c r="E400" s="426">
        <f t="shared" si="99"/>
        <v>0</v>
      </c>
      <c r="F400" s="426">
        <f t="shared" si="99"/>
        <v>0</v>
      </c>
      <c r="G400" s="426"/>
      <c r="H400" s="426"/>
      <c r="I400" s="426"/>
      <c r="J400" s="426"/>
      <c r="K400" s="426"/>
      <c r="L400" s="426"/>
      <c r="M400" s="426"/>
      <c r="N400" s="426"/>
      <c r="O400" s="1253"/>
      <c r="P400" s="410"/>
      <c r="Q400" s="410"/>
    </row>
    <row r="401" spans="1:17" ht="13.5">
      <c r="A401" s="1250"/>
      <c r="B401" s="1267"/>
      <c r="C401" s="1244"/>
      <c r="D401" s="231">
        <v>2020</v>
      </c>
      <c r="E401" s="416">
        <f t="shared" si="99"/>
        <v>0</v>
      </c>
      <c r="F401" s="416">
        <f t="shared" si="99"/>
        <v>0</v>
      </c>
      <c r="G401" s="416"/>
      <c r="H401" s="416"/>
      <c r="I401" s="416"/>
      <c r="J401" s="416"/>
      <c r="K401" s="416"/>
      <c r="L401" s="416"/>
      <c r="M401" s="416"/>
      <c r="N401" s="416"/>
      <c r="O401" s="1253"/>
      <c r="P401" s="410"/>
      <c r="Q401" s="410"/>
    </row>
    <row r="402" spans="1:17" ht="13.5">
      <c r="A402" s="1250"/>
      <c r="B402" s="1267"/>
      <c r="C402" s="1244"/>
      <c r="D402" s="231">
        <v>2021</v>
      </c>
      <c r="E402" s="416">
        <f aca="true" t="shared" si="100" ref="E402:F406">G402+I402+K402+M402</f>
        <v>0</v>
      </c>
      <c r="F402" s="416">
        <f t="shared" si="100"/>
        <v>0</v>
      </c>
      <c r="G402" s="416"/>
      <c r="H402" s="416"/>
      <c r="I402" s="416"/>
      <c r="J402" s="416"/>
      <c r="K402" s="416"/>
      <c r="L402" s="416"/>
      <c r="M402" s="416"/>
      <c r="N402" s="416"/>
      <c r="O402" s="1253"/>
      <c r="P402" s="410"/>
      <c r="Q402" s="410"/>
    </row>
    <row r="403" spans="1:17" ht="13.5">
      <c r="A403" s="1250"/>
      <c r="B403" s="1267"/>
      <c r="C403" s="1244"/>
      <c r="D403" s="231">
        <v>2022</v>
      </c>
      <c r="E403" s="416">
        <f t="shared" si="100"/>
        <v>0</v>
      </c>
      <c r="F403" s="416">
        <f t="shared" si="100"/>
        <v>0</v>
      </c>
      <c r="G403" s="416"/>
      <c r="H403" s="416"/>
      <c r="I403" s="416"/>
      <c r="J403" s="416"/>
      <c r="K403" s="416"/>
      <c r="L403" s="416"/>
      <c r="M403" s="416"/>
      <c r="N403" s="416"/>
      <c r="O403" s="1253"/>
      <c r="P403" s="410"/>
      <c r="Q403" s="410"/>
    </row>
    <row r="404" spans="1:17" ht="13.5">
      <c r="A404" s="1250"/>
      <c r="B404" s="1267"/>
      <c r="C404" s="1244"/>
      <c r="D404" s="231">
        <v>2023</v>
      </c>
      <c r="E404" s="416">
        <f t="shared" si="100"/>
        <v>0</v>
      </c>
      <c r="F404" s="416">
        <f t="shared" si="100"/>
        <v>0</v>
      </c>
      <c r="G404" s="416"/>
      <c r="H404" s="416"/>
      <c r="I404" s="416"/>
      <c r="J404" s="416"/>
      <c r="K404" s="416"/>
      <c r="L404" s="416"/>
      <c r="M404" s="416"/>
      <c r="N404" s="416"/>
      <c r="O404" s="1253"/>
      <c r="P404" s="410"/>
      <c r="Q404" s="410"/>
    </row>
    <row r="405" spans="1:17" ht="13.5">
      <c r="A405" s="1250"/>
      <c r="B405" s="1267"/>
      <c r="C405" s="1244"/>
      <c r="D405" s="231">
        <v>2024</v>
      </c>
      <c r="E405" s="416">
        <f t="shared" si="100"/>
        <v>0</v>
      </c>
      <c r="F405" s="416">
        <f t="shared" si="100"/>
        <v>0</v>
      </c>
      <c r="G405" s="416"/>
      <c r="H405" s="416"/>
      <c r="I405" s="416"/>
      <c r="J405" s="416"/>
      <c r="K405" s="416"/>
      <c r="L405" s="416"/>
      <c r="M405" s="416"/>
      <c r="N405" s="416"/>
      <c r="O405" s="1253"/>
      <c r="P405" s="410"/>
      <c r="Q405" s="410"/>
    </row>
    <row r="406" spans="1:17" ht="13.5">
      <c r="A406" s="1251"/>
      <c r="B406" s="1267"/>
      <c r="C406" s="1102"/>
      <c r="D406" s="231">
        <v>2025</v>
      </c>
      <c r="E406" s="416">
        <f t="shared" si="100"/>
        <v>0</v>
      </c>
      <c r="F406" s="416">
        <f t="shared" si="100"/>
        <v>0</v>
      </c>
      <c r="G406" s="416"/>
      <c r="H406" s="416"/>
      <c r="I406" s="416"/>
      <c r="J406" s="416"/>
      <c r="K406" s="416"/>
      <c r="L406" s="416"/>
      <c r="M406" s="416"/>
      <c r="N406" s="416"/>
      <c r="O406" s="1253"/>
      <c r="P406" s="410"/>
      <c r="Q406" s="410"/>
    </row>
    <row r="407" spans="1:17" ht="13.5">
      <c r="A407" s="1249" t="s">
        <v>207</v>
      </c>
      <c r="B407" s="1101" t="s">
        <v>875</v>
      </c>
      <c r="C407" s="1101"/>
      <c r="D407" s="419" t="s">
        <v>8</v>
      </c>
      <c r="E407" s="420">
        <f aca="true" t="shared" si="101" ref="E407:N407">SUM(E408:E418)</f>
        <v>17945.3</v>
      </c>
      <c r="F407" s="420">
        <f t="shared" si="101"/>
        <v>0</v>
      </c>
      <c r="G407" s="420">
        <f t="shared" si="101"/>
        <v>17945.3</v>
      </c>
      <c r="H407" s="420">
        <f t="shared" si="101"/>
        <v>0</v>
      </c>
      <c r="I407" s="420">
        <f t="shared" si="101"/>
        <v>0</v>
      </c>
      <c r="J407" s="420">
        <f t="shared" si="101"/>
        <v>0</v>
      </c>
      <c r="K407" s="420">
        <f t="shared" si="101"/>
        <v>0</v>
      </c>
      <c r="L407" s="420">
        <f t="shared" si="101"/>
        <v>0</v>
      </c>
      <c r="M407" s="420">
        <f t="shared" si="101"/>
        <v>0</v>
      </c>
      <c r="N407" s="420">
        <f t="shared" si="101"/>
        <v>0</v>
      </c>
      <c r="O407" s="1253"/>
      <c r="P407" s="410"/>
      <c r="Q407" s="410"/>
    </row>
    <row r="408" spans="1:17" ht="15" customHeight="1">
      <c r="A408" s="1250"/>
      <c r="B408" s="1244"/>
      <c r="C408" s="1244"/>
      <c r="D408" s="247">
        <v>2015</v>
      </c>
      <c r="E408" s="426">
        <f aca="true" t="shared" si="102" ref="E408:F413">G408+I408+K408+M408</f>
        <v>0</v>
      </c>
      <c r="F408" s="426">
        <f t="shared" si="102"/>
        <v>0</v>
      </c>
      <c r="G408" s="426"/>
      <c r="H408" s="426"/>
      <c r="I408" s="426"/>
      <c r="J408" s="426"/>
      <c r="K408" s="426"/>
      <c r="L408" s="426"/>
      <c r="M408" s="426"/>
      <c r="N408" s="426"/>
      <c r="O408" s="1253"/>
      <c r="P408" s="410"/>
      <c r="Q408" s="410"/>
    </row>
    <row r="409" spans="1:17" ht="15" customHeight="1">
      <c r="A409" s="1250"/>
      <c r="B409" s="1244"/>
      <c r="C409" s="1244"/>
      <c r="D409" s="247">
        <v>2016</v>
      </c>
      <c r="E409" s="426">
        <f t="shared" si="102"/>
        <v>0</v>
      </c>
      <c r="F409" s="426">
        <f t="shared" si="102"/>
        <v>0</v>
      </c>
      <c r="G409" s="426"/>
      <c r="H409" s="426"/>
      <c r="I409" s="426"/>
      <c r="J409" s="426"/>
      <c r="K409" s="426"/>
      <c r="L409" s="426"/>
      <c r="M409" s="426"/>
      <c r="N409" s="426"/>
      <c r="O409" s="1253"/>
      <c r="P409" s="410"/>
      <c r="Q409" s="410"/>
    </row>
    <row r="410" spans="1:17" ht="15" customHeight="1">
      <c r="A410" s="1250"/>
      <c r="B410" s="1244"/>
      <c r="C410" s="1244"/>
      <c r="D410" s="247">
        <v>2017</v>
      </c>
      <c r="E410" s="426">
        <f t="shared" si="102"/>
        <v>0</v>
      </c>
      <c r="F410" s="426">
        <f t="shared" si="102"/>
        <v>0</v>
      </c>
      <c r="G410" s="426"/>
      <c r="H410" s="426"/>
      <c r="I410" s="426"/>
      <c r="J410" s="426"/>
      <c r="K410" s="426"/>
      <c r="L410" s="426"/>
      <c r="M410" s="426"/>
      <c r="N410" s="426"/>
      <c r="O410" s="1253"/>
      <c r="P410" s="410"/>
      <c r="Q410" s="410"/>
    </row>
    <row r="411" spans="1:17" ht="15" customHeight="1">
      <c r="A411" s="1250"/>
      <c r="B411" s="1244"/>
      <c r="C411" s="1244"/>
      <c r="D411" s="247">
        <v>2018</v>
      </c>
      <c r="E411" s="426">
        <f t="shared" si="102"/>
        <v>0</v>
      </c>
      <c r="F411" s="426">
        <f t="shared" si="102"/>
        <v>0</v>
      </c>
      <c r="G411" s="426"/>
      <c r="H411" s="426"/>
      <c r="I411" s="426"/>
      <c r="J411" s="426"/>
      <c r="K411" s="426"/>
      <c r="L411" s="426"/>
      <c r="M411" s="426"/>
      <c r="N411" s="426"/>
      <c r="O411" s="1253"/>
      <c r="P411" s="410"/>
      <c r="Q411" s="410"/>
    </row>
    <row r="412" spans="1:17" ht="13.5">
      <c r="A412" s="1250"/>
      <c r="B412" s="1244"/>
      <c r="C412" s="1244"/>
      <c r="D412" s="247">
        <v>2019</v>
      </c>
      <c r="E412" s="426">
        <f t="shared" si="102"/>
        <v>0</v>
      </c>
      <c r="F412" s="426">
        <f t="shared" si="102"/>
        <v>0</v>
      </c>
      <c r="G412" s="426"/>
      <c r="H412" s="426"/>
      <c r="I412" s="426"/>
      <c r="J412" s="426"/>
      <c r="K412" s="426"/>
      <c r="L412" s="426"/>
      <c r="M412" s="426"/>
      <c r="N412" s="426"/>
      <c r="O412" s="1253"/>
      <c r="P412" s="410"/>
      <c r="Q412" s="410"/>
    </row>
    <row r="413" spans="1:17" ht="13.5">
      <c r="A413" s="1250"/>
      <c r="B413" s="1244"/>
      <c r="C413" s="1244"/>
      <c r="D413" s="231">
        <v>2020</v>
      </c>
      <c r="E413" s="416">
        <f t="shared" si="102"/>
        <v>0</v>
      </c>
      <c r="F413" s="416">
        <f t="shared" si="102"/>
        <v>0</v>
      </c>
      <c r="G413" s="423"/>
      <c r="H413" s="423"/>
      <c r="I413" s="416"/>
      <c r="J413" s="416"/>
      <c r="K413" s="416"/>
      <c r="L413" s="416"/>
      <c r="M413" s="416"/>
      <c r="N413" s="416"/>
      <c r="O413" s="1253"/>
      <c r="P413" s="410"/>
      <c r="Q413" s="410"/>
    </row>
    <row r="414" spans="1:17" ht="13.5">
      <c r="A414" s="1250"/>
      <c r="B414" s="1244"/>
      <c r="C414" s="1244"/>
      <c r="D414" s="231">
        <v>2021</v>
      </c>
      <c r="E414" s="416">
        <f aca="true" t="shared" si="103" ref="E414:F418">G414+I414+K414+M414</f>
        <v>0</v>
      </c>
      <c r="F414" s="416">
        <f t="shared" si="103"/>
        <v>0</v>
      </c>
      <c r="G414" s="423"/>
      <c r="H414" s="423"/>
      <c r="I414" s="416"/>
      <c r="J414" s="416"/>
      <c r="K414" s="416"/>
      <c r="L414" s="416"/>
      <c r="M414" s="416"/>
      <c r="N414" s="416"/>
      <c r="O414" s="1253"/>
      <c r="P414" s="410"/>
      <c r="Q414" s="410"/>
    </row>
    <row r="415" spans="1:17" ht="13.5">
      <c r="A415" s="1250"/>
      <c r="B415" s="1244"/>
      <c r="C415" s="1244"/>
      <c r="D415" s="231">
        <v>2022</v>
      </c>
      <c r="E415" s="416">
        <f t="shared" si="103"/>
        <v>0</v>
      </c>
      <c r="F415" s="416">
        <f t="shared" si="103"/>
        <v>0</v>
      </c>
      <c r="G415" s="423"/>
      <c r="H415" s="423"/>
      <c r="I415" s="416"/>
      <c r="J415" s="416"/>
      <c r="K415" s="416"/>
      <c r="L415" s="416"/>
      <c r="M415" s="416"/>
      <c r="N415" s="416"/>
      <c r="O415" s="1253"/>
      <c r="P415" s="410"/>
      <c r="Q415" s="410"/>
    </row>
    <row r="416" spans="1:17" ht="13.5">
      <c r="A416" s="1250"/>
      <c r="B416" s="1244"/>
      <c r="C416" s="1244"/>
      <c r="D416" s="231">
        <v>2023</v>
      </c>
      <c r="E416" s="416">
        <f t="shared" si="103"/>
        <v>326.3</v>
      </c>
      <c r="F416" s="416">
        <f t="shared" si="103"/>
        <v>0</v>
      </c>
      <c r="G416" s="423">
        <v>326.3</v>
      </c>
      <c r="H416" s="423"/>
      <c r="I416" s="416"/>
      <c r="J416" s="416"/>
      <c r="K416" s="416"/>
      <c r="L416" s="416"/>
      <c r="M416" s="416"/>
      <c r="N416" s="416"/>
      <c r="O416" s="1253"/>
      <c r="P416" s="410"/>
      <c r="Q416" s="410"/>
    </row>
    <row r="417" spans="1:17" ht="13.5">
      <c r="A417" s="1250"/>
      <c r="B417" s="1244"/>
      <c r="C417" s="1244"/>
      <c r="D417" s="231">
        <v>2024</v>
      </c>
      <c r="E417" s="416">
        <f t="shared" si="103"/>
        <v>17619</v>
      </c>
      <c r="F417" s="416">
        <f t="shared" si="103"/>
        <v>0</v>
      </c>
      <c r="G417" s="423">
        <v>17619</v>
      </c>
      <c r="H417" s="423"/>
      <c r="I417" s="416"/>
      <c r="J417" s="416"/>
      <c r="K417" s="416"/>
      <c r="L417" s="416"/>
      <c r="M417" s="416"/>
      <c r="N417" s="416"/>
      <c r="O417" s="1253"/>
      <c r="P417" s="410"/>
      <c r="Q417" s="410"/>
    </row>
    <row r="418" spans="1:17" ht="13.5">
      <c r="A418" s="1251"/>
      <c r="B418" s="1102"/>
      <c r="C418" s="1102"/>
      <c r="D418" s="231">
        <v>2025</v>
      </c>
      <c r="E418" s="416">
        <f t="shared" si="103"/>
        <v>0</v>
      </c>
      <c r="F418" s="416">
        <f t="shared" si="103"/>
        <v>0</v>
      </c>
      <c r="G418" s="423"/>
      <c r="H418" s="423"/>
      <c r="I418" s="416"/>
      <c r="J418" s="416"/>
      <c r="K418" s="416"/>
      <c r="L418" s="416"/>
      <c r="M418" s="416"/>
      <c r="N418" s="416"/>
      <c r="O418" s="1253"/>
      <c r="P418" s="410"/>
      <c r="Q418" s="410"/>
    </row>
    <row r="419" spans="1:17" ht="13.5">
      <c r="A419" s="1249" t="s">
        <v>208</v>
      </c>
      <c r="B419" s="1101" t="s">
        <v>876</v>
      </c>
      <c r="C419" s="1101"/>
      <c r="D419" s="419" t="s">
        <v>8</v>
      </c>
      <c r="E419" s="420">
        <f aca="true" t="shared" si="104" ref="E419:N419">SUM(E420:E430)</f>
        <v>17945.3</v>
      </c>
      <c r="F419" s="420">
        <f t="shared" si="104"/>
        <v>0</v>
      </c>
      <c r="G419" s="420">
        <f t="shared" si="104"/>
        <v>17945.3</v>
      </c>
      <c r="H419" s="420">
        <f t="shared" si="104"/>
        <v>0</v>
      </c>
      <c r="I419" s="420">
        <f t="shared" si="104"/>
        <v>0</v>
      </c>
      <c r="J419" s="420">
        <f t="shared" si="104"/>
        <v>0</v>
      </c>
      <c r="K419" s="420">
        <f t="shared" si="104"/>
        <v>0</v>
      </c>
      <c r="L419" s="420">
        <f t="shared" si="104"/>
        <v>0</v>
      </c>
      <c r="M419" s="420">
        <f t="shared" si="104"/>
        <v>0</v>
      </c>
      <c r="N419" s="420">
        <f t="shared" si="104"/>
        <v>0</v>
      </c>
      <c r="O419" s="1253"/>
      <c r="P419" s="410"/>
      <c r="Q419" s="410"/>
    </row>
    <row r="420" spans="1:17" ht="15" customHeight="1">
      <c r="A420" s="1250"/>
      <c r="B420" s="1244"/>
      <c r="C420" s="1244"/>
      <c r="D420" s="247">
        <v>2015</v>
      </c>
      <c r="E420" s="426">
        <f aca="true" t="shared" si="105" ref="E420:F425">G420+I420+K420+M420</f>
        <v>0</v>
      </c>
      <c r="F420" s="426">
        <f t="shared" si="105"/>
        <v>0</v>
      </c>
      <c r="G420" s="426"/>
      <c r="H420" s="426"/>
      <c r="I420" s="426"/>
      <c r="J420" s="426"/>
      <c r="K420" s="426"/>
      <c r="L420" s="426"/>
      <c r="M420" s="426"/>
      <c r="N420" s="426"/>
      <c r="O420" s="1253"/>
      <c r="P420" s="410"/>
      <c r="Q420" s="410"/>
    </row>
    <row r="421" spans="1:17" ht="13.5">
      <c r="A421" s="1250"/>
      <c r="B421" s="1244"/>
      <c r="C421" s="1244"/>
      <c r="D421" s="247">
        <v>2016</v>
      </c>
      <c r="E421" s="426">
        <f t="shared" si="105"/>
        <v>0</v>
      </c>
      <c r="F421" s="426">
        <f t="shared" si="105"/>
        <v>0</v>
      </c>
      <c r="G421" s="426"/>
      <c r="H421" s="426"/>
      <c r="I421" s="426"/>
      <c r="J421" s="426"/>
      <c r="K421" s="426"/>
      <c r="L421" s="426"/>
      <c r="M421" s="426"/>
      <c r="N421" s="426"/>
      <c r="O421" s="1253"/>
      <c r="P421" s="410"/>
      <c r="Q421" s="410"/>
    </row>
    <row r="422" spans="1:17" ht="13.5">
      <c r="A422" s="1250"/>
      <c r="B422" s="1244"/>
      <c r="C422" s="1244"/>
      <c r="D422" s="247">
        <v>2017</v>
      </c>
      <c r="E422" s="426">
        <f t="shared" si="105"/>
        <v>0</v>
      </c>
      <c r="F422" s="426">
        <f t="shared" si="105"/>
        <v>0</v>
      </c>
      <c r="G422" s="426"/>
      <c r="H422" s="426"/>
      <c r="I422" s="426"/>
      <c r="J422" s="426"/>
      <c r="K422" s="426"/>
      <c r="L422" s="426"/>
      <c r="M422" s="426"/>
      <c r="N422" s="426"/>
      <c r="O422" s="1253"/>
      <c r="P422" s="410"/>
      <c r="Q422" s="410"/>
    </row>
    <row r="423" spans="1:17" ht="13.5">
      <c r="A423" s="1250"/>
      <c r="B423" s="1244"/>
      <c r="C423" s="1244"/>
      <c r="D423" s="247">
        <v>2018</v>
      </c>
      <c r="E423" s="426">
        <f t="shared" si="105"/>
        <v>0</v>
      </c>
      <c r="F423" s="426">
        <f t="shared" si="105"/>
        <v>0</v>
      </c>
      <c r="G423" s="426"/>
      <c r="H423" s="426"/>
      <c r="I423" s="426"/>
      <c r="J423" s="426"/>
      <c r="K423" s="426"/>
      <c r="L423" s="426"/>
      <c r="M423" s="426"/>
      <c r="N423" s="426"/>
      <c r="O423" s="1253"/>
      <c r="P423" s="410"/>
      <c r="Q423" s="410"/>
    </row>
    <row r="424" spans="1:17" ht="13.5">
      <c r="A424" s="1250"/>
      <c r="B424" s="1244"/>
      <c r="C424" s="1244"/>
      <c r="D424" s="247">
        <v>2019</v>
      </c>
      <c r="E424" s="426">
        <f t="shared" si="105"/>
        <v>0</v>
      </c>
      <c r="F424" s="426">
        <f t="shared" si="105"/>
        <v>0</v>
      </c>
      <c r="G424" s="426"/>
      <c r="H424" s="426"/>
      <c r="I424" s="426"/>
      <c r="J424" s="426"/>
      <c r="K424" s="426"/>
      <c r="L424" s="426"/>
      <c r="M424" s="426"/>
      <c r="N424" s="426"/>
      <c r="O424" s="1253"/>
      <c r="P424" s="410"/>
      <c r="Q424" s="410"/>
    </row>
    <row r="425" spans="1:17" ht="13.5">
      <c r="A425" s="1250"/>
      <c r="B425" s="1244"/>
      <c r="C425" s="1244"/>
      <c r="D425" s="231">
        <v>2020</v>
      </c>
      <c r="E425" s="416">
        <f t="shared" si="105"/>
        <v>0</v>
      </c>
      <c r="F425" s="416">
        <f t="shared" si="105"/>
        <v>0</v>
      </c>
      <c r="G425" s="423"/>
      <c r="H425" s="423"/>
      <c r="I425" s="416"/>
      <c r="J425" s="416"/>
      <c r="K425" s="416"/>
      <c r="L425" s="416"/>
      <c r="M425" s="416"/>
      <c r="N425" s="416"/>
      <c r="O425" s="1253"/>
      <c r="P425" s="410"/>
      <c r="Q425" s="410"/>
    </row>
    <row r="426" spans="1:17" ht="13.5">
      <c r="A426" s="1250"/>
      <c r="B426" s="1244"/>
      <c r="C426" s="1244"/>
      <c r="D426" s="231">
        <v>2021</v>
      </c>
      <c r="E426" s="416">
        <f aca="true" t="shared" si="106" ref="E426:F430">G426+I426+K426+M426</f>
        <v>0</v>
      </c>
      <c r="F426" s="416">
        <f t="shared" si="106"/>
        <v>0</v>
      </c>
      <c r="G426" s="423"/>
      <c r="H426" s="423"/>
      <c r="I426" s="416"/>
      <c r="J426" s="416"/>
      <c r="K426" s="416"/>
      <c r="L426" s="416"/>
      <c r="M426" s="416"/>
      <c r="N426" s="416"/>
      <c r="O426" s="1253"/>
      <c r="P426" s="410"/>
      <c r="Q426" s="410"/>
    </row>
    <row r="427" spans="1:17" ht="13.5">
      <c r="A427" s="1250"/>
      <c r="B427" s="1244"/>
      <c r="C427" s="1244"/>
      <c r="D427" s="231">
        <v>2022</v>
      </c>
      <c r="E427" s="416">
        <f t="shared" si="106"/>
        <v>0</v>
      </c>
      <c r="F427" s="416">
        <f t="shared" si="106"/>
        <v>0</v>
      </c>
      <c r="G427" s="423"/>
      <c r="H427" s="423"/>
      <c r="I427" s="416"/>
      <c r="J427" s="416"/>
      <c r="K427" s="416"/>
      <c r="L427" s="416"/>
      <c r="M427" s="416"/>
      <c r="N427" s="416"/>
      <c r="O427" s="1253"/>
      <c r="P427" s="410"/>
      <c r="Q427" s="410"/>
    </row>
    <row r="428" spans="1:17" ht="13.5">
      <c r="A428" s="1250"/>
      <c r="B428" s="1244"/>
      <c r="C428" s="1244"/>
      <c r="D428" s="231">
        <v>2023</v>
      </c>
      <c r="E428" s="416">
        <f t="shared" si="106"/>
        <v>326.3</v>
      </c>
      <c r="F428" s="416">
        <f t="shared" si="106"/>
        <v>0</v>
      </c>
      <c r="G428" s="423">
        <v>326.3</v>
      </c>
      <c r="H428" s="423"/>
      <c r="I428" s="416"/>
      <c r="J428" s="416"/>
      <c r="K428" s="416"/>
      <c r="L428" s="416"/>
      <c r="M428" s="416"/>
      <c r="N428" s="416"/>
      <c r="O428" s="1253"/>
      <c r="P428" s="410"/>
      <c r="Q428" s="410"/>
    </row>
    <row r="429" spans="1:17" ht="13.5">
      <c r="A429" s="1250"/>
      <c r="B429" s="1244"/>
      <c r="C429" s="1244"/>
      <c r="D429" s="231">
        <v>2024</v>
      </c>
      <c r="E429" s="416">
        <f t="shared" si="106"/>
        <v>17619</v>
      </c>
      <c r="F429" s="416">
        <f t="shared" si="106"/>
        <v>0</v>
      </c>
      <c r="G429" s="423">
        <v>17619</v>
      </c>
      <c r="H429" s="423"/>
      <c r="I429" s="416"/>
      <c r="J429" s="416"/>
      <c r="K429" s="416"/>
      <c r="L429" s="416"/>
      <c r="M429" s="416"/>
      <c r="N429" s="416"/>
      <c r="O429" s="1253"/>
      <c r="P429" s="410"/>
      <c r="Q429" s="410"/>
    </row>
    <row r="430" spans="1:17" ht="13.5">
      <c r="A430" s="1251"/>
      <c r="B430" s="1102"/>
      <c r="C430" s="1102"/>
      <c r="D430" s="231">
        <v>2025</v>
      </c>
      <c r="E430" s="416">
        <f t="shared" si="106"/>
        <v>0</v>
      </c>
      <c r="F430" s="416">
        <f t="shared" si="106"/>
        <v>0</v>
      </c>
      <c r="G430" s="423"/>
      <c r="H430" s="423"/>
      <c r="I430" s="416"/>
      <c r="J430" s="416"/>
      <c r="K430" s="416"/>
      <c r="L430" s="416"/>
      <c r="M430" s="416"/>
      <c r="N430" s="416"/>
      <c r="O430" s="1254"/>
      <c r="P430" s="410"/>
      <c r="Q430" s="410"/>
    </row>
    <row r="431" spans="1:17" ht="13.5">
      <c r="A431" s="1249" t="s">
        <v>209</v>
      </c>
      <c r="B431" s="1101" t="s">
        <v>454</v>
      </c>
      <c r="C431" s="1101"/>
      <c r="D431" s="419" t="s">
        <v>8</v>
      </c>
      <c r="E431" s="420">
        <f aca="true" t="shared" si="107" ref="E431:N431">SUM(E432:E442)</f>
        <v>40002</v>
      </c>
      <c r="F431" s="420">
        <f t="shared" si="107"/>
        <v>0</v>
      </c>
      <c r="G431" s="420">
        <f t="shared" si="107"/>
        <v>2</v>
      </c>
      <c r="H431" s="420">
        <f t="shared" si="107"/>
        <v>0</v>
      </c>
      <c r="I431" s="420">
        <f t="shared" si="107"/>
        <v>0</v>
      </c>
      <c r="J431" s="420">
        <f t="shared" si="107"/>
        <v>0</v>
      </c>
      <c r="K431" s="420">
        <f t="shared" si="107"/>
        <v>40000</v>
      </c>
      <c r="L431" s="420">
        <f t="shared" si="107"/>
        <v>0</v>
      </c>
      <c r="M431" s="420">
        <f t="shared" si="107"/>
        <v>0</v>
      </c>
      <c r="N431" s="420">
        <f t="shared" si="107"/>
        <v>0</v>
      </c>
      <c r="O431" s="1252" t="s">
        <v>456</v>
      </c>
      <c r="P431" s="410"/>
      <c r="Q431" s="410"/>
    </row>
    <row r="432" spans="1:17" ht="15" customHeight="1">
      <c r="A432" s="1250"/>
      <c r="B432" s="1244"/>
      <c r="C432" s="1244"/>
      <c r="D432" s="247">
        <v>2015</v>
      </c>
      <c r="E432" s="426">
        <f aca="true" t="shared" si="108" ref="E432:F437">G432+I432+K432+M432</f>
        <v>0</v>
      </c>
      <c r="F432" s="426">
        <f t="shared" si="108"/>
        <v>0</v>
      </c>
      <c r="G432" s="426"/>
      <c r="H432" s="426"/>
      <c r="I432" s="426"/>
      <c r="J432" s="426"/>
      <c r="K432" s="426"/>
      <c r="L432" s="426"/>
      <c r="M432" s="426"/>
      <c r="N432" s="426"/>
      <c r="O432" s="1253"/>
      <c r="P432" s="410"/>
      <c r="Q432" s="410"/>
    </row>
    <row r="433" spans="1:17" ht="13.5">
      <c r="A433" s="1250"/>
      <c r="B433" s="1244"/>
      <c r="C433" s="1244"/>
      <c r="D433" s="247">
        <v>2016</v>
      </c>
      <c r="E433" s="426">
        <f t="shared" si="108"/>
        <v>0</v>
      </c>
      <c r="F433" s="426">
        <f t="shared" si="108"/>
        <v>0</v>
      </c>
      <c r="G433" s="426"/>
      <c r="H433" s="426"/>
      <c r="I433" s="426"/>
      <c r="J433" s="426"/>
      <c r="K433" s="426"/>
      <c r="L433" s="426"/>
      <c r="M433" s="426"/>
      <c r="N433" s="426"/>
      <c r="O433" s="1253"/>
      <c r="P433" s="410"/>
      <c r="Q433" s="410"/>
    </row>
    <row r="434" spans="1:17" ht="13.5">
      <c r="A434" s="1250"/>
      <c r="B434" s="1244"/>
      <c r="C434" s="1244"/>
      <c r="D434" s="247">
        <v>2017</v>
      </c>
      <c r="E434" s="426">
        <f t="shared" si="108"/>
        <v>40002</v>
      </c>
      <c r="F434" s="426">
        <f t="shared" si="108"/>
        <v>0</v>
      </c>
      <c r="G434" s="426">
        <v>2</v>
      </c>
      <c r="H434" s="426"/>
      <c r="I434" s="426"/>
      <c r="J434" s="426"/>
      <c r="K434" s="426">
        <v>40000</v>
      </c>
      <c r="L434" s="426"/>
      <c r="M434" s="426"/>
      <c r="N434" s="426"/>
      <c r="O434" s="1253"/>
      <c r="P434" s="410"/>
      <c r="Q434" s="410"/>
    </row>
    <row r="435" spans="1:17" ht="13.5">
      <c r="A435" s="1250"/>
      <c r="B435" s="1244"/>
      <c r="C435" s="1244"/>
      <c r="D435" s="247">
        <v>2018</v>
      </c>
      <c r="E435" s="426">
        <f t="shared" si="108"/>
        <v>0</v>
      </c>
      <c r="F435" s="426">
        <f t="shared" si="108"/>
        <v>0</v>
      </c>
      <c r="G435" s="426"/>
      <c r="H435" s="426"/>
      <c r="I435" s="426"/>
      <c r="J435" s="426"/>
      <c r="K435" s="426"/>
      <c r="L435" s="426"/>
      <c r="M435" s="426"/>
      <c r="N435" s="426"/>
      <c r="O435" s="1253"/>
      <c r="P435" s="410"/>
      <c r="Q435" s="410"/>
    </row>
    <row r="436" spans="1:17" ht="13.5">
      <c r="A436" s="1250"/>
      <c r="B436" s="1244"/>
      <c r="C436" s="1244"/>
      <c r="D436" s="247">
        <v>2019</v>
      </c>
      <c r="E436" s="426">
        <f t="shared" si="108"/>
        <v>0</v>
      </c>
      <c r="F436" s="426">
        <f t="shared" si="108"/>
        <v>0</v>
      </c>
      <c r="G436" s="426"/>
      <c r="H436" s="426"/>
      <c r="I436" s="426"/>
      <c r="J436" s="426"/>
      <c r="K436" s="426"/>
      <c r="L436" s="426"/>
      <c r="M436" s="426"/>
      <c r="N436" s="426"/>
      <c r="O436" s="1253"/>
      <c r="P436" s="410"/>
      <c r="Q436" s="410"/>
    </row>
    <row r="437" spans="1:17" ht="13.5">
      <c r="A437" s="1250"/>
      <c r="B437" s="1244"/>
      <c r="C437" s="1244"/>
      <c r="D437" s="231">
        <v>2020</v>
      </c>
      <c r="E437" s="416">
        <f t="shared" si="108"/>
        <v>0</v>
      </c>
      <c r="F437" s="416">
        <f t="shared" si="108"/>
        <v>0</v>
      </c>
      <c r="G437" s="416"/>
      <c r="H437" s="416"/>
      <c r="I437" s="416"/>
      <c r="J437" s="416"/>
      <c r="K437" s="416"/>
      <c r="L437" s="416"/>
      <c r="M437" s="416"/>
      <c r="N437" s="416"/>
      <c r="O437" s="1253"/>
      <c r="P437" s="410"/>
      <c r="Q437" s="410"/>
    </row>
    <row r="438" spans="1:17" ht="13.5">
      <c r="A438" s="1250"/>
      <c r="B438" s="1244"/>
      <c r="C438" s="1244"/>
      <c r="D438" s="231">
        <v>2021</v>
      </c>
      <c r="E438" s="416">
        <f aca="true" t="shared" si="109" ref="E438:F442">G438+I438+K438+M438</f>
        <v>0</v>
      </c>
      <c r="F438" s="416">
        <f t="shared" si="109"/>
        <v>0</v>
      </c>
      <c r="G438" s="416"/>
      <c r="H438" s="416"/>
      <c r="I438" s="416"/>
      <c r="J438" s="416"/>
      <c r="K438" s="416"/>
      <c r="L438" s="416"/>
      <c r="M438" s="416"/>
      <c r="N438" s="416"/>
      <c r="O438" s="1253"/>
      <c r="P438" s="410"/>
      <c r="Q438" s="410"/>
    </row>
    <row r="439" spans="1:17" ht="13.5">
      <c r="A439" s="1250"/>
      <c r="B439" s="1244"/>
      <c r="C439" s="1244"/>
      <c r="D439" s="231">
        <v>2022</v>
      </c>
      <c r="E439" s="416">
        <f t="shared" si="109"/>
        <v>0</v>
      </c>
      <c r="F439" s="416">
        <f t="shared" si="109"/>
        <v>0</v>
      </c>
      <c r="G439" s="416"/>
      <c r="H439" s="416"/>
      <c r="I439" s="416"/>
      <c r="J439" s="416"/>
      <c r="K439" s="416"/>
      <c r="L439" s="416"/>
      <c r="M439" s="416"/>
      <c r="N439" s="416"/>
      <c r="O439" s="1253"/>
      <c r="P439" s="410"/>
      <c r="Q439" s="410"/>
    </row>
    <row r="440" spans="1:17" ht="13.5">
      <c r="A440" s="1250"/>
      <c r="B440" s="1244"/>
      <c r="C440" s="1244"/>
      <c r="D440" s="231">
        <v>2023</v>
      </c>
      <c r="E440" s="416">
        <f t="shared" si="109"/>
        <v>0</v>
      </c>
      <c r="F440" s="416">
        <f t="shared" si="109"/>
        <v>0</v>
      </c>
      <c r="G440" s="416"/>
      <c r="H440" s="416"/>
      <c r="I440" s="416"/>
      <c r="J440" s="416"/>
      <c r="K440" s="416"/>
      <c r="L440" s="416"/>
      <c r="M440" s="416"/>
      <c r="N440" s="416"/>
      <c r="O440" s="1253"/>
      <c r="P440" s="410"/>
      <c r="Q440" s="410"/>
    </row>
    <row r="441" spans="1:17" ht="13.5">
      <c r="A441" s="1250"/>
      <c r="B441" s="1244"/>
      <c r="C441" s="1244"/>
      <c r="D441" s="231">
        <v>2024</v>
      </c>
      <c r="E441" s="416">
        <f t="shared" si="109"/>
        <v>0</v>
      </c>
      <c r="F441" s="416">
        <f t="shared" si="109"/>
        <v>0</v>
      </c>
      <c r="G441" s="416"/>
      <c r="H441" s="416"/>
      <c r="I441" s="416"/>
      <c r="J441" s="416"/>
      <c r="K441" s="416"/>
      <c r="L441" s="416"/>
      <c r="M441" s="416"/>
      <c r="N441" s="416"/>
      <c r="O441" s="1253"/>
      <c r="P441" s="410"/>
      <c r="Q441" s="410"/>
    </row>
    <row r="442" spans="1:17" ht="13.5">
      <c r="A442" s="1251"/>
      <c r="B442" s="1102"/>
      <c r="C442" s="1102"/>
      <c r="D442" s="231">
        <v>2025</v>
      </c>
      <c r="E442" s="416">
        <f t="shared" si="109"/>
        <v>0</v>
      </c>
      <c r="F442" s="416">
        <f t="shared" si="109"/>
        <v>0</v>
      </c>
      <c r="G442" s="416"/>
      <c r="H442" s="416"/>
      <c r="I442" s="416"/>
      <c r="J442" s="416"/>
      <c r="K442" s="416"/>
      <c r="L442" s="416"/>
      <c r="M442" s="416"/>
      <c r="N442" s="416"/>
      <c r="O442" s="1254"/>
      <c r="P442" s="410"/>
      <c r="Q442" s="410"/>
    </row>
    <row r="443" spans="1:17" ht="13.5">
      <c r="A443" s="1249" t="s">
        <v>210</v>
      </c>
      <c r="B443" s="1101" t="s">
        <v>30</v>
      </c>
      <c r="C443" s="1101" t="s">
        <v>724</v>
      </c>
      <c r="D443" s="419" t="s">
        <v>8</v>
      </c>
      <c r="E443" s="420">
        <f aca="true" t="shared" si="110" ref="E443:N443">SUM(E444:E454)</f>
        <v>2375</v>
      </c>
      <c r="F443" s="420">
        <f t="shared" si="110"/>
        <v>2375</v>
      </c>
      <c r="G443" s="420">
        <f t="shared" si="110"/>
        <v>2375</v>
      </c>
      <c r="H443" s="420">
        <f t="shared" si="110"/>
        <v>2375</v>
      </c>
      <c r="I443" s="420">
        <f t="shared" si="110"/>
        <v>0</v>
      </c>
      <c r="J443" s="420">
        <f t="shared" si="110"/>
        <v>0</v>
      </c>
      <c r="K443" s="420">
        <f t="shared" si="110"/>
        <v>0</v>
      </c>
      <c r="L443" s="420">
        <f t="shared" si="110"/>
        <v>0</v>
      </c>
      <c r="M443" s="420">
        <f t="shared" si="110"/>
        <v>0</v>
      </c>
      <c r="N443" s="420">
        <f t="shared" si="110"/>
        <v>0</v>
      </c>
      <c r="O443" s="1252" t="s">
        <v>175</v>
      </c>
      <c r="P443" s="410"/>
      <c r="Q443" s="410"/>
    </row>
    <row r="444" spans="1:17" ht="15" customHeight="1">
      <c r="A444" s="1250"/>
      <c r="B444" s="1244"/>
      <c r="C444" s="1244"/>
      <c r="D444" s="247">
        <v>2015</v>
      </c>
      <c r="E444" s="426">
        <f aca="true" t="shared" si="111" ref="E444:F449">G444+I444+K444+M444</f>
        <v>0</v>
      </c>
      <c r="F444" s="426">
        <f t="shared" si="111"/>
        <v>0</v>
      </c>
      <c r="G444" s="427"/>
      <c r="H444" s="427"/>
      <c r="I444" s="426"/>
      <c r="J444" s="426"/>
      <c r="K444" s="426"/>
      <c r="L444" s="426"/>
      <c r="M444" s="426"/>
      <c r="N444" s="426"/>
      <c r="O444" s="1253"/>
      <c r="P444" s="410"/>
      <c r="Q444" s="410"/>
    </row>
    <row r="445" spans="1:17" ht="13.5">
      <c r="A445" s="1250"/>
      <c r="B445" s="1244"/>
      <c r="C445" s="1244"/>
      <c r="D445" s="247">
        <v>2016</v>
      </c>
      <c r="E445" s="426">
        <f t="shared" si="111"/>
        <v>2375</v>
      </c>
      <c r="F445" s="426">
        <f t="shared" si="111"/>
        <v>2375</v>
      </c>
      <c r="G445" s="426">
        <v>2375</v>
      </c>
      <c r="H445" s="426">
        <v>2375</v>
      </c>
      <c r="I445" s="426"/>
      <c r="J445" s="426"/>
      <c r="K445" s="426"/>
      <c r="L445" s="426"/>
      <c r="M445" s="426"/>
      <c r="N445" s="426"/>
      <c r="O445" s="1253"/>
      <c r="P445" s="410"/>
      <c r="Q445" s="410"/>
    </row>
    <row r="446" spans="1:17" ht="13.5">
      <c r="A446" s="1250"/>
      <c r="B446" s="1244"/>
      <c r="C446" s="1244"/>
      <c r="D446" s="247">
        <v>2017</v>
      </c>
      <c r="E446" s="426">
        <f t="shared" si="111"/>
        <v>0</v>
      </c>
      <c r="F446" s="426">
        <f t="shared" si="111"/>
        <v>0</v>
      </c>
      <c r="G446" s="426"/>
      <c r="H446" s="426"/>
      <c r="I446" s="426"/>
      <c r="J446" s="426"/>
      <c r="K446" s="426"/>
      <c r="L446" s="426"/>
      <c r="M446" s="426"/>
      <c r="N446" s="426"/>
      <c r="O446" s="1253"/>
      <c r="P446" s="410"/>
      <c r="Q446" s="410"/>
    </row>
    <row r="447" spans="1:17" ht="13.5">
      <c r="A447" s="1250"/>
      <c r="B447" s="1244"/>
      <c r="C447" s="1244"/>
      <c r="D447" s="247">
        <v>2018</v>
      </c>
      <c r="E447" s="426">
        <f t="shared" si="111"/>
        <v>0</v>
      </c>
      <c r="F447" s="426">
        <f t="shared" si="111"/>
        <v>0</v>
      </c>
      <c r="G447" s="426"/>
      <c r="H447" s="426"/>
      <c r="I447" s="426"/>
      <c r="J447" s="426"/>
      <c r="K447" s="426"/>
      <c r="L447" s="426"/>
      <c r="M447" s="426"/>
      <c r="N447" s="426"/>
      <c r="O447" s="1253"/>
      <c r="P447" s="410"/>
      <c r="Q447" s="410"/>
    </row>
    <row r="448" spans="1:17" ht="13.5">
      <c r="A448" s="1250"/>
      <c r="B448" s="1244"/>
      <c r="C448" s="1244"/>
      <c r="D448" s="247">
        <v>2019</v>
      </c>
      <c r="E448" s="426">
        <f t="shared" si="111"/>
        <v>0</v>
      </c>
      <c r="F448" s="426">
        <f t="shared" si="111"/>
        <v>0</v>
      </c>
      <c r="G448" s="426"/>
      <c r="H448" s="426"/>
      <c r="I448" s="426"/>
      <c r="J448" s="426"/>
      <c r="K448" s="426"/>
      <c r="L448" s="426"/>
      <c r="M448" s="426"/>
      <c r="N448" s="426"/>
      <c r="O448" s="1253"/>
      <c r="P448" s="410"/>
      <c r="Q448" s="410"/>
    </row>
    <row r="449" spans="1:17" ht="13.5">
      <c r="A449" s="1250"/>
      <c r="B449" s="1244"/>
      <c r="C449" s="1244"/>
      <c r="D449" s="231">
        <v>2020</v>
      </c>
      <c r="E449" s="416">
        <f t="shared" si="111"/>
        <v>0</v>
      </c>
      <c r="F449" s="416">
        <f t="shared" si="111"/>
        <v>0</v>
      </c>
      <c r="G449" s="416"/>
      <c r="H449" s="416"/>
      <c r="I449" s="416"/>
      <c r="J449" s="416"/>
      <c r="K449" s="416"/>
      <c r="L449" s="416"/>
      <c r="M449" s="416"/>
      <c r="N449" s="416"/>
      <c r="O449" s="1253"/>
      <c r="P449" s="410"/>
      <c r="Q449" s="410"/>
    </row>
    <row r="450" spans="1:17" ht="13.5">
      <c r="A450" s="1250"/>
      <c r="B450" s="1244"/>
      <c r="C450" s="1244"/>
      <c r="D450" s="231">
        <v>2021</v>
      </c>
      <c r="E450" s="416">
        <f aca="true" t="shared" si="112" ref="E450:F454">G450+I450+K450+M450</f>
        <v>0</v>
      </c>
      <c r="F450" s="416">
        <f t="shared" si="112"/>
        <v>0</v>
      </c>
      <c r="G450" s="416"/>
      <c r="H450" s="416"/>
      <c r="I450" s="416"/>
      <c r="J450" s="416"/>
      <c r="K450" s="416"/>
      <c r="L450" s="416"/>
      <c r="M450" s="416"/>
      <c r="N450" s="416"/>
      <c r="O450" s="1253"/>
      <c r="P450" s="410"/>
      <c r="Q450" s="410"/>
    </row>
    <row r="451" spans="1:17" ht="13.5">
      <c r="A451" s="1250"/>
      <c r="B451" s="1244"/>
      <c r="C451" s="1244"/>
      <c r="D451" s="231">
        <v>2022</v>
      </c>
      <c r="E451" s="416">
        <f t="shared" si="112"/>
        <v>0</v>
      </c>
      <c r="F451" s="416">
        <f t="shared" si="112"/>
        <v>0</v>
      </c>
      <c r="G451" s="416"/>
      <c r="H451" s="416"/>
      <c r="I451" s="416"/>
      <c r="J451" s="416"/>
      <c r="K451" s="416"/>
      <c r="L451" s="416"/>
      <c r="M451" s="416"/>
      <c r="N451" s="416"/>
      <c r="O451" s="1253"/>
      <c r="P451" s="410"/>
      <c r="Q451" s="410"/>
    </row>
    <row r="452" spans="1:17" ht="13.5">
      <c r="A452" s="1250"/>
      <c r="B452" s="1244"/>
      <c r="C452" s="1244"/>
      <c r="D452" s="231">
        <v>2023</v>
      </c>
      <c r="E452" s="416">
        <f t="shared" si="112"/>
        <v>0</v>
      </c>
      <c r="F452" s="416">
        <f t="shared" si="112"/>
        <v>0</v>
      </c>
      <c r="G452" s="416"/>
      <c r="H452" s="416"/>
      <c r="I452" s="416"/>
      <c r="J452" s="416"/>
      <c r="K452" s="416"/>
      <c r="L452" s="416"/>
      <c r="M452" s="416"/>
      <c r="N452" s="416"/>
      <c r="O452" s="1253"/>
      <c r="P452" s="410"/>
      <c r="Q452" s="410"/>
    </row>
    <row r="453" spans="1:17" ht="13.5">
      <c r="A453" s="1250"/>
      <c r="B453" s="1244"/>
      <c r="C453" s="1244"/>
      <c r="D453" s="231">
        <v>2024</v>
      </c>
      <c r="E453" s="416">
        <f t="shared" si="112"/>
        <v>0</v>
      </c>
      <c r="F453" s="416">
        <f t="shared" si="112"/>
        <v>0</v>
      </c>
      <c r="G453" s="416"/>
      <c r="H453" s="416"/>
      <c r="I453" s="416"/>
      <c r="J453" s="416"/>
      <c r="K453" s="416"/>
      <c r="L453" s="416"/>
      <c r="M453" s="416"/>
      <c r="N453" s="416"/>
      <c r="O453" s="1253"/>
      <c r="P453" s="410"/>
      <c r="Q453" s="410"/>
    </row>
    <row r="454" spans="1:17" ht="13.5">
      <c r="A454" s="1251"/>
      <c r="B454" s="1102"/>
      <c r="C454" s="1102"/>
      <c r="D454" s="231">
        <v>2025</v>
      </c>
      <c r="E454" s="416">
        <f t="shared" si="112"/>
        <v>0</v>
      </c>
      <c r="F454" s="416">
        <f t="shared" si="112"/>
        <v>0</v>
      </c>
      <c r="G454" s="416"/>
      <c r="H454" s="416"/>
      <c r="I454" s="416"/>
      <c r="J454" s="416"/>
      <c r="K454" s="416"/>
      <c r="L454" s="416"/>
      <c r="M454" s="416"/>
      <c r="N454" s="416"/>
      <c r="O454" s="1253"/>
      <c r="P454" s="410"/>
      <c r="Q454" s="410"/>
    </row>
    <row r="455" spans="1:17" ht="13.5">
      <c r="A455" s="1249" t="s">
        <v>211</v>
      </c>
      <c r="B455" s="1101" t="s">
        <v>968</v>
      </c>
      <c r="C455" s="1101"/>
      <c r="D455" s="419" t="s">
        <v>8</v>
      </c>
      <c r="E455" s="420">
        <f aca="true" t="shared" si="113" ref="E455:N455">SUM(E456:E466)</f>
        <v>140352.4</v>
      </c>
      <c r="F455" s="420">
        <f t="shared" si="113"/>
        <v>285</v>
      </c>
      <c r="G455" s="420">
        <f t="shared" si="113"/>
        <v>140352.4</v>
      </c>
      <c r="H455" s="420">
        <f t="shared" si="113"/>
        <v>285</v>
      </c>
      <c r="I455" s="420">
        <f t="shared" si="113"/>
        <v>0</v>
      </c>
      <c r="J455" s="420">
        <f t="shared" si="113"/>
        <v>0</v>
      </c>
      <c r="K455" s="420">
        <f t="shared" si="113"/>
        <v>0</v>
      </c>
      <c r="L455" s="420">
        <f t="shared" si="113"/>
        <v>0</v>
      </c>
      <c r="M455" s="420">
        <f t="shared" si="113"/>
        <v>0</v>
      </c>
      <c r="N455" s="420">
        <f t="shared" si="113"/>
        <v>0</v>
      </c>
      <c r="O455" s="1253"/>
      <c r="P455" s="410"/>
      <c r="Q455" s="410"/>
    </row>
    <row r="456" spans="1:17" ht="15" customHeight="1">
      <c r="A456" s="1250"/>
      <c r="B456" s="1244"/>
      <c r="C456" s="1244"/>
      <c r="D456" s="247">
        <v>2015</v>
      </c>
      <c r="E456" s="426">
        <f aca="true" t="shared" si="114" ref="E456:F461">G456+I456+K456+M456</f>
        <v>285</v>
      </c>
      <c r="F456" s="426">
        <f t="shared" si="114"/>
        <v>285</v>
      </c>
      <c r="G456" s="426">
        <v>285</v>
      </c>
      <c r="H456" s="426">
        <v>285</v>
      </c>
      <c r="I456" s="426"/>
      <c r="J456" s="426"/>
      <c r="K456" s="426"/>
      <c r="L456" s="426"/>
      <c r="M456" s="426"/>
      <c r="N456" s="426"/>
      <c r="O456" s="1253"/>
      <c r="P456" s="410"/>
      <c r="Q456" s="410"/>
    </row>
    <row r="457" spans="1:17" ht="13.5">
      <c r="A457" s="1250"/>
      <c r="B457" s="1244"/>
      <c r="C457" s="1244"/>
      <c r="D457" s="247">
        <v>2016</v>
      </c>
      <c r="E457" s="426">
        <f t="shared" si="114"/>
        <v>0</v>
      </c>
      <c r="F457" s="426">
        <f t="shared" si="114"/>
        <v>0</v>
      </c>
      <c r="G457" s="426"/>
      <c r="H457" s="426"/>
      <c r="I457" s="426"/>
      <c r="J457" s="426"/>
      <c r="K457" s="426"/>
      <c r="L457" s="426"/>
      <c r="M457" s="426"/>
      <c r="N457" s="426"/>
      <c r="O457" s="1253"/>
      <c r="P457" s="410"/>
      <c r="Q457" s="410"/>
    </row>
    <row r="458" spans="1:17" ht="13.5">
      <c r="A458" s="1250"/>
      <c r="B458" s="1244"/>
      <c r="C458" s="1244"/>
      <c r="D458" s="247">
        <v>2017</v>
      </c>
      <c r="E458" s="426">
        <f t="shared" si="114"/>
        <v>0</v>
      </c>
      <c r="F458" s="426">
        <f t="shared" si="114"/>
        <v>0</v>
      </c>
      <c r="G458" s="426"/>
      <c r="H458" s="426"/>
      <c r="I458" s="426"/>
      <c r="J458" s="426"/>
      <c r="K458" s="426"/>
      <c r="L458" s="426"/>
      <c r="M458" s="426"/>
      <c r="N458" s="426"/>
      <c r="O458" s="1253"/>
      <c r="P458" s="410"/>
      <c r="Q458" s="410"/>
    </row>
    <row r="459" spans="1:17" ht="13.5">
      <c r="A459" s="1250"/>
      <c r="B459" s="1244"/>
      <c r="C459" s="1244"/>
      <c r="D459" s="247">
        <v>2018</v>
      </c>
      <c r="E459" s="426">
        <f t="shared" si="114"/>
        <v>0</v>
      </c>
      <c r="F459" s="426">
        <f t="shared" si="114"/>
        <v>0</v>
      </c>
      <c r="G459" s="426"/>
      <c r="H459" s="426"/>
      <c r="I459" s="426"/>
      <c r="J459" s="426"/>
      <c r="K459" s="426"/>
      <c r="L459" s="426"/>
      <c r="M459" s="426"/>
      <c r="N459" s="426"/>
      <c r="O459" s="1253"/>
      <c r="P459" s="410"/>
      <c r="Q459" s="410"/>
    </row>
    <row r="460" spans="1:17" ht="13.5">
      <c r="A460" s="1250"/>
      <c r="B460" s="1244"/>
      <c r="C460" s="1244"/>
      <c r="D460" s="247">
        <v>2019</v>
      </c>
      <c r="E460" s="426">
        <f t="shared" si="114"/>
        <v>0</v>
      </c>
      <c r="F460" s="426">
        <f t="shared" si="114"/>
        <v>0</v>
      </c>
      <c r="G460" s="426"/>
      <c r="H460" s="426"/>
      <c r="I460" s="426"/>
      <c r="J460" s="426"/>
      <c r="K460" s="426"/>
      <c r="L460" s="426"/>
      <c r="M460" s="426"/>
      <c r="N460" s="426"/>
      <c r="O460" s="1253"/>
      <c r="P460" s="410"/>
      <c r="Q460" s="410"/>
    </row>
    <row r="461" spans="1:17" ht="13.5">
      <c r="A461" s="1250"/>
      <c r="B461" s="1244"/>
      <c r="C461" s="1244"/>
      <c r="D461" s="231">
        <v>2020</v>
      </c>
      <c r="E461" s="416">
        <f t="shared" si="114"/>
        <v>70307.4</v>
      </c>
      <c r="F461" s="416">
        <f t="shared" si="114"/>
        <v>0</v>
      </c>
      <c r="G461" s="416">
        <v>70307.4</v>
      </c>
      <c r="H461" s="416"/>
      <c r="I461" s="416"/>
      <c r="J461" s="416"/>
      <c r="K461" s="416"/>
      <c r="L461" s="416"/>
      <c r="M461" s="416"/>
      <c r="N461" s="416"/>
      <c r="O461" s="1253"/>
      <c r="P461" s="410"/>
      <c r="Q461" s="410"/>
    </row>
    <row r="462" spans="1:17" ht="13.5">
      <c r="A462" s="1250"/>
      <c r="B462" s="1244"/>
      <c r="C462" s="1244"/>
      <c r="D462" s="231">
        <v>2021</v>
      </c>
      <c r="E462" s="416">
        <f aca="true" t="shared" si="115" ref="E462:F466">G462+I462+K462+M462</f>
        <v>69760</v>
      </c>
      <c r="F462" s="416">
        <f t="shared" si="115"/>
        <v>0</v>
      </c>
      <c r="G462" s="416">
        <v>69760</v>
      </c>
      <c r="H462" s="416"/>
      <c r="I462" s="416"/>
      <c r="J462" s="416"/>
      <c r="K462" s="416"/>
      <c r="L462" s="416"/>
      <c r="M462" s="416"/>
      <c r="N462" s="416"/>
      <c r="O462" s="1253"/>
      <c r="P462" s="410"/>
      <c r="Q462" s="410"/>
    </row>
    <row r="463" spans="1:17" ht="13.5">
      <c r="A463" s="1250"/>
      <c r="B463" s="1244"/>
      <c r="C463" s="1244"/>
      <c r="D463" s="231">
        <v>2022</v>
      </c>
      <c r="E463" s="416">
        <f t="shared" si="115"/>
        <v>0</v>
      </c>
      <c r="F463" s="416">
        <f t="shared" si="115"/>
        <v>0</v>
      </c>
      <c r="G463" s="416"/>
      <c r="H463" s="416"/>
      <c r="I463" s="416"/>
      <c r="J463" s="416"/>
      <c r="K463" s="416"/>
      <c r="L463" s="416"/>
      <c r="M463" s="416"/>
      <c r="N463" s="416"/>
      <c r="O463" s="1253"/>
      <c r="P463" s="410"/>
      <c r="Q463" s="410"/>
    </row>
    <row r="464" spans="1:17" ht="13.5">
      <c r="A464" s="1250"/>
      <c r="B464" s="1244"/>
      <c r="C464" s="1244"/>
      <c r="D464" s="231">
        <v>2023</v>
      </c>
      <c r="E464" s="416">
        <f t="shared" si="115"/>
        <v>0</v>
      </c>
      <c r="F464" s="416">
        <f t="shared" si="115"/>
        <v>0</v>
      </c>
      <c r="G464" s="416"/>
      <c r="H464" s="416"/>
      <c r="I464" s="416"/>
      <c r="J464" s="416"/>
      <c r="K464" s="416"/>
      <c r="L464" s="416"/>
      <c r="M464" s="416"/>
      <c r="N464" s="416"/>
      <c r="O464" s="1253"/>
      <c r="P464" s="410"/>
      <c r="Q464" s="410"/>
    </row>
    <row r="465" spans="1:17" ht="13.5">
      <c r="A465" s="1250"/>
      <c r="B465" s="1244"/>
      <c r="C465" s="1244"/>
      <c r="D465" s="231">
        <v>2024</v>
      </c>
      <c r="E465" s="416">
        <f t="shared" si="115"/>
        <v>0</v>
      </c>
      <c r="F465" s="416">
        <f t="shared" si="115"/>
        <v>0</v>
      </c>
      <c r="G465" s="416"/>
      <c r="H465" s="416"/>
      <c r="I465" s="416"/>
      <c r="J465" s="416"/>
      <c r="K465" s="416"/>
      <c r="L465" s="416"/>
      <c r="M465" s="416"/>
      <c r="N465" s="416"/>
      <c r="O465" s="1253"/>
      <c r="P465" s="410"/>
      <c r="Q465" s="410"/>
    </row>
    <row r="466" spans="1:17" ht="13.5">
      <c r="A466" s="1251"/>
      <c r="B466" s="1102"/>
      <c r="C466" s="1102"/>
      <c r="D466" s="231">
        <v>2025</v>
      </c>
      <c r="E466" s="416">
        <f t="shared" si="115"/>
        <v>0</v>
      </c>
      <c r="F466" s="416">
        <f t="shared" si="115"/>
        <v>0</v>
      </c>
      <c r="G466" s="416"/>
      <c r="H466" s="416"/>
      <c r="I466" s="416"/>
      <c r="J466" s="416"/>
      <c r="K466" s="416"/>
      <c r="L466" s="416"/>
      <c r="M466" s="416"/>
      <c r="N466" s="416"/>
      <c r="O466" s="1253"/>
      <c r="P466" s="410"/>
      <c r="Q466" s="410"/>
    </row>
    <row r="467" spans="1:17" ht="13.5">
      <c r="A467" s="1249" t="s">
        <v>212</v>
      </c>
      <c r="B467" s="1241" t="s">
        <v>197</v>
      </c>
      <c r="C467" s="1101" t="s">
        <v>724</v>
      </c>
      <c r="D467" s="419" t="s">
        <v>8</v>
      </c>
      <c r="E467" s="420">
        <f aca="true" t="shared" si="116" ref="E467:N467">SUM(E468:E478)</f>
        <v>3855.7</v>
      </c>
      <c r="F467" s="420">
        <f t="shared" si="116"/>
        <v>3855.7</v>
      </c>
      <c r="G467" s="420">
        <f t="shared" si="116"/>
        <v>3855.7</v>
      </c>
      <c r="H467" s="420">
        <f t="shared" si="116"/>
        <v>3855.7</v>
      </c>
      <c r="I467" s="420">
        <f t="shared" si="116"/>
        <v>0</v>
      </c>
      <c r="J467" s="420">
        <f t="shared" si="116"/>
        <v>0</v>
      </c>
      <c r="K467" s="420">
        <f t="shared" si="116"/>
        <v>0</v>
      </c>
      <c r="L467" s="420">
        <f t="shared" si="116"/>
        <v>0</v>
      </c>
      <c r="M467" s="420">
        <f t="shared" si="116"/>
        <v>0</v>
      </c>
      <c r="N467" s="420">
        <f t="shared" si="116"/>
        <v>0</v>
      </c>
      <c r="O467" s="1253"/>
      <c r="P467" s="410"/>
      <c r="Q467" s="410"/>
    </row>
    <row r="468" spans="1:17" ht="15" customHeight="1">
      <c r="A468" s="1250"/>
      <c r="B468" s="1242"/>
      <c r="C468" s="1244"/>
      <c r="D468" s="247">
        <v>2015</v>
      </c>
      <c r="E468" s="426">
        <f aca="true" t="shared" si="117" ref="E468:F473">G468+I468+K468+M468</f>
        <v>351.6</v>
      </c>
      <c r="F468" s="426">
        <f t="shared" si="117"/>
        <v>351.6</v>
      </c>
      <c r="G468" s="426">
        <v>351.6</v>
      </c>
      <c r="H468" s="426">
        <v>351.6</v>
      </c>
      <c r="I468" s="426"/>
      <c r="J468" s="426"/>
      <c r="K468" s="426"/>
      <c r="L468" s="426"/>
      <c r="M468" s="426"/>
      <c r="N468" s="426"/>
      <c r="O468" s="1253"/>
      <c r="P468" s="410"/>
      <c r="Q468" s="410"/>
    </row>
    <row r="469" spans="1:17" ht="13.5">
      <c r="A469" s="1250"/>
      <c r="B469" s="1242"/>
      <c r="C469" s="1244"/>
      <c r="D469" s="247">
        <v>2016</v>
      </c>
      <c r="E469" s="426">
        <f t="shared" si="117"/>
        <v>304.5</v>
      </c>
      <c r="F469" s="426">
        <f t="shared" si="117"/>
        <v>304.5</v>
      </c>
      <c r="G469" s="426">
        <v>304.5</v>
      </c>
      <c r="H469" s="426">
        <v>304.5</v>
      </c>
      <c r="I469" s="426"/>
      <c r="J469" s="426"/>
      <c r="K469" s="426"/>
      <c r="L469" s="426"/>
      <c r="M469" s="426"/>
      <c r="N469" s="426"/>
      <c r="O469" s="1253"/>
      <c r="P469" s="410"/>
      <c r="Q469" s="410"/>
    </row>
    <row r="470" spans="1:17" ht="13.5">
      <c r="A470" s="1250"/>
      <c r="B470" s="1242"/>
      <c r="C470" s="1244"/>
      <c r="D470" s="247">
        <v>2017</v>
      </c>
      <c r="E470" s="426">
        <f t="shared" si="117"/>
        <v>0</v>
      </c>
      <c r="F470" s="426">
        <f t="shared" si="117"/>
        <v>0</v>
      </c>
      <c r="G470" s="426"/>
      <c r="H470" s="426"/>
      <c r="I470" s="426"/>
      <c r="J470" s="426"/>
      <c r="K470" s="426"/>
      <c r="L470" s="426"/>
      <c r="M470" s="426"/>
      <c r="N470" s="426"/>
      <c r="O470" s="1253"/>
      <c r="P470" s="410"/>
      <c r="Q470" s="410"/>
    </row>
    <row r="471" spans="1:17" ht="13.5">
      <c r="A471" s="1250"/>
      <c r="B471" s="1242"/>
      <c r="C471" s="1244"/>
      <c r="D471" s="247">
        <v>2018</v>
      </c>
      <c r="E471" s="426">
        <f t="shared" si="117"/>
        <v>3199.6</v>
      </c>
      <c r="F471" s="426">
        <f t="shared" si="117"/>
        <v>3199.6</v>
      </c>
      <c r="G471" s="426">
        <v>3199.6</v>
      </c>
      <c r="H471" s="426">
        <v>3199.6</v>
      </c>
      <c r="I471" s="426"/>
      <c r="J471" s="426"/>
      <c r="K471" s="426"/>
      <c r="L471" s="426"/>
      <c r="M471" s="426"/>
      <c r="N471" s="426"/>
      <c r="O471" s="1253"/>
      <c r="P471" s="410"/>
      <c r="Q471" s="410"/>
    </row>
    <row r="472" spans="1:17" ht="13.5">
      <c r="A472" s="1250"/>
      <c r="B472" s="1242"/>
      <c r="C472" s="1244"/>
      <c r="D472" s="247">
        <v>2019</v>
      </c>
      <c r="E472" s="426">
        <f t="shared" si="117"/>
        <v>0</v>
      </c>
      <c r="F472" s="426">
        <f t="shared" si="117"/>
        <v>0</v>
      </c>
      <c r="G472" s="426"/>
      <c r="H472" s="426"/>
      <c r="I472" s="426"/>
      <c r="J472" s="426"/>
      <c r="K472" s="426"/>
      <c r="L472" s="426"/>
      <c r="M472" s="426"/>
      <c r="N472" s="426"/>
      <c r="O472" s="1253"/>
      <c r="P472" s="410"/>
      <c r="Q472" s="410"/>
    </row>
    <row r="473" spans="1:17" ht="13.5">
      <c r="A473" s="1250"/>
      <c r="B473" s="1242"/>
      <c r="C473" s="1244"/>
      <c r="D473" s="231">
        <v>2020</v>
      </c>
      <c r="E473" s="416">
        <f t="shared" si="117"/>
        <v>0</v>
      </c>
      <c r="F473" s="416">
        <f t="shared" si="117"/>
        <v>0</v>
      </c>
      <c r="G473" s="416"/>
      <c r="H473" s="416"/>
      <c r="I473" s="416"/>
      <c r="J473" s="416"/>
      <c r="K473" s="416"/>
      <c r="L473" s="416"/>
      <c r="M473" s="416"/>
      <c r="N473" s="416"/>
      <c r="O473" s="1253"/>
      <c r="P473" s="410"/>
      <c r="Q473" s="410"/>
    </row>
    <row r="474" spans="1:17" ht="13.5">
      <c r="A474" s="1250"/>
      <c r="B474" s="1242"/>
      <c r="C474" s="1244"/>
      <c r="D474" s="231">
        <v>2021</v>
      </c>
      <c r="E474" s="416">
        <f aca="true" t="shared" si="118" ref="E474:F478">G474+I474+K474+M474</f>
        <v>0</v>
      </c>
      <c r="F474" s="416">
        <f t="shared" si="118"/>
        <v>0</v>
      </c>
      <c r="G474" s="416"/>
      <c r="H474" s="416"/>
      <c r="I474" s="416"/>
      <c r="J474" s="416"/>
      <c r="K474" s="416"/>
      <c r="L474" s="416"/>
      <c r="M474" s="416"/>
      <c r="N474" s="416"/>
      <c r="O474" s="1253"/>
      <c r="P474" s="410"/>
      <c r="Q474" s="410"/>
    </row>
    <row r="475" spans="1:17" ht="13.5">
      <c r="A475" s="1250"/>
      <c r="B475" s="1242"/>
      <c r="C475" s="1244"/>
      <c r="D475" s="231">
        <v>2022</v>
      </c>
      <c r="E475" s="416">
        <f t="shared" si="118"/>
        <v>0</v>
      </c>
      <c r="F475" s="416">
        <f t="shared" si="118"/>
        <v>0</v>
      </c>
      <c r="G475" s="416"/>
      <c r="H475" s="416"/>
      <c r="I475" s="416"/>
      <c r="J475" s="416"/>
      <c r="K475" s="416"/>
      <c r="L475" s="416"/>
      <c r="M475" s="416"/>
      <c r="N475" s="416"/>
      <c r="O475" s="1253"/>
      <c r="P475" s="410"/>
      <c r="Q475" s="410"/>
    </row>
    <row r="476" spans="1:17" ht="13.5">
      <c r="A476" s="1250"/>
      <c r="B476" s="1242"/>
      <c r="C476" s="1244"/>
      <c r="D476" s="231">
        <v>2023</v>
      </c>
      <c r="E476" s="416">
        <f t="shared" si="118"/>
        <v>0</v>
      </c>
      <c r="F476" s="416">
        <f t="shared" si="118"/>
        <v>0</v>
      </c>
      <c r="G476" s="416"/>
      <c r="H476" s="416"/>
      <c r="I476" s="416"/>
      <c r="J476" s="416"/>
      <c r="K476" s="416"/>
      <c r="L476" s="416"/>
      <c r="M476" s="416"/>
      <c r="N476" s="416"/>
      <c r="O476" s="1253"/>
      <c r="P476" s="410"/>
      <c r="Q476" s="410"/>
    </row>
    <row r="477" spans="1:17" ht="13.5">
      <c r="A477" s="1250"/>
      <c r="B477" s="1242"/>
      <c r="C477" s="1244"/>
      <c r="D477" s="231">
        <v>2024</v>
      </c>
      <c r="E477" s="416">
        <f t="shared" si="118"/>
        <v>0</v>
      </c>
      <c r="F477" s="416">
        <f t="shared" si="118"/>
        <v>0</v>
      </c>
      <c r="G477" s="416"/>
      <c r="H477" s="416"/>
      <c r="I477" s="416"/>
      <c r="J477" s="416"/>
      <c r="K477" s="416"/>
      <c r="L477" s="416"/>
      <c r="M477" s="416"/>
      <c r="N477" s="416"/>
      <c r="O477" s="1253"/>
      <c r="P477" s="410"/>
      <c r="Q477" s="410"/>
    </row>
    <row r="478" spans="1:17" ht="13.5">
      <c r="A478" s="1251"/>
      <c r="B478" s="1243"/>
      <c r="C478" s="1102"/>
      <c r="D478" s="231">
        <v>2025</v>
      </c>
      <c r="E478" s="416">
        <f t="shared" si="118"/>
        <v>0</v>
      </c>
      <c r="F478" s="416">
        <f t="shared" si="118"/>
        <v>0</v>
      </c>
      <c r="G478" s="416"/>
      <c r="H478" s="416"/>
      <c r="I478" s="416"/>
      <c r="J478" s="416"/>
      <c r="K478" s="416"/>
      <c r="L478" s="416"/>
      <c r="M478" s="416"/>
      <c r="N478" s="416"/>
      <c r="O478" s="1253"/>
      <c r="P478" s="410"/>
      <c r="Q478" s="410"/>
    </row>
    <row r="479" spans="1:17" ht="13.5">
      <c r="A479" s="1249" t="s">
        <v>213</v>
      </c>
      <c r="B479" s="1255" t="s">
        <v>884</v>
      </c>
      <c r="C479" s="1241"/>
      <c r="D479" s="419" t="s">
        <v>8</v>
      </c>
      <c r="E479" s="420">
        <f aca="true" t="shared" si="119" ref="E479:N479">SUM(E480:E490)</f>
        <v>2510</v>
      </c>
      <c r="F479" s="420">
        <f t="shared" si="119"/>
        <v>2510</v>
      </c>
      <c r="G479" s="420">
        <f t="shared" si="119"/>
        <v>0</v>
      </c>
      <c r="H479" s="420">
        <f t="shared" si="119"/>
        <v>0</v>
      </c>
      <c r="I479" s="420">
        <f t="shared" si="119"/>
        <v>0</v>
      </c>
      <c r="J479" s="420">
        <f t="shared" si="119"/>
        <v>0</v>
      </c>
      <c r="K479" s="420">
        <f t="shared" si="119"/>
        <v>2510</v>
      </c>
      <c r="L479" s="420">
        <f t="shared" si="119"/>
        <v>2510</v>
      </c>
      <c r="M479" s="420">
        <f t="shared" si="119"/>
        <v>0</v>
      </c>
      <c r="N479" s="420">
        <f t="shared" si="119"/>
        <v>0</v>
      </c>
      <c r="O479" s="1253"/>
      <c r="P479" s="410"/>
      <c r="Q479" s="410"/>
    </row>
    <row r="480" spans="1:17" ht="15" customHeight="1">
      <c r="A480" s="1250"/>
      <c r="B480" s="1256"/>
      <c r="C480" s="1242"/>
      <c r="D480" s="247">
        <v>2015</v>
      </c>
      <c r="E480" s="426">
        <f aca="true" t="shared" si="120" ref="E480:F485">G480+I480+K480+M480</f>
        <v>2510</v>
      </c>
      <c r="F480" s="426">
        <f t="shared" si="120"/>
        <v>2510</v>
      </c>
      <c r="G480" s="426"/>
      <c r="H480" s="426"/>
      <c r="I480" s="426"/>
      <c r="J480" s="426"/>
      <c r="K480" s="426">
        <v>2510</v>
      </c>
      <c r="L480" s="426">
        <v>2510</v>
      </c>
      <c r="M480" s="426"/>
      <c r="N480" s="426"/>
      <c r="O480" s="1253"/>
      <c r="P480" s="410"/>
      <c r="Q480" s="410"/>
    </row>
    <row r="481" spans="1:17" ht="13.5">
      <c r="A481" s="1250"/>
      <c r="B481" s="1256"/>
      <c r="C481" s="1242"/>
      <c r="D481" s="247">
        <v>2016</v>
      </c>
      <c r="E481" s="426">
        <f t="shared" si="120"/>
        <v>0</v>
      </c>
      <c r="F481" s="426">
        <f t="shared" si="120"/>
        <v>0</v>
      </c>
      <c r="G481" s="426"/>
      <c r="H481" s="426"/>
      <c r="I481" s="426"/>
      <c r="J481" s="426"/>
      <c r="K481" s="426"/>
      <c r="L481" s="426"/>
      <c r="M481" s="426"/>
      <c r="N481" s="426"/>
      <c r="O481" s="1253"/>
      <c r="P481" s="410"/>
      <c r="Q481" s="410"/>
    </row>
    <row r="482" spans="1:17" ht="13.5">
      <c r="A482" s="1250"/>
      <c r="B482" s="1256"/>
      <c r="C482" s="1242"/>
      <c r="D482" s="247">
        <v>2017</v>
      </c>
      <c r="E482" s="426">
        <f t="shared" si="120"/>
        <v>0</v>
      </c>
      <c r="F482" s="426">
        <f t="shared" si="120"/>
        <v>0</v>
      </c>
      <c r="G482" s="426"/>
      <c r="H482" s="426"/>
      <c r="I482" s="426"/>
      <c r="J482" s="426"/>
      <c r="K482" s="426"/>
      <c r="L482" s="426"/>
      <c r="M482" s="426"/>
      <c r="N482" s="426"/>
      <c r="O482" s="1253"/>
      <c r="P482" s="410"/>
      <c r="Q482" s="410"/>
    </row>
    <row r="483" spans="1:17" ht="13.5">
      <c r="A483" s="1250"/>
      <c r="B483" s="1256"/>
      <c r="C483" s="1242"/>
      <c r="D483" s="247">
        <v>2018</v>
      </c>
      <c r="E483" s="426">
        <f t="shared" si="120"/>
        <v>0</v>
      </c>
      <c r="F483" s="426">
        <f t="shared" si="120"/>
        <v>0</v>
      </c>
      <c r="G483" s="426"/>
      <c r="H483" s="426"/>
      <c r="I483" s="426"/>
      <c r="J483" s="426"/>
      <c r="K483" s="426"/>
      <c r="L483" s="426"/>
      <c r="M483" s="426"/>
      <c r="N483" s="426"/>
      <c r="O483" s="1253"/>
      <c r="P483" s="410"/>
      <c r="Q483" s="410"/>
    </row>
    <row r="484" spans="1:17" ht="13.5">
      <c r="A484" s="1250"/>
      <c r="B484" s="1256"/>
      <c r="C484" s="1242"/>
      <c r="D484" s="247">
        <v>2019</v>
      </c>
      <c r="E484" s="426">
        <f t="shared" si="120"/>
        <v>0</v>
      </c>
      <c r="F484" s="426">
        <f t="shared" si="120"/>
        <v>0</v>
      </c>
      <c r="G484" s="426"/>
      <c r="H484" s="426"/>
      <c r="I484" s="426"/>
      <c r="J484" s="426"/>
      <c r="K484" s="426"/>
      <c r="L484" s="426"/>
      <c r="M484" s="426"/>
      <c r="N484" s="426"/>
      <c r="O484" s="1253"/>
      <c r="P484" s="410"/>
      <c r="Q484" s="410"/>
    </row>
    <row r="485" spans="1:17" ht="13.5">
      <c r="A485" s="1250"/>
      <c r="B485" s="1256"/>
      <c r="C485" s="1242"/>
      <c r="D485" s="231">
        <v>2020</v>
      </c>
      <c r="E485" s="416">
        <f t="shared" si="120"/>
        <v>0</v>
      </c>
      <c r="F485" s="416">
        <f t="shared" si="120"/>
        <v>0</v>
      </c>
      <c r="G485" s="416"/>
      <c r="H485" s="416"/>
      <c r="I485" s="416"/>
      <c r="J485" s="416"/>
      <c r="K485" s="416"/>
      <c r="L485" s="416"/>
      <c r="M485" s="416"/>
      <c r="N485" s="416"/>
      <c r="O485" s="1253"/>
      <c r="P485" s="410"/>
      <c r="Q485" s="410"/>
    </row>
    <row r="486" spans="1:17" ht="13.5">
      <c r="A486" s="1250"/>
      <c r="B486" s="1256"/>
      <c r="C486" s="1242"/>
      <c r="D486" s="231">
        <v>2021</v>
      </c>
      <c r="E486" s="416">
        <f aca="true" t="shared" si="121" ref="E486:F490">G486+I486+K486+M486</f>
        <v>0</v>
      </c>
      <c r="F486" s="416">
        <f t="shared" si="121"/>
        <v>0</v>
      </c>
      <c r="G486" s="416"/>
      <c r="H486" s="416"/>
      <c r="I486" s="416"/>
      <c r="J486" s="416"/>
      <c r="K486" s="416"/>
      <c r="L486" s="416"/>
      <c r="M486" s="416"/>
      <c r="N486" s="416"/>
      <c r="O486" s="1253"/>
      <c r="P486" s="410"/>
      <c r="Q486" s="410"/>
    </row>
    <row r="487" spans="1:17" ht="13.5">
      <c r="A487" s="1250"/>
      <c r="B487" s="1256"/>
      <c r="C487" s="1242"/>
      <c r="D487" s="231">
        <v>2022</v>
      </c>
      <c r="E487" s="416">
        <f t="shared" si="121"/>
        <v>0</v>
      </c>
      <c r="F487" s="416">
        <f t="shared" si="121"/>
        <v>0</v>
      </c>
      <c r="G487" s="416"/>
      <c r="H487" s="416"/>
      <c r="I487" s="416"/>
      <c r="J487" s="416"/>
      <c r="K487" s="416"/>
      <c r="L487" s="416"/>
      <c r="M487" s="416"/>
      <c r="N487" s="416"/>
      <c r="O487" s="1253"/>
      <c r="P487" s="410"/>
      <c r="Q487" s="410"/>
    </row>
    <row r="488" spans="1:17" ht="13.5">
      <c r="A488" s="1250"/>
      <c r="B488" s="1256"/>
      <c r="C488" s="1242"/>
      <c r="D488" s="231">
        <v>2023</v>
      </c>
      <c r="E488" s="416">
        <f t="shared" si="121"/>
        <v>0</v>
      </c>
      <c r="F488" s="416">
        <f t="shared" si="121"/>
        <v>0</v>
      </c>
      <c r="G488" s="416"/>
      <c r="H488" s="416"/>
      <c r="I488" s="416"/>
      <c r="J488" s="416"/>
      <c r="K488" s="416"/>
      <c r="L488" s="416"/>
      <c r="M488" s="416"/>
      <c r="N488" s="416"/>
      <c r="O488" s="1253"/>
      <c r="P488" s="410"/>
      <c r="Q488" s="410"/>
    </row>
    <row r="489" spans="1:17" ht="13.5">
      <c r="A489" s="1250"/>
      <c r="B489" s="1256"/>
      <c r="C489" s="1242"/>
      <c r="D489" s="231">
        <v>2024</v>
      </c>
      <c r="E489" s="416">
        <f t="shared" si="121"/>
        <v>0</v>
      </c>
      <c r="F489" s="416">
        <f t="shared" si="121"/>
        <v>0</v>
      </c>
      <c r="G489" s="416"/>
      <c r="H489" s="416"/>
      <c r="I489" s="416"/>
      <c r="J489" s="416"/>
      <c r="K489" s="416"/>
      <c r="L489" s="416"/>
      <c r="M489" s="416"/>
      <c r="N489" s="416"/>
      <c r="O489" s="1253"/>
      <c r="P489" s="410"/>
      <c r="Q489" s="410"/>
    </row>
    <row r="490" spans="1:17" ht="13.5">
      <c r="A490" s="1251"/>
      <c r="B490" s="1257"/>
      <c r="C490" s="1243"/>
      <c r="D490" s="231">
        <v>2025</v>
      </c>
      <c r="E490" s="416">
        <f t="shared" si="121"/>
        <v>0</v>
      </c>
      <c r="F490" s="416">
        <f t="shared" si="121"/>
        <v>0</v>
      </c>
      <c r="G490" s="416"/>
      <c r="H490" s="416"/>
      <c r="I490" s="416"/>
      <c r="J490" s="416"/>
      <c r="K490" s="416"/>
      <c r="L490" s="416"/>
      <c r="M490" s="416"/>
      <c r="N490" s="416"/>
      <c r="O490" s="1253"/>
      <c r="P490" s="410"/>
      <c r="Q490" s="410"/>
    </row>
    <row r="491" spans="1:17" ht="13.5">
      <c r="A491" s="1249" t="s">
        <v>214</v>
      </c>
      <c r="B491" s="1101" t="s">
        <v>484</v>
      </c>
      <c r="C491" s="1101" t="s">
        <v>724</v>
      </c>
      <c r="D491" s="419" t="s">
        <v>8</v>
      </c>
      <c r="E491" s="420">
        <f aca="true" t="shared" si="122" ref="E491:N491">SUM(E492:E502)</f>
        <v>106</v>
      </c>
      <c r="F491" s="420">
        <f t="shared" si="122"/>
        <v>106</v>
      </c>
      <c r="G491" s="420">
        <f t="shared" si="122"/>
        <v>106</v>
      </c>
      <c r="H491" s="420">
        <f t="shared" si="122"/>
        <v>106</v>
      </c>
      <c r="I491" s="420">
        <f t="shared" si="122"/>
        <v>0</v>
      </c>
      <c r="J491" s="420">
        <f t="shared" si="122"/>
        <v>0</v>
      </c>
      <c r="K491" s="420">
        <f t="shared" si="122"/>
        <v>0</v>
      </c>
      <c r="L491" s="420">
        <f t="shared" si="122"/>
        <v>0</v>
      </c>
      <c r="M491" s="420">
        <f t="shared" si="122"/>
        <v>0</v>
      </c>
      <c r="N491" s="420">
        <f t="shared" si="122"/>
        <v>0</v>
      </c>
      <c r="O491" s="1253"/>
      <c r="P491" s="410"/>
      <c r="Q491" s="410"/>
    </row>
    <row r="492" spans="1:17" ht="15" customHeight="1">
      <c r="A492" s="1250"/>
      <c r="B492" s="1244"/>
      <c r="C492" s="1244"/>
      <c r="D492" s="247">
        <v>2015</v>
      </c>
      <c r="E492" s="426">
        <f aca="true" t="shared" si="123" ref="E492:F497">G492+I492+K492+M492</f>
        <v>0</v>
      </c>
      <c r="F492" s="426">
        <f t="shared" si="123"/>
        <v>0</v>
      </c>
      <c r="G492" s="427"/>
      <c r="H492" s="427"/>
      <c r="I492" s="426"/>
      <c r="J492" s="426"/>
      <c r="K492" s="426"/>
      <c r="L492" s="426"/>
      <c r="M492" s="426"/>
      <c r="N492" s="426"/>
      <c r="O492" s="1253"/>
      <c r="P492" s="410"/>
      <c r="Q492" s="410"/>
    </row>
    <row r="493" spans="1:17" ht="13.5">
      <c r="A493" s="1250"/>
      <c r="B493" s="1244"/>
      <c r="C493" s="1244"/>
      <c r="D493" s="247">
        <v>2016</v>
      </c>
      <c r="E493" s="426">
        <f t="shared" si="123"/>
        <v>106</v>
      </c>
      <c r="F493" s="426">
        <f t="shared" si="123"/>
        <v>106</v>
      </c>
      <c r="G493" s="428">
        <v>106</v>
      </c>
      <c r="H493" s="428">
        <v>106</v>
      </c>
      <c r="I493" s="426"/>
      <c r="J493" s="426"/>
      <c r="K493" s="426"/>
      <c r="L493" s="426"/>
      <c r="M493" s="426"/>
      <c r="N493" s="426"/>
      <c r="O493" s="1253"/>
      <c r="P493" s="410"/>
      <c r="Q493" s="410"/>
    </row>
    <row r="494" spans="1:17" ht="13.5">
      <c r="A494" s="1250"/>
      <c r="B494" s="1244"/>
      <c r="C494" s="1244"/>
      <c r="D494" s="247">
        <v>2017</v>
      </c>
      <c r="E494" s="426">
        <f t="shared" si="123"/>
        <v>0</v>
      </c>
      <c r="F494" s="426">
        <f t="shared" si="123"/>
        <v>0</v>
      </c>
      <c r="G494" s="427"/>
      <c r="H494" s="427"/>
      <c r="I494" s="426"/>
      <c r="J494" s="426"/>
      <c r="K494" s="426"/>
      <c r="L494" s="426"/>
      <c r="M494" s="426"/>
      <c r="N494" s="426"/>
      <c r="O494" s="1253"/>
      <c r="P494" s="410"/>
      <c r="Q494" s="410"/>
    </row>
    <row r="495" spans="1:17" ht="13.5">
      <c r="A495" s="1250"/>
      <c r="B495" s="1244"/>
      <c r="C495" s="1244"/>
      <c r="D495" s="247">
        <v>2018</v>
      </c>
      <c r="E495" s="426">
        <f t="shared" si="123"/>
        <v>0</v>
      </c>
      <c r="F495" s="426">
        <f t="shared" si="123"/>
        <v>0</v>
      </c>
      <c r="G495" s="426"/>
      <c r="H495" s="426"/>
      <c r="I495" s="426"/>
      <c r="J495" s="426"/>
      <c r="K495" s="426"/>
      <c r="L495" s="426"/>
      <c r="M495" s="426"/>
      <c r="N495" s="426"/>
      <c r="O495" s="1253"/>
      <c r="P495" s="410"/>
      <c r="Q495" s="410"/>
    </row>
    <row r="496" spans="1:17" ht="13.5">
      <c r="A496" s="1250"/>
      <c r="B496" s="1244"/>
      <c r="C496" s="1244"/>
      <c r="D496" s="247">
        <v>2019</v>
      </c>
      <c r="E496" s="426">
        <f t="shared" si="123"/>
        <v>0</v>
      </c>
      <c r="F496" s="426">
        <f t="shared" si="123"/>
        <v>0</v>
      </c>
      <c r="G496" s="427"/>
      <c r="H496" s="427"/>
      <c r="I496" s="426"/>
      <c r="J496" s="426"/>
      <c r="K496" s="426"/>
      <c r="L496" s="426"/>
      <c r="M496" s="426"/>
      <c r="N496" s="426"/>
      <c r="O496" s="1253"/>
      <c r="P496" s="410"/>
      <c r="Q496" s="410"/>
    </row>
    <row r="497" spans="1:17" ht="13.5">
      <c r="A497" s="1250"/>
      <c r="B497" s="1244"/>
      <c r="C497" s="1244"/>
      <c r="D497" s="231">
        <v>2020</v>
      </c>
      <c r="E497" s="416">
        <f t="shared" si="123"/>
        <v>0</v>
      </c>
      <c r="F497" s="416">
        <f t="shared" si="123"/>
        <v>0</v>
      </c>
      <c r="G497" s="416"/>
      <c r="H497" s="416"/>
      <c r="I497" s="416"/>
      <c r="J497" s="416"/>
      <c r="K497" s="416"/>
      <c r="L497" s="416"/>
      <c r="M497" s="416"/>
      <c r="N497" s="416"/>
      <c r="O497" s="1253"/>
      <c r="P497" s="410"/>
      <c r="Q497" s="410"/>
    </row>
    <row r="498" spans="1:17" ht="13.5">
      <c r="A498" s="1250"/>
      <c r="B498" s="1244"/>
      <c r="C498" s="1244"/>
      <c r="D498" s="231">
        <v>2021</v>
      </c>
      <c r="E498" s="416">
        <f aca="true" t="shared" si="124" ref="E498:F502">G498+I498+K498+M498</f>
        <v>0</v>
      </c>
      <c r="F498" s="416">
        <f t="shared" si="124"/>
        <v>0</v>
      </c>
      <c r="G498" s="416"/>
      <c r="H498" s="416"/>
      <c r="I498" s="416"/>
      <c r="J498" s="416"/>
      <c r="K498" s="416"/>
      <c r="L498" s="416"/>
      <c r="M498" s="416"/>
      <c r="N498" s="416"/>
      <c r="O498" s="1253"/>
      <c r="P498" s="410"/>
      <c r="Q498" s="410"/>
    </row>
    <row r="499" spans="1:17" ht="13.5">
      <c r="A499" s="1250"/>
      <c r="B499" s="1244"/>
      <c r="C499" s="1244"/>
      <c r="D499" s="231">
        <v>2022</v>
      </c>
      <c r="E499" s="416">
        <f t="shared" si="124"/>
        <v>0</v>
      </c>
      <c r="F499" s="416">
        <f t="shared" si="124"/>
        <v>0</v>
      </c>
      <c r="G499" s="416"/>
      <c r="H499" s="416"/>
      <c r="I499" s="416"/>
      <c r="J499" s="416"/>
      <c r="K499" s="416"/>
      <c r="L499" s="416"/>
      <c r="M499" s="416"/>
      <c r="N499" s="416"/>
      <c r="O499" s="1253"/>
      <c r="P499" s="410"/>
      <c r="Q499" s="410"/>
    </row>
    <row r="500" spans="1:17" ht="13.5">
      <c r="A500" s="1250"/>
      <c r="B500" s="1244"/>
      <c r="C500" s="1244"/>
      <c r="D500" s="231">
        <v>2023</v>
      </c>
      <c r="E500" s="416">
        <f t="shared" si="124"/>
        <v>0</v>
      </c>
      <c r="F500" s="416">
        <f t="shared" si="124"/>
        <v>0</v>
      </c>
      <c r="G500" s="416"/>
      <c r="H500" s="416"/>
      <c r="I500" s="416"/>
      <c r="J500" s="416"/>
      <c r="K500" s="416"/>
      <c r="L500" s="416"/>
      <c r="M500" s="416"/>
      <c r="N500" s="416"/>
      <c r="O500" s="1253"/>
      <c r="P500" s="410"/>
      <c r="Q500" s="410"/>
    </row>
    <row r="501" spans="1:17" ht="13.5">
      <c r="A501" s="1250"/>
      <c r="B501" s="1244"/>
      <c r="C501" s="1244"/>
      <c r="D501" s="231">
        <v>2024</v>
      </c>
      <c r="E501" s="416">
        <f t="shared" si="124"/>
        <v>0</v>
      </c>
      <c r="F501" s="416">
        <f t="shared" si="124"/>
        <v>0</v>
      </c>
      <c r="G501" s="416"/>
      <c r="H501" s="416"/>
      <c r="I501" s="416"/>
      <c r="J501" s="416"/>
      <c r="K501" s="416"/>
      <c r="L501" s="416"/>
      <c r="M501" s="416"/>
      <c r="N501" s="416"/>
      <c r="O501" s="1253"/>
      <c r="P501" s="410"/>
      <c r="Q501" s="410"/>
    </row>
    <row r="502" spans="1:17" ht="13.5">
      <c r="A502" s="1251"/>
      <c r="B502" s="1102"/>
      <c r="C502" s="1102"/>
      <c r="D502" s="231">
        <v>2025</v>
      </c>
      <c r="E502" s="416">
        <f t="shared" si="124"/>
        <v>0</v>
      </c>
      <c r="F502" s="416">
        <f t="shared" si="124"/>
        <v>0</v>
      </c>
      <c r="G502" s="416"/>
      <c r="H502" s="416"/>
      <c r="I502" s="416"/>
      <c r="J502" s="416"/>
      <c r="K502" s="416"/>
      <c r="L502" s="416"/>
      <c r="M502" s="416"/>
      <c r="N502" s="416"/>
      <c r="O502" s="1253"/>
      <c r="P502" s="410"/>
      <c r="Q502" s="410"/>
    </row>
    <row r="503" spans="1:17" ht="13.5">
      <c r="A503" s="1249" t="s">
        <v>215</v>
      </c>
      <c r="B503" s="1101" t="s">
        <v>969</v>
      </c>
      <c r="C503" s="1101"/>
      <c r="D503" s="419" t="s">
        <v>8</v>
      </c>
      <c r="E503" s="420">
        <f aca="true" t="shared" si="125" ref="E503:N503">SUM(E504:E514)</f>
        <v>17945.3</v>
      </c>
      <c r="F503" s="420">
        <f t="shared" si="125"/>
        <v>0</v>
      </c>
      <c r="G503" s="420">
        <f t="shared" si="125"/>
        <v>17945.3</v>
      </c>
      <c r="H503" s="420">
        <f t="shared" si="125"/>
        <v>0</v>
      </c>
      <c r="I503" s="420">
        <f t="shared" si="125"/>
        <v>0</v>
      </c>
      <c r="J503" s="420">
        <f t="shared" si="125"/>
        <v>0</v>
      </c>
      <c r="K503" s="420">
        <f t="shared" si="125"/>
        <v>0</v>
      </c>
      <c r="L503" s="420">
        <f t="shared" si="125"/>
        <v>0</v>
      </c>
      <c r="M503" s="420">
        <f t="shared" si="125"/>
        <v>0</v>
      </c>
      <c r="N503" s="420">
        <f t="shared" si="125"/>
        <v>0</v>
      </c>
      <c r="O503" s="1253"/>
      <c r="P503" s="410"/>
      <c r="Q503" s="410"/>
    </row>
    <row r="504" spans="1:17" ht="15" customHeight="1">
      <c r="A504" s="1250"/>
      <c r="B504" s="1244"/>
      <c r="C504" s="1244"/>
      <c r="D504" s="247">
        <v>2015</v>
      </c>
      <c r="E504" s="426">
        <f aca="true" t="shared" si="126" ref="E504:F509">G504+I504+K504+M504</f>
        <v>0</v>
      </c>
      <c r="F504" s="426">
        <f t="shared" si="126"/>
        <v>0</v>
      </c>
      <c r="G504" s="426"/>
      <c r="H504" s="426"/>
      <c r="I504" s="426"/>
      <c r="J504" s="426"/>
      <c r="K504" s="426"/>
      <c r="L504" s="426"/>
      <c r="M504" s="426"/>
      <c r="N504" s="426"/>
      <c r="O504" s="1253"/>
      <c r="P504" s="410"/>
      <c r="Q504" s="410"/>
    </row>
    <row r="505" spans="1:17" ht="13.5">
      <c r="A505" s="1250"/>
      <c r="B505" s="1244"/>
      <c r="C505" s="1244"/>
      <c r="D505" s="247">
        <v>2016</v>
      </c>
      <c r="E505" s="426">
        <f t="shared" si="126"/>
        <v>0</v>
      </c>
      <c r="F505" s="426">
        <f t="shared" si="126"/>
        <v>0</v>
      </c>
      <c r="G505" s="426"/>
      <c r="H505" s="426"/>
      <c r="I505" s="426"/>
      <c r="J505" s="426"/>
      <c r="K505" s="426"/>
      <c r="L505" s="426"/>
      <c r="M505" s="426"/>
      <c r="N505" s="426"/>
      <c r="O505" s="1253"/>
      <c r="P505" s="410"/>
      <c r="Q505" s="410"/>
    </row>
    <row r="506" spans="1:17" ht="13.5">
      <c r="A506" s="1250"/>
      <c r="B506" s="1244"/>
      <c r="C506" s="1244"/>
      <c r="D506" s="247">
        <v>2017</v>
      </c>
      <c r="E506" s="426">
        <f t="shared" si="126"/>
        <v>0</v>
      </c>
      <c r="F506" s="426">
        <f t="shared" si="126"/>
        <v>0</v>
      </c>
      <c r="G506" s="426"/>
      <c r="H506" s="426"/>
      <c r="I506" s="426"/>
      <c r="J506" s="426"/>
      <c r="K506" s="426"/>
      <c r="L506" s="426"/>
      <c r="M506" s="426"/>
      <c r="N506" s="426"/>
      <c r="O506" s="1253"/>
      <c r="P506" s="410"/>
      <c r="Q506" s="410"/>
    </row>
    <row r="507" spans="1:17" ht="13.5">
      <c r="A507" s="1250"/>
      <c r="B507" s="1244"/>
      <c r="C507" s="1244"/>
      <c r="D507" s="247">
        <v>2018</v>
      </c>
      <c r="E507" s="426">
        <f t="shared" si="126"/>
        <v>0</v>
      </c>
      <c r="F507" s="426">
        <f t="shared" si="126"/>
        <v>0</v>
      </c>
      <c r="G507" s="426"/>
      <c r="H507" s="426"/>
      <c r="I507" s="426"/>
      <c r="J507" s="426"/>
      <c r="K507" s="426"/>
      <c r="L507" s="426"/>
      <c r="M507" s="426"/>
      <c r="N507" s="426"/>
      <c r="O507" s="1253"/>
      <c r="P507" s="410"/>
      <c r="Q507" s="410"/>
    </row>
    <row r="508" spans="1:17" ht="13.5">
      <c r="A508" s="1250"/>
      <c r="B508" s="1244"/>
      <c r="C508" s="1244"/>
      <c r="D508" s="247">
        <v>2019</v>
      </c>
      <c r="E508" s="426">
        <f t="shared" si="126"/>
        <v>0</v>
      </c>
      <c r="F508" s="426">
        <f t="shared" si="126"/>
        <v>0</v>
      </c>
      <c r="G508" s="426"/>
      <c r="H508" s="426"/>
      <c r="I508" s="426"/>
      <c r="J508" s="426"/>
      <c r="K508" s="426"/>
      <c r="L508" s="426"/>
      <c r="M508" s="426"/>
      <c r="N508" s="426"/>
      <c r="O508" s="1253"/>
      <c r="P508" s="410"/>
      <c r="Q508" s="410"/>
    </row>
    <row r="509" spans="1:17" ht="13.5">
      <c r="A509" s="1250"/>
      <c r="B509" s="1244"/>
      <c r="C509" s="1244"/>
      <c r="D509" s="231">
        <v>2020</v>
      </c>
      <c r="E509" s="416">
        <f t="shared" si="126"/>
        <v>0</v>
      </c>
      <c r="F509" s="416">
        <f t="shared" si="126"/>
        <v>0</v>
      </c>
      <c r="G509" s="416"/>
      <c r="H509" s="416"/>
      <c r="I509" s="416"/>
      <c r="J509" s="416"/>
      <c r="K509" s="416"/>
      <c r="L509" s="416"/>
      <c r="M509" s="416"/>
      <c r="N509" s="416"/>
      <c r="O509" s="1253"/>
      <c r="P509" s="410"/>
      <c r="Q509" s="410"/>
    </row>
    <row r="510" spans="1:17" ht="13.5">
      <c r="A510" s="1250"/>
      <c r="B510" s="1244"/>
      <c r="C510" s="1244"/>
      <c r="D510" s="231">
        <v>2021</v>
      </c>
      <c r="E510" s="416">
        <f aca="true" t="shared" si="127" ref="E510:E519">G510+I510+K510+M510</f>
        <v>0</v>
      </c>
      <c r="F510" s="416">
        <f aca="true" t="shared" si="128" ref="F510:F519">H510+J510+L510+N510</f>
        <v>0</v>
      </c>
      <c r="G510" s="416"/>
      <c r="H510" s="416"/>
      <c r="I510" s="416"/>
      <c r="J510" s="416"/>
      <c r="K510" s="416"/>
      <c r="L510" s="416"/>
      <c r="M510" s="416"/>
      <c r="N510" s="416"/>
      <c r="O510" s="1253"/>
      <c r="P510" s="410"/>
      <c r="Q510" s="410"/>
    </row>
    <row r="511" spans="1:17" ht="13.5">
      <c r="A511" s="1250"/>
      <c r="B511" s="1244"/>
      <c r="C511" s="1244"/>
      <c r="D511" s="231">
        <v>2022</v>
      </c>
      <c r="E511" s="416">
        <f t="shared" si="127"/>
        <v>0</v>
      </c>
      <c r="F511" s="416">
        <f t="shared" si="128"/>
        <v>0</v>
      </c>
      <c r="G511" s="416"/>
      <c r="H511" s="416"/>
      <c r="I511" s="416"/>
      <c r="J511" s="416"/>
      <c r="K511" s="416"/>
      <c r="L511" s="416"/>
      <c r="M511" s="416"/>
      <c r="N511" s="416"/>
      <c r="O511" s="1253"/>
      <c r="P511" s="410"/>
      <c r="Q511" s="410"/>
    </row>
    <row r="512" spans="1:17" ht="13.5">
      <c r="A512" s="1250"/>
      <c r="B512" s="1244"/>
      <c r="C512" s="1244"/>
      <c r="D512" s="231">
        <v>2023</v>
      </c>
      <c r="E512" s="416">
        <f t="shared" si="127"/>
        <v>326.3</v>
      </c>
      <c r="F512" s="416">
        <f t="shared" si="128"/>
        <v>0</v>
      </c>
      <c r="G512" s="416">
        <v>326.3</v>
      </c>
      <c r="H512" s="416"/>
      <c r="I512" s="416"/>
      <c r="J512" s="416"/>
      <c r="K512" s="416"/>
      <c r="L512" s="416"/>
      <c r="M512" s="416"/>
      <c r="N512" s="416"/>
      <c r="O512" s="1253"/>
      <c r="P512" s="410"/>
      <c r="Q512" s="410"/>
    </row>
    <row r="513" spans="1:17" ht="13.5">
      <c r="A513" s="1250"/>
      <c r="B513" s="1244"/>
      <c r="C513" s="1244"/>
      <c r="D513" s="231">
        <v>2024</v>
      </c>
      <c r="E513" s="416">
        <f t="shared" si="127"/>
        <v>17619</v>
      </c>
      <c r="F513" s="416">
        <f t="shared" si="128"/>
        <v>0</v>
      </c>
      <c r="G513" s="416">
        <v>17619</v>
      </c>
      <c r="H513" s="416"/>
      <c r="I513" s="416"/>
      <c r="J513" s="416"/>
      <c r="K513" s="416"/>
      <c r="L513" s="416"/>
      <c r="M513" s="416"/>
      <c r="N513" s="416"/>
      <c r="O513" s="1253"/>
      <c r="P513" s="410"/>
      <c r="Q513" s="410"/>
    </row>
    <row r="514" spans="1:17" ht="13.5">
      <c r="A514" s="1251"/>
      <c r="B514" s="1102"/>
      <c r="C514" s="1102"/>
      <c r="D514" s="231">
        <v>2025</v>
      </c>
      <c r="E514" s="416">
        <f t="shared" si="127"/>
        <v>0</v>
      </c>
      <c r="F514" s="416">
        <f t="shared" si="128"/>
        <v>0</v>
      </c>
      <c r="G514" s="416"/>
      <c r="H514" s="416"/>
      <c r="I514" s="416"/>
      <c r="J514" s="416"/>
      <c r="K514" s="416"/>
      <c r="L514" s="416"/>
      <c r="M514" s="416"/>
      <c r="N514" s="416"/>
      <c r="O514" s="1253"/>
      <c r="P514" s="410"/>
      <c r="Q514" s="410"/>
    </row>
    <row r="515" spans="1:17" ht="13.5">
      <c r="A515" s="1249" t="s">
        <v>216</v>
      </c>
      <c r="B515" s="1101" t="s">
        <v>524</v>
      </c>
      <c r="C515" s="1101"/>
      <c r="D515" s="419" t="s">
        <v>8</v>
      </c>
      <c r="E515" s="420">
        <f aca="true" t="shared" si="129" ref="E515:N515">SUM(E516:E526)</f>
        <v>33303.9</v>
      </c>
      <c r="F515" s="420">
        <f t="shared" si="129"/>
        <v>0</v>
      </c>
      <c r="G515" s="420">
        <f t="shared" si="129"/>
        <v>8326</v>
      </c>
      <c r="H515" s="420">
        <f t="shared" si="129"/>
        <v>0</v>
      </c>
      <c r="I515" s="420">
        <f t="shared" si="129"/>
        <v>0</v>
      </c>
      <c r="J515" s="420">
        <f t="shared" si="129"/>
        <v>0</v>
      </c>
      <c r="K515" s="420">
        <f t="shared" si="129"/>
        <v>24977.9</v>
      </c>
      <c r="L515" s="420">
        <f t="shared" si="129"/>
        <v>0</v>
      </c>
      <c r="M515" s="420">
        <f t="shared" si="129"/>
        <v>0</v>
      </c>
      <c r="N515" s="420">
        <f t="shared" si="129"/>
        <v>0</v>
      </c>
      <c r="O515" s="1253"/>
      <c r="P515" s="410"/>
      <c r="Q515" s="410"/>
    </row>
    <row r="516" spans="1:17" ht="15" customHeight="1">
      <c r="A516" s="1250"/>
      <c r="B516" s="1244"/>
      <c r="C516" s="1244"/>
      <c r="D516" s="247">
        <v>2015</v>
      </c>
      <c r="E516" s="426">
        <f t="shared" si="127"/>
        <v>0</v>
      </c>
      <c r="F516" s="426">
        <f t="shared" si="128"/>
        <v>0</v>
      </c>
      <c r="G516" s="426"/>
      <c r="H516" s="426"/>
      <c r="I516" s="426"/>
      <c r="J516" s="426"/>
      <c r="K516" s="426"/>
      <c r="L516" s="426"/>
      <c r="M516" s="426"/>
      <c r="N516" s="426"/>
      <c r="O516" s="1253"/>
      <c r="P516" s="410"/>
      <c r="Q516" s="410"/>
    </row>
    <row r="517" spans="1:17" ht="13.5">
      <c r="A517" s="1250"/>
      <c r="B517" s="1244"/>
      <c r="C517" s="1244"/>
      <c r="D517" s="247">
        <v>2016</v>
      </c>
      <c r="E517" s="426">
        <f t="shared" si="127"/>
        <v>0</v>
      </c>
      <c r="F517" s="426">
        <f t="shared" si="128"/>
        <v>0</v>
      </c>
      <c r="G517" s="426"/>
      <c r="H517" s="426"/>
      <c r="I517" s="426"/>
      <c r="J517" s="426"/>
      <c r="K517" s="426"/>
      <c r="L517" s="426"/>
      <c r="M517" s="426"/>
      <c r="N517" s="426"/>
      <c r="O517" s="1253"/>
      <c r="P517" s="410"/>
      <c r="Q517" s="410"/>
    </row>
    <row r="518" spans="1:17" ht="13.5">
      <c r="A518" s="1250"/>
      <c r="B518" s="1244"/>
      <c r="C518" s="1244"/>
      <c r="D518" s="247">
        <v>2017</v>
      </c>
      <c r="E518" s="426">
        <f t="shared" si="127"/>
        <v>0</v>
      </c>
      <c r="F518" s="426">
        <f t="shared" si="128"/>
        <v>0</v>
      </c>
      <c r="G518" s="426"/>
      <c r="H518" s="426"/>
      <c r="I518" s="426"/>
      <c r="J518" s="426"/>
      <c r="K518" s="426"/>
      <c r="L518" s="426"/>
      <c r="M518" s="426"/>
      <c r="N518" s="426"/>
      <c r="O518" s="1253"/>
      <c r="P518" s="410"/>
      <c r="Q518" s="410"/>
    </row>
    <row r="519" spans="1:17" ht="13.5">
      <c r="A519" s="1250"/>
      <c r="B519" s="1244"/>
      <c r="C519" s="1244"/>
      <c r="D519" s="247">
        <v>2018</v>
      </c>
      <c r="E519" s="426">
        <f t="shared" si="127"/>
        <v>0</v>
      </c>
      <c r="F519" s="426">
        <f t="shared" si="128"/>
        <v>0</v>
      </c>
      <c r="G519" s="426"/>
      <c r="H519" s="426"/>
      <c r="I519" s="426"/>
      <c r="J519" s="426"/>
      <c r="K519" s="426"/>
      <c r="L519" s="426"/>
      <c r="M519" s="426"/>
      <c r="N519" s="426"/>
      <c r="O519" s="1253"/>
      <c r="P519" s="410"/>
      <c r="Q519" s="410"/>
    </row>
    <row r="520" spans="1:17" ht="13.5">
      <c r="A520" s="1250"/>
      <c r="B520" s="1244"/>
      <c r="C520" s="1244"/>
      <c r="D520" s="247">
        <v>2019</v>
      </c>
      <c r="E520" s="426">
        <f>G520+I520+K520+M520</f>
        <v>0</v>
      </c>
      <c r="F520" s="426">
        <f>H520+J520+L520+N520</f>
        <v>0</v>
      </c>
      <c r="G520" s="426"/>
      <c r="H520" s="426"/>
      <c r="I520" s="426"/>
      <c r="J520" s="426"/>
      <c r="K520" s="426"/>
      <c r="L520" s="426"/>
      <c r="M520" s="426"/>
      <c r="N520" s="426"/>
      <c r="O520" s="1253"/>
      <c r="P520" s="410"/>
      <c r="Q520" s="410"/>
    </row>
    <row r="521" spans="1:17" ht="13.5">
      <c r="A521" s="1250"/>
      <c r="B521" s="1244"/>
      <c r="C521" s="1244"/>
      <c r="D521" s="231">
        <v>2020</v>
      </c>
      <c r="E521" s="416">
        <f>G521+I521+K521+M521</f>
        <v>0</v>
      </c>
      <c r="F521" s="416">
        <f>H521+J521+L521+N521</f>
        <v>0</v>
      </c>
      <c r="G521" s="416"/>
      <c r="H521" s="416"/>
      <c r="I521" s="416"/>
      <c r="J521" s="416"/>
      <c r="K521" s="416"/>
      <c r="L521" s="416"/>
      <c r="M521" s="416"/>
      <c r="N521" s="416"/>
      <c r="O521" s="1253"/>
      <c r="P521" s="410"/>
      <c r="Q521" s="410"/>
    </row>
    <row r="522" spans="1:17" ht="13.5">
      <c r="A522" s="1250"/>
      <c r="B522" s="1244"/>
      <c r="C522" s="1244"/>
      <c r="D522" s="231">
        <v>2021</v>
      </c>
      <c r="E522" s="416">
        <f aca="true" t="shared" si="130" ref="E522:F533">G522+I522+K522+M522</f>
        <v>33303.9</v>
      </c>
      <c r="F522" s="416">
        <f t="shared" si="130"/>
        <v>0</v>
      </c>
      <c r="G522" s="416">
        <v>8326</v>
      </c>
      <c r="H522" s="416"/>
      <c r="I522" s="416"/>
      <c r="J522" s="416"/>
      <c r="K522" s="416">
        <v>24977.9</v>
      </c>
      <c r="L522" s="416"/>
      <c r="M522" s="416"/>
      <c r="N522" s="416"/>
      <c r="O522" s="1253"/>
      <c r="P522" s="410"/>
      <c r="Q522" s="410"/>
    </row>
    <row r="523" spans="1:17" ht="13.5">
      <c r="A523" s="1250"/>
      <c r="B523" s="1244"/>
      <c r="C523" s="1244"/>
      <c r="D523" s="231">
        <v>2022</v>
      </c>
      <c r="E523" s="416">
        <f t="shared" si="130"/>
        <v>0</v>
      </c>
      <c r="F523" s="416">
        <f t="shared" si="130"/>
        <v>0</v>
      </c>
      <c r="G523" s="416"/>
      <c r="H523" s="416"/>
      <c r="I523" s="416"/>
      <c r="J523" s="416"/>
      <c r="K523" s="416"/>
      <c r="L523" s="416"/>
      <c r="M523" s="416"/>
      <c r="N523" s="416"/>
      <c r="O523" s="1253"/>
      <c r="P523" s="410"/>
      <c r="Q523" s="410"/>
    </row>
    <row r="524" spans="1:17" ht="13.5">
      <c r="A524" s="1250"/>
      <c r="B524" s="1244"/>
      <c r="C524" s="1244"/>
      <c r="D524" s="231">
        <v>2023</v>
      </c>
      <c r="E524" s="416">
        <f t="shared" si="130"/>
        <v>0</v>
      </c>
      <c r="F524" s="416">
        <f t="shared" si="130"/>
        <v>0</v>
      </c>
      <c r="G524" s="416"/>
      <c r="H524" s="416"/>
      <c r="I524" s="416"/>
      <c r="J524" s="416"/>
      <c r="K524" s="416"/>
      <c r="L524" s="416"/>
      <c r="M524" s="416"/>
      <c r="N524" s="416"/>
      <c r="O524" s="1253"/>
      <c r="P524" s="410"/>
      <c r="Q524" s="410"/>
    </row>
    <row r="525" spans="1:17" ht="13.5">
      <c r="A525" s="1250"/>
      <c r="B525" s="1244"/>
      <c r="C525" s="1244"/>
      <c r="D525" s="231">
        <v>2024</v>
      </c>
      <c r="E525" s="416">
        <f t="shared" si="130"/>
        <v>0</v>
      </c>
      <c r="F525" s="416">
        <f t="shared" si="130"/>
        <v>0</v>
      </c>
      <c r="G525" s="416"/>
      <c r="H525" s="416"/>
      <c r="I525" s="416"/>
      <c r="J525" s="416"/>
      <c r="K525" s="416"/>
      <c r="L525" s="416"/>
      <c r="M525" s="416"/>
      <c r="N525" s="416"/>
      <c r="O525" s="1253"/>
      <c r="P525" s="410"/>
      <c r="Q525" s="410"/>
    </row>
    <row r="526" spans="1:17" ht="13.5">
      <c r="A526" s="1251"/>
      <c r="B526" s="1102"/>
      <c r="C526" s="1102"/>
      <c r="D526" s="231">
        <v>2025</v>
      </c>
      <c r="E526" s="416">
        <f t="shared" si="130"/>
        <v>0</v>
      </c>
      <c r="F526" s="416">
        <f t="shared" si="130"/>
        <v>0</v>
      </c>
      <c r="G526" s="416"/>
      <c r="H526" s="416"/>
      <c r="I526" s="416"/>
      <c r="J526" s="416"/>
      <c r="K526" s="416"/>
      <c r="L526" s="416"/>
      <c r="M526" s="416"/>
      <c r="N526" s="416"/>
      <c r="O526" s="1253"/>
      <c r="P526" s="410"/>
      <c r="Q526" s="410"/>
    </row>
    <row r="527" spans="1:17" ht="13.5">
      <c r="A527" s="1249" t="s">
        <v>217</v>
      </c>
      <c r="B527" s="1101" t="s">
        <v>616</v>
      </c>
      <c r="C527" s="1101"/>
      <c r="D527" s="419" t="s">
        <v>8</v>
      </c>
      <c r="E527" s="420">
        <f aca="true" t="shared" si="131" ref="E527:N527">SUM(E528:E538)</f>
        <v>48000</v>
      </c>
      <c r="F527" s="420">
        <f t="shared" si="131"/>
        <v>0</v>
      </c>
      <c r="G527" s="420">
        <f t="shared" si="131"/>
        <v>12000</v>
      </c>
      <c r="H527" s="420">
        <f t="shared" si="131"/>
        <v>0</v>
      </c>
      <c r="I527" s="420">
        <f t="shared" si="131"/>
        <v>0</v>
      </c>
      <c r="J527" s="420">
        <f t="shared" si="131"/>
        <v>0</v>
      </c>
      <c r="K527" s="420">
        <f t="shared" si="131"/>
        <v>36000</v>
      </c>
      <c r="L527" s="420">
        <f t="shared" si="131"/>
        <v>0</v>
      </c>
      <c r="M527" s="420">
        <f t="shared" si="131"/>
        <v>0</v>
      </c>
      <c r="N527" s="420">
        <f t="shared" si="131"/>
        <v>0</v>
      </c>
      <c r="O527" s="1253"/>
      <c r="P527" s="410"/>
      <c r="Q527" s="410"/>
    </row>
    <row r="528" spans="1:17" ht="15" customHeight="1">
      <c r="A528" s="1250"/>
      <c r="B528" s="1244"/>
      <c r="C528" s="1244"/>
      <c r="D528" s="247">
        <v>2015</v>
      </c>
      <c r="E528" s="426">
        <f t="shared" si="130"/>
        <v>48000</v>
      </c>
      <c r="F528" s="426">
        <f t="shared" si="130"/>
        <v>0</v>
      </c>
      <c r="G528" s="426">
        <v>12000</v>
      </c>
      <c r="H528" s="426"/>
      <c r="I528" s="426"/>
      <c r="J528" s="426"/>
      <c r="K528" s="426">
        <v>36000</v>
      </c>
      <c r="L528" s="426"/>
      <c r="M528" s="426"/>
      <c r="N528" s="426"/>
      <c r="O528" s="1253"/>
      <c r="P528" s="410"/>
      <c r="Q528" s="410"/>
    </row>
    <row r="529" spans="1:17" ht="13.5">
      <c r="A529" s="1250"/>
      <c r="B529" s="1244"/>
      <c r="C529" s="1244"/>
      <c r="D529" s="247">
        <v>2016</v>
      </c>
      <c r="E529" s="426">
        <f t="shared" si="130"/>
        <v>0</v>
      </c>
      <c r="F529" s="426">
        <f t="shared" si="130"/>
        <v>0</v>
      </c>
      <c r="G529" s="426"/>
      <c r="H529" s="426"/>
      <c r="I529" s="426"/>
      <c r="J529" s="426"/>
      <c r="K529" s="426"/>
      <c r="L529" s="426"/>
      <c r="M529" s="426"/>
      <c r="N529" s="426"/>
      <c r="O529" s="1253"/>
      <c r="P529" s="410"/>
      <c r="Q529" s="410"/>
    </row>
    <row r="530" spans="1:17" ht="13.5">
      <c r="A530" s="1250"/>
      <c r="B530" s="1244"/>
      <c r="C530" s="1244"/>
      <c r="D530" s="247">
        <v>2017</v>
      </c>
      <c r="E530" s="426">
        <f t="shared" si="130"/>
        <v>0</v>
      </c>
      <c r="F530" s="426">
        <f t="shared" si="130"/>
        <v>0</v>
      </c>
      <c r="G530" s="426"/>
      <c r="H530" s="426"/>
      <c r="I530" s="426"/>
      <c r="J530" s="426"/>
      <c r="K530" s="426"/>
      <c r="L530" s="426"/>
      <c r="M530" s="426"/>
      <c r="N530" s="426"/>
      <c r="O530" s="1253"/>
      <c r="P530" s="410"/>
      <c r="Q530" s="410"/>
    </row>
    <row r="531" spans="1:17" ht="13.5">
      <c r="A531" s="1250"/>
      <c r="B531" s="1244"/>
      <c r="C531" s="1244"/>
      <c r="D531" s="247">
        <v>2018</v>
      </c>
      <c r="E531" s="426">
        <f t="shared" si="130"/>
        <v>0</v>
      </c>
      <c r="F531" s="426">
        <f t="shared" si="130"/>
        <v>0</v>
      </c>
      <c r="G531" s="426"/>
      <c r="H531" s="426"/>
      <c r="I531" s="426"/>
      <c r="J531" s="426"/>
      <c r="K531" s="426"/>
      <c r="L531" s="426"/>
      <c r="M531" s="426"/>
      <c r="N531" s="426"/>
      <c r="O531" s="1253"/>
      <c r="P531" s="410"/>
      <c r="Q531" s="410"/>
    </row>
    <row r="532" spans="1:17" ht="13.5">
      <c r="A532" s="1250"/>
      <c r="B532" s="1244"/>
      <c r="C532" s="1244"/>
      <c r="D532" s="247">
        <v>2019</v>
      </c>
      <c r="E532" s="426">
        <f t="shared" si="130"/>
        <v>0</v>
      </c>
      <c r="F532" s="426">
        <f t="shared" si="130"/>
        <v>0</v>
      </c>
      <c r="G532" s="426"/>
      <c r="H532" s="426"/>
      <c r="I532" s="426"/>
      <c r="J532" s="426"/>
      <c r="K532" s="426"/>
      <c r="L532" s="426"/>
      <c r="M532" s="426"/>
      <c r="N532" s="426"/>
      <c r="O532" s="1253"/>
      <c r="P532" s="410"/>
      <c r="Q532" s="410"/>
    </row>
    <row r="533" spans="1:17" ht="13.5">
      <c r="A533" s="1250"/>
      <c r="B533" s="1244"/>
      <c r="C533" s="1244"/>
      <c r="D533" s="231">
        <v>2020</v>
      </c>
      <c r="E533" s="416">
        <f t="shared" si="130"/>
        <v>0</v>
      </c>
      <c r="F533" s="416">
        <f t="shared" si="130"/>
        <v>0</v>
      </c>
      <c r="G533" s="416"/>
      <c r="H533" s="416"/>
      <c r="I533" s="416"/>
      <c r="J533" s="416"/>
      <c r="K533" s="416"/>
      <c r="L533" s="416"/>
      <c r="M533" s="416"/>
      <c r="N533" s="416"/>
      <c r="O533" s="1253"/>
      <c r="P533" s="410"/>
      <c r="Q533" s="410"/>
    </row>
    <row r="534" spans="1:17" ht="13.5">
      <c r="A534" s="1250"/>
      <c r="B534" s="1244"/>
      <c r="C534" s="1244"/>
      <c r="D534" s="231">
        <v>2021</v>
      </c>
      <c r="E534" s="416">
        <f aca="true" t="shared" si="132" ref="E534:F538">G534+I534+K534+M534</f>
        <v>0</v>
      </c>
      <c r="F534" s="416">
        <f t="shared" si="132"/>
        <v>0</v>
      </c>
      <c r="G534" s="416"/>
      <c r="H534" s="416"/>
      <c r="I534" s="416"/>
      <c r="J534" s="416"/>
      <c r="K534" s="416"/>
      <c r="L534" s="416"/>
      <c r="M534" s="416"/>
      <c r="N534" s="416"/>
      <c r="O534" s="1253"/>
      <c r="P534" s="410"/>
      <c r="Q534" s="410"/>
    </row>
    <row r="535" spans="1:17" ht="13.5">
      <c r="A535" s="1250"/>
      <c r="B535" s="1244"/>
      <c r="C535" s="1244"/>
      <c r="D535" s="231">
        <v>2022</v>
      </c>
      <c r="E535" s="416">
        <f t="shared" si="132"/>
        <v>0</v>
      </c>
      <c r="F535" s="416">
        <f t="shared" si="132"/>
        <v>0</v>
      </c>
      <c r="G535" s="416"/>
      <c r="H535" s="416"/>
      <c r="I535" s="416"/>
      <c r="J535" s="416"/>
      <c r="K535" s="416"/>
      <c r="L535" s="416"/>
      <c r="M535" s="416"/>
      <c r="N535" s="416"/>
      <c r="O535" s="1253"/>
      <c r="P535" s="410"/>
      <c r="Q535" s="410"/>
    </row>
    <row r="536" spans="1:17" ht="13.5">
      <c r="A536" s="1250"/>
      <c r="B536" s="1244"/>
      <c r="C536" s="1244"/>
      <c r="D536" s="231">
        <v>2023</v>
      </c>
      <c r="E536" s="416">
        <f t="shared" si="132"/>
        <v>0</v>
      </c>
      <c r="F536" s="416">
        <f t="shared" si="132"/>
        <v>0</v>
      </c>
      <c r="G536" s="416"/>
      <c r="H536" s="416"/>
      <c r="I536" s="416"/>
      <c r="J536" s="416"/>
      <c r="K536" s="416"/>
      <c r="L536" s="416"/>
      <c r="M536" s="416"/>
      <c r="N536" s="416"/>
      <c r="O536" s="1253"/>
      <c r="P536" s="410"/>
      <c r="Q536" s="410"/>
    </row>
    <row r="537" spans="1:17" ht="13.5">
      <c r="A537" s="1250"/>
      <c r="B537" s="1244"/>
      <c r="C537" s="1244"/>
      <c r="D537" s="231">
        <v>2024</v>
      </c>
      <c r="E537" s="416">
        <f t="shared" si="132"/>
        <v>0</v>
      </c>
      <c r="F537" s="416">
        <f t="shared" si="132"/>
        <v>0</v>
      </c>
      <c r="G537" s="416"/>
      <c r="H537" s="416"/>
      <c r="I537" s="416"/>
      <c r="J537" s="416"/>
      <c r="K537" s="416"/>
      <c r="L537" s="416"/>
      <c r="M537" s="416"/>
      <c r="N537" s="416"/>
      <c r="O537" s="1253"/>
      <c r="P537" s="410"/>
      <c r="Q537" s="410"/>
    </row>
    <row r="538" spans="1:17" ht="13.5">
      <c r="A538" s="1251"/>
      <c r="B538" s="1102"/>
      <c r="C538" s="1102"/>
      <c r="D538" s="231">
        <v>2025</v>
      </c>
      <c r="E538" s="416">
        <f t="shared" si="132"/>
        <v>0</v>
      </c>
      <c r="F538" s="416">
        <f t="shared" si="132"/>
        <v>0</v>
      </c>
      <c r="G538" s="416"/>
      <c r="H538" s="416"/>
      <c r="I538" s="416"/>
      <c r="J538" s="416"/>
      <c r="K538" s="416"/>
      <c r="L538" s="416"/>
      <c r="M538" s="416"/>
      <c r="N538" s="416"/>
      <c r="O538" s="1254"/>
      <c r="P538" s="410"/>
      <c r="Q538" s="410"/>
    </row>
    <row r="539" spans="1:17" ht="13.5">
      <c r="A539" s="1260"/>
      <c r="B539" s="1268" t="s">
        <v>16</v>
      </c>
      <c r="C539" s="1268"/>
      <c r="D539" s="414" t="s">
        <v>8</v>
      </c>
      <c r="E539" s="415">
        <f>SUM(E540:E550)</f>
        <v>1642370.4</v>
      </c>
      <c r="F539" s="415">
        <f aca="true" t="shared" si="133" ref="F539:N539">SUM(F540:F550)</f>
        <v>88389.3</v>
      </c>
      <c r="G539" s="415">
        <f t="shared" si="133"/>
        <v>758665.1000000001</v>
      </c>
      <c r="H539" s="415">
        <f t="shared" si="133"/>
        <v>74790.1</v>
      </c>
      <c r="I539" s="415">
        <f t="shared" si="133"/>
        <v>0</v>
      </c>
      <c r="J539" s="415">
        <f t="shared" si="133"/>
        <v>0</v>
      </c>
      <c r="K539" s="415">
        <f t="shared" si="133"/>
        <v>883705.3</v>
      </c>
      <c r="L539" s="415">
        <f t="shared" si="133"/>
        <v>13599.2</v>
      </c>
      <c r="M539" s="415">
        <f t="shared" si="133"/>
        <v>0</v>
      </c>
      <c r="N539" s="415">
        <f t="shared" si="133"/>
        <v>0</v>
      </c>
      <c r="O539" s="1288"/>
      <c r="P539" s="410"/>
      <c r="Q539" s="410"/>
    </row>
    <row r="540" spans="1:17" ht="13.5">
      <c r="A540" s="1260"/>
      <c r="B540" s="1268"/>
      <c r="C540" s="1268"/>
      <c r="D540" s="247">
        <v>2015</v>
      </c>
      <c r="E540" s="426">
        <f>G540+I540+K540+M540</f>
        <v>85016.09999999999</v>
      </c>
      <c r="F540" s="426">
        <f>H540+J540+L540+N540</f>
        <v>37016.1</v>
      </c>
      <c r="G540" s="426">
        <f>G22+G34</f>
        <v>35416.899999999994</v>
      </c>
      <c r="H540" s="426">
        <f>H22+H34</f>
        <v>23416.899999999998</v>
      </c>
      <c r="I540" s="426">
        <f aca="true" t="shared" si="134" ref="I540:N540">I22+I34</f>
        <v>0</v>
      </c>
      <c r="J540" s="426">
        <f t="shared" si="134"/>
        <v>0</v>
      </c>
      <c r="K540" s="426">
        <f t="shared" si="134"/>
        <v>49599.2</v>
      </c>
      <c r="L540" s="426">
        <f t="shared" si="134"/>
        <v>13599.2</v>
      </c>
      <c r="M540" s="426">
        <f t="shared" si="134"/>
        <v>0</v>
      </c>
      <c r="N540" s="426">
        <f t="shared" si="134"/>
        <v>0</v>
      </c>
      <c r="O540" s="1288"/>
      <c r="P540" s="410"/>
      <c r="Q540" s="410"/>
    </row>
    <row r="541" spans="1:17" ht="13.5">
      <c r="A541" s="1260"/>
      <c r="B541" s="1268"/>
      <c r="C541" s="1268"/>
      <c r="D541" s="247">
        <v>2016</v>
      </c>
      <c r="E541" s="426">
        <f aca="true" t="shared" si="135" ref="E541:F545">G541+I541+K541+M541</f>
        <v>4708.6</v>
      </c>
      <c r="F541" s="426">
        <f t="shared" si="135"/>
        <v>4708.6</v>
      </c>
      <c r="G541" s="426">
        <f aca="true" t="shared" si="136" ref="G541:G550">G23+G35</f>
        <v>4708.6</v>
      </c>
      <c r="H541" s="426">
        <f aca="true" t="shared" si="137" ref="H541:N550">H23+H35</f>
        <v>4708.6</v>
      </c>
      <c r="I541" s="426">
        <f t="shared" si="137"/>
        <v>0</v>
      </c>
      <c r="J541" s="426">
        <f t="shared" si="137"/>
        <v>0</v>
      </c>
      <c r="K541" s="426">
        <f t="shared" si="137"/>
        <v>0</v>
      </c>
      <c r="L541" s="426">
        <f t="shared" si="137"/>
        <v>0</v>
      </c>
      <c r="M541" s="426">
        <f t="shared" si="137"/>
        <v>0</v>
      </c>
      <c r="N541" s="426">
        <f t="shared" si="137"/>
        <v>0</v>
      </c>
      <c r="O541" s="1288"/>
      <c r="P541" s="410"/>
      <c r="Q541" s="410"/>
    </row>
    <row r="542" spans="1:17" ht="13.5">
      <c r="A542" s="1260"/>
      <c r="B542" s="1268"/>
      <c r="C542" s="1268"/>
      <c r="D542" s="247">
        <v>2017</v>
      </c>
      <c r="E542" s="426">
        <f t="shared" si="135"/>
        <v>45833.9</v>
      </c>
      <c r="F542" s="426">
        <f t="shared" si="135"/>
        <v>5831.9</v>
      </c>
      <c r="G542" s="426">
        <f t="shared" si="136"/>
        <v>5833.9</v>
      </c>
      <c r="H542" s="426">
        <f t="shared" si="137"/>
        <v>5831.9</v>
      </c>
      <c r="I542" s="426">
        <f t="shared" si="137"/>
        <v>0</v>
      </c>
      <c r="J542" s="426">
        <f t="shared" si="137"/>
        <v>0</v>
      </c>
      <c r="K542" s="426">
        <f t="shared" si="137"/>
        <v>40000</v>
      </c>
      <c r="L542" s="426">
        <f t="shared" si="137"/>
        <v>0</v>
      </c>
      <c r="M542" s="426">
        <f t="shared" si="137"/>
        <v>0</v>
      </c>
      <c r="N542" s="426">
        <f t="shared" si="137"/>
        <v>0</v>
      </c>
      <c r="O542" s="1288"/>
      <c r="P542" s="410"/>
      <c r="Q542" s="410"/>
    </row>
    <row r="543" spans="1:17" ht="13.5">
      <c r="A543" s="1260"/>
      <c r="B543" s="1268"/>
      <c r="C543" s="1268"/>
      <c r="D543" s="247">
        <v>2018</v>
      </c>
      <c r="E543" s="426">
        <f t="shared" si="135"/>
        <v>11644.4</v>
      </c>
      <c r="F543" s="426">
        <f t="shared" si="135"/>
        <v>11644.4</v>
      </c>
      <c r="G543" s="426">
        <f t="shared" si="136"/>
        <v>11644.4</v>
      </c>
      <c r="H543" s="426">
        <f t="shared" si="137"/>
        <v>11644.4</v>
      </c>
      <c r="I543" s="426">
        <f t="shared" si="137"/>
        <v>0</v>
      </c>
      <c r="J543" s="426">
        <f t="shared" si="137"/>
        <v>0</v>
      </c>
      <c r="K543" s="426">
        <f t="shared" si="137"/>
        <v>0</v>
      </c>
      <c r="L543" s="426">
        <f t="shared" si="137"/>
        <v>0</v>
      </c>
      <c r="M543" s="426">
        <f t="shared" si="137"/>
        <v>0</v>
      </c>
      <c r="N543" s="426">
        <f t="shared" si="137"/>
        <v>0</v>
      </c>
      <c r="O543" s="1288"/>
      <c r="P543" s="410"/>
      <c r="Q543" s="410"/>
    </row>
    <row r="544" spans="1:17" ht="13.5">
      <c r="A544" s="1260"/>
      <c r="B544" s="1268"/>
      <c r="C544" s="1268"/>
      <c r="D544" s="247">
        <v>2019</v>
      </c>
      <c r="E544" s="426">
        <f t="shared" si="135"/>
        <v>6554.3</v>
      </c>
      <c r="F544" s="426">
        <f t="shared" si="135"/>
        <v>6554.3</v>
      </c>
      <c r="G544" s="426">
        <f t="shared" si="136"/>
        <v>6554.3</v>
      </c>
      <c r="H544" s="426">
        <f t="shared" si="137"/>
        <v>6554.3</v>
      </c>
      <c r="I544" s="426">
        <f t="shared" si="137"/>
        <v>0</v>
      </c>
      <c r="J544" s="426">
        <f t="shared" si="137"/>
        <v>0</v>
      </c>
      <c r="K544" s="426">
        <f t="shared" si="137"/>
        <v>0</v>
      </c>
      <c r="L544" s="426">
        <f t="shared" si="137"/>
        <v>0</v>
      </c>
      <c r="M544" s="426">
        <f t="shared" si="137"/>
        <v>0</v>
      </c>
      <c r="N544" s="426">
        <f t="shared" si="137"/>
        <v>0</v>
      </c>
      <c r="O544" s="1288"/>
      <c r="P544" s="410"/>
      <c r="Q544" s="410"/>
    </row>
    <row r="545" spans="1:17" ht="13.5">
      <c r="A545" s="1260"/>
      <c r="B545" s="1268"/>
      <c r="C545" s="1268"/>
      <c r="D545" s="231">
        <v>2020</v>
      </c>
      <c r="E545" s="416">
        <f t="shared" si="135"/>
        <v>161485</v>
      </c>
      <c r="F545" s="416">
        <f t="shared" si="135"/>
        <v>22634</v>
      </c>
      <c r="G545" s="426">
        <f t="shared" si="136"/>
        <v>96485</v>
      </c>
      <c r="H545" s="426">
        <f t="shared" si="137"/>
        <v>22634</v>
      </c>
      <c r="I545" s="426">
        <f t="shared" si="137"/>
        <v>0</v>
      </c>
      <c r="J545" s="426">
        <f t="shared" si="137"/>
        <v>0</v>
      </c>
      <c r="K545" s="426">
        <f t="shared" si="137"/>
        <v>65000</v>
      </c>
      <c r="L545" s="426">
        <f t="shared" si="137"/>
        <v>0</v>
      </c>
      <c r="M545" s="426">
        <f t="shared" si="137"/>
        <v>0</v>
      </c>
      <c r="N545" s="426">
        <f t="shared" si="137"/>
        <v>0</v>
      </c>
      <c r="O545" s="1288"/>
      <c r="P545" s="424"/>
      <c r="Q545" s="424"/>
    </row>
    <row r="546" spans="1:17" ht="13.5">
      <c r="A546" s="1260"/>
      <c r="B546" s="1268"/>
      <c r="C546" s="1268"/>
      <c r="D546" s="231">
        <v>2021</v>
      </c>
      <c r="E546" s="416">
        <f aca="true" t="shared" si="138" ref="E546:F550">G546+I546+K546+M546</f>
        <v>426301.29999999993</v>
      </c>
      <c r="F546" s="416">
        <f t="shared" si="138"/>
        <v>0</v>
      </c>
      <c r="G546" s="426">
        <f t="shared" si="136"/>
        <v>175185.49999999997</v>
      </c>
      <c r="H546" s="426">
        <f t="shared" si="137"/>
        <v>0</v>
      </c>
      <c r="I546" s="426">
        <f t="shared" si="137"/>
        <v>0</v>
      </c>
      <c r="J546" s="426">
        <f t="shared" si="137"/>
        <v>0</v>
      </c>
      <c r="K546" s="426">
        <f t="shared" si="137"/>
        <v>251115.8</v>
      </c>
      <c r="L546" s="426">
        <f t="shared" si="137"/>
        <v>0</v>
      </c>
      <c r="M546" s="426">
        <f t="shared" si="137"/>
        <v>0</v>
      </c>
      <c r="N546" s="426">
        <f t="shared" si="137"/>
        <v>0</v>
      </c>
      <c r="O546" s="1288"/>
      <c r="P546" s="424"/>
      <c r="Q546" s="424"/>
    </row>
    <row r="547" spans="1:17" ht="13.5">
      <c r="A547" s="1260"/>
      <c r="B547" s="1268"/>
      <c r="C547" s="1268"/>
      <c r="D547" s="231">
        <v>2022</v>
      </c>
      <c r="E547" s="416">
        <f t="shared" si="138"/>
        <v>344634.19999999995</v>
      </c>
      <c r="F547" s="416">
        <f t="shared" si="138"/>
        <v>0</v>
      </c>
      <c r="G547" s="426">
        <f t="shared" si="136"/>
        <v>110112.4</v>
      </c>
      <c r="H547" s="426">
        <f t="shared" si="137"/>
        <v>0</v>
      </c>
      <c r="I547" s="426">
        <f t="shared" si="137"/>
        <v>0</v>
      </c>
      <c r="J547" s="426">
        <f t="shared" si="137"/>
        <v>0</v>
      </c>
      <c r="K547" s="426">
        <f t="shared" si="137"/>
        <v>234521.8</v>
      </c>
      <c r="L547" s="426">
        <f t="shared" si="137"/>
        <v>0</v>
      </c>
      <c r="M547" s="426">
        <f t="shared" si="137"/>
        <v>0</v>
      </c>
      <c r="N547" s="426">
        <f t="shared" si="137"/>
        <v>0</v>
      </c>
      <c r="O547" s="1288"/>
      <c r="P547" s="424"/>
      <c r="Q547" s="424"/>
    </row>
    <row r="548" spans="1:17" ht="13.5">
      <c r="A548" s="1260"/>
      <c r="B548" s="1268"/>
      <c r="C548" s="1268"/>
      <c r="D548" s="231">
        <v>2023</v>
      </c>
      <c r="E548" s="416">
        <f t="shared" si="138"/>
        <v>364970.8</v>
      </c>
      <c r="F548" s="416">
        <f t="shared" si="138"/>
        <v>0</v>
      </c>
      <c r="G548" s="426">
        <f t="shared" si="136"/>
        <v>121502.3</v>
      </c>
      <c r="H548" s="426">
        <f t="shared" si="137"/>
        <v>0</v>
      </c>
      <c r="I548" s="426">
        <f t="shared" si="137"/>
        <v>0</v>
      </c>
      <c r="J548" s="426">
        <f t="shared" si="137"/>
        <v>0</v>
      </c>
      <c r="K548" s="426">
        <f t="shared" si="137"/>
        <v>243468.5</v>
      </c>
      <c r="L548" s="426">
        <f t="shared" si="137"/>
        <v>0</v>
      </c>
      <c r="M548" s="426">
        <f t="shared" si="137"/>
        <v>0</v>
      </c>
      <c r="N548" s="426">
        <f t="shared" si="137"/>
        <v>0</v>
      </c>
      <c r="O548" s="1288"/>
      <c r="P548" s="410"/>
      <c r="Q548" s="410"/>
    </row>
    <row r="549" spans="1:17" ht="13.5">
      <c r="A549" s="1260"/>
      <c r="B549" s="1268"/>
      <c r="C549" s="1268"/>
      <c r="D549" s="231">
        <v>2024</v>
      </c>
      <c r="E549" s="416">
        <f t="shared" si="138"/>
        <v>101921.8</v>
      </c>
      <c r="F549" s="416">
        <f t="shared" si="138"/>
        <v>0</v>
      </c>
      <c r="G549" s="426">
        <f t="shared" si="136"/>
        <v>101921.8</v>
      </c>
      <c r="H549" s="426">
        <f t="shared" si="137"/>
        <v>0</v>
      </c>
      <c r="I549" s="426">
        <f t="shared" si="137"/>
        <v>0</v>
      </c>
      <c r="J549" s="426">
        <f t="shared" si="137"/>
        <v>0</v>
      </c>
      <c r="K549" s="426">
        <f t="shared" si="137"/>
        <v>0</v>
      </c>
      <c r="L549" s="426">
        <f t="shared" si="137"/>
        <v>0</v>
      </c>
      <c r="M549" s="426">
        <f t="shared" si="137"/>
        <v>0</v>
      </c>
      <c r="N549" s="426">
        <f t="shared" si="137"/>
        <v>0</v>
      </c>
      <c r="O549" s="1288"/>
      <c r="P549" s="410"/>
      <c r="Q549" s="410"/>
    </row>
    <row r="550" spans="1:17" ht="14.25" thickBot="1">
      <c r="A550" s="1277"/>
      <c r="B550" s="1278"/>
      <c r="C550" s="1278"/>
      <c r="D550" s="353">
        <v>2025</v>
      </c>
      <c r="E550" s="425">
        <f t="shared" si="138"/>
        <v>89300</v>
      </c>
      <c r="F550" s="425">
        <f t="shared" si="138"/>
        <v>0</v>
      </c>
      <c r="G550" s="461">
        <f t="shared" si="136"/>
        <v>89300</v>
      </c>
      <c r="H550" s="461">
        <f t="shared" si="137"/>
        <v>0</v>
      </c>
      <c r="I550" s="461">
        <f t="shared" si="137"/>
        <v>0</v>
      </c>
      <c r="J550" s="461">
        <f t="shared" si="137"/>
        <v>0</v>
      </c>
      <c r="K550" s="461">
        <f t="shared" si="137"/>
        <v>0</v>
      </c>
      <c r="L550" s="461">
        <f t="shared" si="137"/>
        <v>0</v>
      </c>
      <c r="M550" s="461">
        <f t="shared" si="137"/>
        <v>0</v>
      </c>
      <c r="N550" s="461">
        <f t="shared" si="137"/>
        <v>0</v>
      </c>
      <c r="O550" s="1289"/>
      <c r="P550" s="410"/>
      <c r="Q550" s="410"/>
    </row>
    <row r="551" spans="1:17" ht="21" customHeight="1">
      <c r="A551" s="1273" t="s">
        <v>362</v>
      </c>
      <c r="B551" s="1273"/>
      <c r="C551" s="1273"/>
      <c r="D551" s="1273"/>
      <c r="E551" s="1273"/>
      <c r="F551" s="1273"/>
      <c r="G551" s="1273"/>
      <c r="H551" s="1273"/>
      <c r="I551" s="1273"/>
      <c r="J551" s="1273"/>
      <c r="K551" s="1273"/>
      <c r="L551" s="1273"/>
      <c r="M551" s="1273"/>
      <c r="N551" s="1273"/>
      <c r="O551" s="1273"/>
      <c r="P551" s="410"/>
      <c r="Q551" s="410"/>
    </row>
    <row r="552" ht="8.25" customHeight="1">
      <c r="A552" s="109"/>
    </row>
    <row r="553" spans="1:15" ht="31.5" customHeight="1">
      <c r="A553" s="862" t="s">
        <v>711</v>
      </c>
      <c r="B553" s="862"/>
      <c r="C553" s="862"/>
      <c r="D553" s="862"/>
      <c r="E553" s="862"/>
      <c r="F553" s="862"/>
      <c r="G553" s="862"/>
      <c r="H553" s="862"/>
      <c r="I553" s="862"/>
      <c r="J553" s="862"/>
      <c r="K553" s="862"/>
      <c r="L553" s="862"/>
      <c r="M553" s="862"/>
      <c r="N553" s="862"/>
      <c r="O553" s="862"/>
    </row>
    <row r="554" spans="1:15" ht="29.25" customHeight="1">
      <c r="A554" s="862" t="s">
        <v>714</v>
      </c>
      <c r="B554" s="862"/>
      <c r="C554" s="862"/>
      <c r="D554" s="862"/>
      <c r="E554" s="862"/>
      <c r="F554" s="862"/>
      <c r="G554" s="862"/>
      <c r="H554" s="862"/>
      <c r="I554" s="862"/>
      <c r="J554" s="862"/>
      <c r="K554" s="862"/>
      <c r="L554" s="862"/>
      <c r="M554" s="862"/>
      <c r="N554" s="862"/>
      <c r="O554" s="862"/>
    </row>
    <row r="555" spans="1:15" ht="28.5" customHeight="1">
      <c r="A555" s="1274" t="s">
        <v>995</v>
      </c>
      <c r="B555" s="1274"/>
      <c r="C555" s="1274"/>
      <c r="D555" s="1274"/>
      <c r="E555" s="1274"/>
      <c r="F555" s="1274"/>
      <c r="G555" s="1274"/>
      <c r="H555" s="1274"/>
      <c r="I555" s="1274"/>
      <c r="J555" s="1274"/>
      <c r="K555" s="1274"/>
      <c r="L555" s="1274"/>
      <c r="M555" s="1274"/>
      <c r="N555" s="1274"/>
      <c r="O555" s="1274"/>
    </row>
    <row r="556" spans="1:15" ht="13.5">
      <c r="A556" s="1276" t="s">
        <v>715</v>
      </c>
      <c r="B556" s="1276"/>
      <c r="C556" s="1276"/>
      <c r="D556" s="1276"/>
      <c r="E556" s="1276"/>
      <c r="F556" s="1276"/>
      <c r="G556" s="1276"/>
      <c r="H556" s="1276"/>
      <c r="I556" s="1276"/>
      <c r="J556" s="1276"/>
      <c r="K556" s="1276"/>
      <c r="L556" s="1276"/>
      <c r="M556" s="1276"/>
      <c r="N556" s="1276"/>
      <c r="O556" s="1276"/>
    </row>
    <row r="557" spans="1:15" ht="32.25" customHeight="1">
      <c r="A557" s="1275" t="s">
        <v>851</v>
      </c>
      <c r="B557" s="862"/>
      <c r="C557" s="862"/>
      <c r="D557" s="862"/>
      <c r="E557" s="862"/>
      <c r="F557" s="862"/>
      <c r="G557" s="862"/>
      <c r="H557" s="862"/>
      <c r="I557" s="862"/>
      <c r="J557" s="862"/>
      <c r="K557" s="862"/>
      <c r="L557" s="862"/>
      <c r="M557" s="862"/>
      <c r="N557" s="862"/>
      <c r="O557" s="862"/>
    </row>
    <row r="558" spans="1:15" ht="29.25" customHeight="1">
      <c r="A558" s="862" t="s">
        <v>485</v>
      </c>
      <c r="B558" s="862"/>
      <c r="C558" s="862"/>
      <c r="D558" s="862"/>
      <c r="E558" s="862"/>
      <c r="F558" s="862"/>
      <c r="G558" s="862"/>
      <c r="H558" s="862"/>
      <c r="I558" s="862"/>
      <c r="J558" s="862"/>
      <c r="K558" s="862"/>
      <c r="L558" s="862"/>
      <c r="M558" s="862"/>
      <c r="N558" s="862"/>
      <c r="O558" s="862"/>
    </row>
    <row r="559" spans="1:15" ht="45.75" customHeight="1">
      <c r="A559" s="862" t="s">
        <v>763</v>
      </c>
      <c r="B559" s="862"/>
      <c r="C559" s="862"/>
      <c r="D559" s="862"/>
      <c r="E559" s="862"/>
      <c r="F559" s="862"/>
      <c r="G559" s="862"/>
      <c r="H559" s="862"/>
      <c r="I559" s="862"/>
      <c r="J559" s="862"/>
      <c r="K559" s="862"/>
      <c r="L559" s="862"/>
      <c r="M559" s="862"/>
      <c r="N559" s="862"/>
      <c r="O559" s="862"/>
    </row>
    <row r="560" spans="1:15" ht="76.5" customHeight="1">
      <c r="A560" s="1270" t="s">
        <v>999</v>
      </c>
      <c r="B560" s="1271"/>
      <c r="C560" s="1271"/>
      <c r="D560" s="1271"/>
      <c r="E560" s="1271"/>
      <c r="F560" s="1271"/>
      <c r="G560" s="1271"/>
      <c r="H560" s="1271"/>
      <c r="I560" s="1271"/>
      <c r="J560" s="1271"/>
      <c r="K560" s="1271"/>
      <c r="L560" s="1271"/>
      <c r="M560" s="1271"/>
      <c r="N560" s="1271"/>
      <c r="O560" s="1271"/>
    </row>
    <row r="561" spans="1:15" ht="48.75" customHeight="1">
      <c r="A561" s="1269" t="s">
        <v>546</v>
      </c>
      <c r="B561" s="1269"/>
      <c r="C561" s="1269"/>
      <c r="D561" s="1269"/>
      <c r="E561" s="1269"/>
      <c r="F561" s="1269"/>
      <c r="G561" s="1269"/>
      <c r="H561" s="1269"/>
      <c r="I561" s="1269"/>
      <c r="J561" s="1269"/>
      <c r="K561" s="1269"/>
      <c r="L561" s="1269"/>
      <c r="M561" s="1269"/>
      <c r="N561" s="1269"/>
      <c r="O561" s="1269"/>
    </row>
    <row r="562" spans="1:15" ht="30" customHeight="1">
      <c r="A562" s="1272" t="s">
        <v>708</v>
      </c>
      <c r="B562" s="1272"/>
      <c r="C562" s="1272"/>
      <c r="D562" s="1272"/>
      <c r="E562" s="1272"/>
      <c r="F562" s="1272"/>
      <c r="G562" s="1272"/>
      <c r="H562" s="1272"/>
      <c r="I562" s="1272"/>
      <c r="J562" s="1272"/>
      <c r="K562" s="1272"/>
      <c r="L562" s="1272"/>
      <c r="M562" s="1272"/>
      <c r="N562" s="1272"/>
      <c r="O562" s="1272"/>
    </row>
    <row r="563" spans="1:15" ht="60.75" customHeight="1">
      <c r="A563" s="1274" t="s">
        <v>556</v>
      </c>
      <c r="B563" s="1274"/>
      <c r="C563" s="1274"/>
      <c r="D563" s="1274"/>
      <c r="E563" s="1274"/>
      <c r="F563" s="1274"/>
      <c r="G563" s="1274"/>
      <c r="H563" s="1274"/>
      <c r="I563" s="1274"/>
      <c r="J563" s="1274"/>
      <c r="K563" s="1274"/>
      <c r="L563" s="1274"/>
      <c r="M563" s="1274"/>
      <c r="N563" s="1274"/>
      <c r="O563" s="1274"/>
    </row>
  </sheetData>
  <sheetProtection/>
  <mergeCells count="180">
    <mergeCell ref="A226:A237"/>
    <mergeCell ref="B226:B237"/>
    <mergeCell ref="C226:C237"/>
    <mergeCell ref="A299:A310"/>
    <mergeCell ref="B311:B322"/>
    <mergeCell ref="C311:C322"/>
    <mergeCell ref="B275:B286"/>
    <mergeCell ref="C275:C286"/>
    <mergeCell ref="C287:C298"/>
    <mergeCell ref="A238:A249"/>
    <mergeCell ref="O45:O273"/>
    <mergeCell ref="O539:O550"/>
    <mergeCell ref="A262:A273"/>
    <mergeCell ref="B287:B298"/>
    <mergeCell ref="A287:A298"/>
    <mergeCell ref="C299:C310"/>
    <mergeCell ref="B299:B310"/>
    <mergeCell ref="A419:A430"/>
    <mergeCell ref="C202:C213"/>
    <mergeCell ref="B238:B249"/>
    <mergeCell ref="A563:O563"/>
    <mergeCell ref="B274:N274"/>
    <mergeCell ref="B202:B213"/>
    <mergeCell ref="A202:A213"/>
    <mergeCell ref="C214:C225"/>
    <mergeCell ref="C250:C261"/>
    <mergeCell ref="B250:B261"/>
    <mergeCell ref="B214:B225"/>
    <mergeCell ref="A214:A225"/>
    <mergeCell ref="A250:A261"/>
    <mergeCell ref="A14:O14"/>
    <mergeCell ref="A15:O15"/>
    <mergeCell ref="A16:A18"/>
    <mergeCell ref="B16:B18"/>
    <mergeCell ref="G17:H17"/>
    <mergeCell ref="B20:N20"/>
    <mergeCell ref="O16:O18"/>
    <mergeCell ref="G16:N16"/>
    <mergeCell ref="A7:O7"/>
    <mergeCell ref="A8:O8"/>
    <mergeCell ref="A9:O9"/>
    <mergeCell ref="A10:O10"/>
    <mergeCell ref="A11:O11"/>
    <mergeCell ref="A12:O12"/>
    <mergeCell ref="A13:O13"/>
    <mergeCell ref="D16:D18"/>
    <mergeCell ref="M17:N17"/>
    <mergeCell ref="A1:O1"/>
    <mergeCell ref="A2:O2"/>
    <mergeCell ref="A3:O3"/>
    <mergeCell ref="A4:O4"/>
    <mergeCell ref="A5:O5"/>
    <mergeCell ref="A6:O6"/>
    <mergeCell ref="E16:F17"/>
    <mergeCell ref="A558:O558"/>
    <mergeCell ref="A557:O557"/>
    <mergeCell ref="A556:O556"/>
    <mergeCell ref="A539:A550"/>
    <mergeCell ref="B539:C550"/>
    <mergeCell ref="I17:J17"/>
    <mergeCell ref="K17:L17"/>
    <mergeCell ref="C16:C18"/>
    <mergeCell ref="B45:N45"/>
    <mergeCell ref="C262:C273"/>
    <mergeCell ref="A561:O561"/>
    <mergeCell ref="A559:O559"/>
    <mergeCell ref="A560:O560"/>
    <mergeCell ref="C443:C454"/>
    <mergeCell ref="A562:O562"/>
    <mergeCell ref="A551:O551"/>
    <mergeCell ref="A553:O553"/>
    <mergeCell ref="A554:O554"/>
    <mergeCell ref="A555:O555"/>
    <mergeCell ref="A455:A466"/>
    <mergeCell ref="C238:C249"/>
    <mergeCell ref="B397:B406"/>
    <mergeCell ref="B407:B418"/>
    <mergeCell ref="C407:C418"/>
    <mergeCell ref="A407:A418"/>
    <mergeCell ref="B262:B273"/>
    <mergeCell ref="A275:A286"/>
    <mergeCell ref="A311:A322"/>
    <mergeCell ref="B323:B334"/>
    <mergeCell ref="B383:B394"/>
    <mergeCell ref="C70:C81"/>
    <mergeCell ref="C58:C69"/>
    <mergeCell ref="B21:B32"/>
    <mergeCell ref="A21:A32"/>
    <mergeCell ref="O21:O32"/>
    <mergeCell ref="C21:C32"/>
    <mergeCell ref="B33:B44"/>
    <mergeCell ref="A33:A44"/>
    <mergeCell ref="C33:C44"/>
    <mergeCell ref="O33:O44"/>
    <mergeCell ref="B82:B93"/>
    <mergeCell ref="A82:A93"/>
    <mergeCell ref="C82:C93"/>
    <mergeCell ref="B46:B57"/>
    <mergeCell ref="A46:A57"/>
    <mergeCell ref="C46:C57"/>
    <mergeCell ref="B58:B69"/>
    <mergeCell ref="A58:A69"/>
    <mergeCell ref="B70:B81"/>
    <mergeCell ref="A70:A81"/>
    <mergeCell ref="B94:B105"/>
    <mergeCell ref="A94:A105"/>
    <mergeCell ref="C94:C105"/>
    <mergeCell ref="B106:B117"/>
    <mergeCell ref="A106:A117"/>
    <mergeCell ref="C106:C117"/>
    <mergeCell ref="C118:C129"/>
    <mergeCell ref="B118:B129"/>
    <mergeCell ref="A118:A129"/>
    <mergeCell ref="C130:C141"/>
    <mergeCell ref="B130:B141"/>
    <mergeCell ref="A130:A141"/>
    <mergeCell ref="C166:C177"/>
    <mergeCell ref="B166:B177"/>
    <mergeCell ref="B142:B153"/>
    <mergeCell ref="A142:A153"/>
    <mergeCell ref="C142:C153"/>
    <mergeCell ref="C154:C165"/>
    <mergeCell ref="B154:B165"/>
    <mergeCell ref="A154:A165"/>
    <mergeCell ref="A359:A370"/>
    <mergeCell ref="C359:C370"/>
    <mergeCell ref="A347:A358"/>
    <mergeCell ref="A166:A177"/>
    <mergeCell ref="C178:C189"/>
    <mergeCell ref="B178:B189"/>
    <mergeCell ref="A178:A189"/>
    <mergeCell ref="C190:C201"/>
    <mergeCell ref="B190:B201"/>
    <mergeCell ref="A190:A201"/>
    <mergeCell ref="C371:C382"/>
    <mergeCell ref="C383:C394"/>
    <mergeCell ref="B371:B382"/>
    <mergeCell ref="A371:A382"/>
    <mergeCell ref="A383:A394"/>
    <mergeCell ref="A323:A334"/>
    <mergeCell ref="C335:C346"/>
    <mergeCell ref="A335:A346"/>
    <mergeCell ref="B335:B346"/>
    <mergeCell ref="B359:B370"/>
    <mergeCell ref="A443:A454"/>
    <mergeCell ref="C395:C406"/>
    <mergeCell ref="B395:B396"/>
    <mergeCell ref="A395:A406"/>
    <mergeCell ref="B419:B430"/>
    <mergeCell ref="C419:C430"/>
    <mergeCell ref="C431:C442"/>
    <mergeCell ref="B431:B442"/>
    <mergeCell ref="A431:A442"/>
    <mergeCell ref="B479:B490"/>
    <mergeCell ref="C479:C490"/>
    <mergeCell ref="C491:C502"/>
    <mergeCell ref="O431:O442"/>
    <mergeCell ref="O274:O430"/>
    <mergeCell ref="C347:C358"/>
    <mergeCell ref="B347:B358"/>
    <mergeCell ref="C323:C334"/>
    <mergeCell ref="B491:B502"/>
    <mergeCell ref="B443:B454"/>
    <mergeCell ref="C527:C538"/>
    <mergeCell ref="B527:B538"/>
    <mergeCell ref="A527:A538"/>
    <mergeCell ref="B455:B466"/>
    <mergeCell ref="C455:C466"/>
    <mergeCell ref="O443:O538"/>
    <mergeCell ref="C467:C478"/>
    <mergeCell ref="B467:B478"/>
    <mergeCell ref="A467:A478"/>
    <mergeCell ref="A479:A490"/>
    <mergeCell ref="A491:A502"/>
    <mergeCell ref="C503:C514"/>
    <mergeCell ref="B503:B514"/>
    <mergeCell ref="A503:A514"/>
    <mergeCell ref="C515:C526"/>
    <mergeCell ref="B515:B526"/>
    <mergeCell ref="A515:A526"/>
  </mergeCells>
  <hyperlinks>
    <hyperlink ref="B479" r:id="rId1" display="consultantplus://offline/ref=BC413C3DF102AA126D20C9F8612486DED6A8F64CF7762AD7ACAD69A494C37EAD0738FE2B449DC84B6583DFq8z7E"/>
    <hyperlink ref="A560" r:id="rId2" display="consultantplus://offline/ref=BC413C3DF102AA126D20C9F8612486DED6A8F64CF17128D7ACAF34AE9C9A72AF0037A13C43D4C44A6583DD80q5z9E"/>
  </hyperlinks>
  <printOptions/>
  <pageMargins left="0.71" right="0.2755905511811024" top="0.3937007874015748" bottom="0.31496062992125984" header="0.31496062992125984" footer="0.31496062992125984"/>
  <pageSetup horizontalDpi="600" verticalDpi="600" orientation="portrait" paperSize="9" scale="54" r:id="rId3"/>
  <rowBreaks count="6" manualBreakCount="6">
    <brk id="81" max="14" man="1"/>
    <brk id="171" max="14" man="1"/>
    <brk id="261" max="14" man="1"/>
    <brk id="358" max="14" man="1"/>
    <brk id="442" max="14" man="1"/>
    <brk id="538" max="14" man="1"/>
  </rowBreaks>
</worksheet>
</file>

<file path=xl/worksheets/sheet21.xml><?xml version="1.0" encoding="utf-8"?>
<worksheet xmlns="http://schemas.openxmlformats.org/spreadsheetml/2006/main" xmlns:r="http://schemas.openxmlformats.org/officeDocument/2006/relationships">
  <sheetPr>
    <tabColor rgb="FF00B050"/>
  </sheetPr>
  <dimension ref="A1:Z45"/>
  <sheetViews>
    <sheetView view="pageBreakPreview" zoomScale="115" zoomScaleSheetLayoutView="115" zoomScalePageLayoutView="0" workbookViewId="0" topLeftCell="A1">
      <pane xSplit="3" ySplit="7" topLeftCell="J41" activePane="bottomRight" state="frozen"/>
      <selection pane="topLeft" activeCell="A1" sqref="A1"/>
      <selection pane="topRight" activeCell="S1" sqref="S1"/>
      <selection pane="bottomLeft" activeCell="A13" sqref="A13"/>
      <selection pane="bottomRight" activeCell="N43" sqref="N43"/>
    </sheetView>
  </sheetViews>
  <sheetFormatPr defaultColWidth="9.140625" defaultRowHeight="15"/>
  <cols>
    <col min="1" max="1" width="4.00390625" style="169" customWidth="1"/>
    <col min="2" max="2" width="25.7109375" style="169" customWidth="1"/>
    <col min="3" max="3" width="27.28125" style="169" customWidth="1"/>
    <col min="4" max="5" width="13.421875" style="169" customWidth="1"/>
    <col min="6" max="8" width="11.8515625" style="169" customWidth="1"/>
    <col min="9" max="9" width="7.7109375" style="169" customWidth="1"/>
    <col min="10" max="10" width="7.140625" style="169" customWidth="1"/>
    <col min="11" max="11" width="7.28125" style="169" customWidth="1"/>
    <col min="12" max="12" width="7.7109375" style="169" customWidth="1"/>
    <col min="13" max="13" width="8.7109375" style="169" customWidth="1"/>
    <col min="14" max="14" width="9.57421875" style="169" customWidth="1"/>
    <col min="15" max="15" width="10.00390625" style="169" customWidth="1"/>
    <col min="16" max="16" width="9.8515625" style="169" customWidth="1"/>
    <col min="17" max="17" width="8.57421875" style="169" customWidth="1"/>
    <col min="18" max="19" width="7.7109375" style="169" customWidth="1"/>
    <col min="20" max="20" width="15.8515625" style="169" customWidth="1"/>
    <col min="21" max="26" width="7.8515625" style="169" customWidth="1"/>
    <col min="27" max="16384" width="9.140625" style="153" customWidth="1"/>
  </cols>
  <sheetData>
    <row r="1" spans="1:26" ht="14.25">
      <c r="A1" s="150"/>
      <c r="B1" s="150"/>
      <c r="C1" s="151"/>
      <c r="D1" s="150"/>
      <c r="E1" s="150"/>
      <c r="F1" s="150"/>
      <c r="G1" s="150"/>
      <c r="H1" s="150"/>
      <c r="I1" s="150"/>
      <c r="J1" s="150"/>
      <c r="K1" s="150"/>
      <c r="L1" s="150"/>
      <c r="M1" s="150"/>
      <c r="N1" s="150"/>
      <c r="O1" s="150"/>
      <c r="P1" s="150"/>
      <c r="Q1" s="150"/>
      <c r="R1" s="150"/>
      <c r="S1" s="150"/>
      <c r="T1" s="150"/>
      <c r="U1" s="150"/>
      <c r="V1" s="150"/>
      <c r="W1" s="150"/>
      <c r="X1" s="150"/>
      <c r="Y1" s="152"/>
      <c r="Z1" s="152" t="s">
        <v>412</v>
      </c>
    </row>
    <row r="2" spans="1:26" ht="14.25">
      <c r="A2" s="150"/>
      <c r="B2" s="150"/>
      <c r="C2" s="151"/>
      <c r="D2" s="150"/>
      <c r="E2" s="150"/>
      <c r="F2" s="150"/>
      <c r="G2" s="150"/>
      <c r="H2" s="150"/>
      <c r="I2" s="150"/>
      <c r="J2" s="150"/>
      <c r="K2" s="150"/>
      <c r="L2" s="150"/>
      <c r="M2" s="150"/>
      <c r="N2" s="150"/>
      <c r="O2" s="150"/>
      <c r="P2" s="150"/>
      <c r="Q2" s="150"/>
      <c r="R2" s="150"/>
      <c r="S2" s="150"/>
      <c r="T2" s="150"/>
      <c r="U2" s="150"/>
      <c r="V2" s="150"/>
      <c r="W2" s="150"/>
      <c r="X2" s="150"/>
      <c r="Y2" s="152"/>
      <c r="Z2" s="152" t="s">
        <v>413</v>
      </c>
    </row>
    <row r="3" spans="1:26" ht="14.25">
      <c r="A3" s="150"/>
      <c r="B3" s="150"/>
      <c r="C3" s="151"/>
      <c r="D3" s="150"/>
      <c r="E3" s="150"/>
      <c r="F3" s="150"/>
      <c r="G3" s="150"/>
      <c r="H3" s="150"/>
      <c r="I3" s="150"/>
      <c r="J3" s="150"/>
      <c r="K3" s="150"/>
      <c r="L3" s="150"/>
      <c r="M3" s="150"/>
      <c r="N3" s="150"/>
      <c r="O3" s="150"/>
      <c r="P3" s="150"/>
      <c r="Q3" s="150"/>
      <c r="R3" s="150"/>
      <c r="S3" s="150"/>
      <c r="T3" s="150"/>
      <c r="U3" s="150"/>
      <c r="V3" s="150"/>
      <c r="W3" s="150"/>
      <c r="X3" s="150"/>
      <c r="Y3" s="152"/>
      <c r="Z3" s="152" t="s">
        <v>937</v>
      </c>
    </row>
    <row r="4" spans="1:26" ht="30.75" customHeight="1">
      <c r="A4" s="1306" t="s">
        <v>885</v>
      </c>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53"/>
    </row>
    <row r="5" spans="1:26" ht="93.75" customHeight="1">
      <c r="A5" s="1307" t="s">
        <v>1057</v>
      </c>
      <c r="B5" s="1309" t="s">
        <v>414</v>
      </c>
      <c r="C5" s="1309" t="s">
        <v>415</v>
      </c>
      <c r="D5" s="1309" t="s">
        <v>416</v>
      </c>
      <c r="E5" s="1309" t="s">
        <v>417</v>
      </c>
      <c r="F5" s="1309" t="s">
        <v>418</v>
      </c>
      <c r="G5" s="1309" t="s">
        <v>419</v>
      </c>
      <c r="H5" s="1309" t="s">
        <v>703</v>
      </c>
      <c r="I5" s="1310" t="s">
        <v>420</v>
      </c>
      <c r="J5" s="1311"/>
      <c r="K5" s="1311"/>
      <c r="L5" s="1311"/>
      <c r="M5" s="1311"/>
      <c r="N5" s="1311"/>
      <c r="O5" s="1311"/>
      <c r="P5" s="1311"/>
      <c r="Q5" s="1311"/>
      <c r="R5" s="1311"/>
      <c r="S5" s="1312"/>
      <c r="T5" s="1303" t="s">
        <v>421</v>
      </c>
      <c r="U5" s="1304" t="s">
        <v>422</v>
      </c>
      <c r="V5" s="1305"/>
      <c r="W5" s="1305"/>
      <c r="X5" s="1305"/>
      <c r="Y5" s="1305"/>
      <c r="Z5" s="1305"/>
    </row>
    <row r="6" spans="1:26" ht="72" customHeight="1">
      <c r="A6" s="1308"/>
      <c r="B6" s="1309"/>
      <c r="C6" s="1309"/>
      <c r="D6" s="1309"/>
      <c r="E6" s="1309"/>
      <c r="F6" s="1309"/>
      <c r="G6" s="1309"/>
      <c r="H6" s="1309"/>
      <c r="I6" s="179" t="s">
        <v>9</v>
      </c>
      <c r="J6" s="179" t="s">
        <v>10</v>
      </c>
      <c r="K6" s="179" t="s">
        <v>11</v>
      </c>
      <c r="L6" s="179" t="s">
        <v>19</v>
      </c>
      <c r="M6" s="179" t="s">
        <v>27</v>
      </c>
      <c r="N6" s="179" t="s">
        <v>28</v>
      </c>
      <c r="O6" s="179" t="s">
        <v>530</v>
      </c>
      <c r="P6" s="179" t="s">
        <v>531</v>
      </c>
      <c r="Q6" s="179" t="s">
        <v>532</v>
      </c>
      <c r="R6" s="179" t="s">
        <v>533</v>
      </c>
      <c r="S6" s="179" t="s">
        <v>545</v>
      </c>
      <c r="T6" s="1303"/>
      <c r="U6" s="179" t="s">
        <v>9</v>
      </c>
      <c r="V6" s="179" t="s">
        <v>10</v>
      </c>
      <c r="W6" s="179" t="s">
        <v>11</v>
      </c>
      <c r="X6" s="179" t="s">
        <v>19</v>
      </c>
      <c r="Y6" s="179" t="s">
        <v>27</v>
      </c>
      <c r="Z6" s="179" t="s">
        <v>761</v>
      </c>
    </row>
    <row r="7" spans="1:26" ht="14.25">
      <c r="A7" s="154">
        <v>1</v>
      </c>
      <c r="B7" s="154">
        <v>2</v>
      </c>
      <c r="C7" s="154">
        <v>3</v>
      </c>
      <c r="D7" s="154">
        <v>4</v>
      </c>
      <c r="E7" s="154">
        <v>5</v>
      </c>
      <c r="F7" s="154">
        <v>6</v>
      </c>
      <c r="G7" s="154">
        <v>7</v>
      </c>
      <c r="H7" s="154">
        <v>8</v>
      </c>
      <c r="I7" s="154">
        <v>9</v>
      </c>
      <c r="J7" s="154">
        <v>10</v>
      </c>
      <c r="K7" s="154">
        <v>11</v>
      </c>
      <c r="L7" s="154">
        <v>12</v>
      </c>
      <c r="M7" s="154">
        <v>13</v>
      </c>
      <c r="N7" s="154">
        <v>14</v>
      </c>
      <c r="O7" s="154">
        <v>15</v>
      </c>
      <c r="P7" s="154">
        <v>16</v>
      </c>
      <c r="Q7" s="154">
        <v>17</v>
      </c>
      <c r="R7" s="154">
        <v>18</v>
      </c>
      <c r="S7" s="154">
        <v>19</v>
      </c>
      <c r="T7" s="154">
        <v>20</v>
      </c>
      <c r="U7" s="154">
        <v>21</v>
      </c>
      <c r="V7" s="154">
        <v>22</v>
      </c>
      <c r="W7" s="154">
        <v>23</v>
      </c>
      <c r="X7" s="154">
        <v>24</v>
      </c>
      <c r="Y7" s="154">
        <v>25</v>
      </c>
      <c r="Z7" s="154">
        <v>25</v>
      </c>
    </row>
    <row r="8" spans="1:26" ht="38.25" customHeight="1">
      <c r="A8" s="1292">
        <v>1</v>
      </c>
      <c r="B8" s="1294" t="s">
        <v>964</v>
      </c>
      <c r="C8" s="178" t="s">
        <v>427</v>
      </c>
      <c r="D8" s="1292" t="s">
        <v>443</v>
      </c>
      <c r="E8" s="1292" t="s">
        <v>443</v>
      </c>
      <c r="F8" s="155"/>
      <c r="G8" s="178" t="s">
        <v>911</v>
      </c>
      <c r="H8" s="156" t="s">
        <v>444</v>
      </c>
      <c r="I8" s="158">
        <v>0</v>
      </c>
      <c r="J8" s="158">
        <v>0</v>
      </c>
      <c r="K8" s="158">
        <v>0</v>
      </c>
      <c r="L8" s="158">
        <v>0</v>
      </c>
      <c r="M8" s="158">
        <v>0</v>
      </c>
      <c r="N8" s="158"/>
      <c r="O8" s="158"/>
      <c r="P8" s="158"/>
      <c r="Q8" s="158"/>
      <c r="R8" s="158"/>
      <c r="S8" s="158"/>
      <c r="T8" s="158">
        <f>U8+V8+W8+Y8+Z8</f>
        <v>7000</v>
      </c>
      <c r="U8" s="158">
        <v>0</v>
      </c>
      <c r="V8" s="158">
        <f>10000-3000-5831.9</f>
        <v>1168.1000000000004</v>
      </c>
      <c r="W8" s="158">
        <v>5831.9</v>
      </c>
      <c r="X8" s="158">
        <v>5831.9</v>
      </c>
      <c r="Y8" s="158">
        <v>0</v>
      </c>
      <c r="Z8" s="158">
        <v>0</v>
      </c>
    </row>
    <row r="9" spans="1:26" s="157" customFormat="1" ht="14.25">
      <c r="A9" s="1293"/>
      <c r="B9" s="1295"/>
      <c r="C9" s="178" t="s">
        <v>426</v>
      </c>
      <c r="D9" s="1293"/>
      <c r="E9" s="1293"/>
      <c r="F9" s="155"/>
      <c r="G9" s="178">
        <v>2022</v>
      </c>
      <c r="H9" s="156">
        <f>SUM(I9:S9)</f>
        <v>654957.8999999999</v>
      </c>
      <c r="I9" s="158"/>
      <c r="J9" s="158"/>
      <c r="K9" s="158"/>
      <c r="L9" s="158"/>
      <c r="M9" s="460"/>
      <c r="N9" s="158">
        <v>0</v>
      </c>
      <c r="O9" s="158">
        <v>211961.1</v>
      </c>
      <c r="P9" s="158">
        <v>219811.5</v>
      </c>
      <c r="Q9" s="158">
        <v>223185.3</v>
      </c>
      <c r="R9" s="158"/>
      <c r="S9" s="158"/>
      <c r="T9" s="158">
        <f aca="true" t="shared" si="0" ref="T9:T42">U9+V9+W9+Y9+Z9</f>
        <v>0</v>
      </c>
      <c r="U9" s="156"/>
      <c r="V9" s="156"/>
      <c r="W9" s="156"/>
      <c r="X9" s="156"/>
      <c r="Y9" s="156"/>
      <c r="Z9" s="156"/>
    </row>
    <row r="10" spans="1:26" s="157" customFormat="1" ht="15" customHeight="1">
      <c r="A10" s="1292">
        <v>2</v>
      </c>
      <c r="B10" s="1294" t="s">
        <v>968</v>
      </c>
      <c r="C10" s="178" t="s">
        <v>426</v>
      </c>
      <c r="D10" s="1292" t="s">
        <v>443</v>
      </c>
      <c r="E10" s="1292" t="s">
        <v>443</v>
      </c>
      <c r="F10" s="155"/>
      <c r="G10" s="178">
        <v>2020</v>
      </c>
      <c r="H10" s="156">
        <f>SUM(I10:S10)</f>
        <v>139520.1</v>
      </c>
      <c r="I10" s="158"/>
      <c r="J10" s="158"/>
      <c r="K10" s="158"/>
      <c r="L10" s="158"/>
      <c r="M10" s="158"/>
      <c r="N10" s="158">
        <v>69760.1</v>
      </c>
      <c r="O10" s="158">
        <v>69760</v>
      </c>
      <c r="P10" s="158"/>
      <c r="Q10" s="158"/>
      <c r="R10" s="158"/>
      <c r="S10" s="158"/>
      <c r="T10" s="158">
        <f t="shared" si="0"/>
        <v>0</v>
      </c>
      <c r="U10" s="156"/>
      <c r="V10" s="156"/>
      <c r="W10" s="156"/>
      <c r="X10" s="156"/>
      <c r="Y10" s="156"/>
      <c r="Z10" s="156"/>
    </row>
    <row r="11" spans="1:26" ht="54" customHeight="1">
      <c r="A11" s="1293"/>
      <c r="B11" s="1295"/>
      <c r="C11" s="178" t="s">
        <v>762</v>
      </c>
      <c r="D11" s="1293"/>
      <c r="E11" s="1293"/>
      <c r="F11" s="178" t="s">
        <v>444</v>
      </c>
      <c r="G11" s="178">
        <v>2015</v>
      </c>
      <c r="H11" s="158" t="s">
        <v>444</v>
      </c>
      <c r="I11" s="158">
        <v>0</v>
      </c>
      <c r="J11" s="158">
        <v>0</v>
      </c>
      <c r="K11" s="158">
        <v>0</v>
      </c>
      <c r="L11" s="158">
        <v>0</v>
      </c>
      <c r="M11" s="158">
        <v>0</v>
      </c>
      <c r="N11" s="158">
        <v>547.3</v>
      </c>
      <c r="O11" s="158">
        <v>0</v>
      </c>
      <c r="P11" s="158"/>
      <c r="Q11" s="158"/>
      <c r="R11" s="158"/>
      <c r="S11" s="158"/>
      <c r="T11" s="158">
        <f t="shared" si="0"/>
        <v>285</v>
      </c>
      <c r="U11" s="158">
        <v>285</v>
      </c>
      <c r="V11" s="158">
        <v>0</v>
      </c>
      <c r="W11" s="158">
        <v>0</v>
      </c>
      <c r="X11" s="158">
        <v>0</v>
      </c>
      <c r="Y11" s="158">
        <v>0</v>
      </c>
      <c r="Z11" s="158">
        <v>0</v>
      </c>
    </row>
    <row r="12" spans="1:26" ht="15" customHeight="1">
      <c r="A12" s="1298">
        <v>3</v>
      </c>
      <c r="B12" s="1294" t="s">
        <v>933</v>
      </c>
      <c r="C12" s="178" t="s">
        <v>424</v>
      </c>
      <c r="D12" s="1298" t="s">
        <v>443</v>
      </c>
      <c r="E12" s="1298" t="s">
        <v>443</v>
      </c>
      <c r="F12" s="1298" t="s">
        <v>445</v>
      </c>
      <c r="G12" s="1298" t="s">
        <v>910</v>
      </c>
      <c r="H12" s="158">
        <f>SUM(I12:M12)</f>
        <v>16045.579999999998</v>
      </c>
      <c r="I12" s="158">
        <f>17192.6-1147.02</f>
        <v>16045.579999999998</v>
      </c>
      <c r="J12" s="158">
        <v>0</v>
      </c>
      <c r="K12" s="158">
        <v>0</v>
      </c>
      <c r="L12" s="158">
        <v>0</v>
      </c>
      <c r="M12" s="158">
        <v>0</v>
      </c>
      <c r="N12" s="158"/>
      <c r="O12" s="158"/>
      <c r="P12" s="158"/>
      <c r="Q12" s="158"/>
      <c r="R12" s="158"/>
      <c r="S12" s="158"/>
      <c r="T12" s="158">
        <f t="shared" si="0"/>
        <v>16045.579999999998</v>
      </c>
      <c r="U12" s="158">
        <f>17192.6-1147.02</f>
        <v>16045.579999999998</v>
      </c>
      <c r="V12" s="158">
        <v>0</v>
      </c>
      <c r="W12" s="158">
        <v>0</v>
      </c>
      <c r="X12" s="158">
        <v>0</v>
      </c>
      <c r="Y12" s="158">
        <v>0</v>
      </c>
      <c r="Z12" s="158">
        <v>0</v>
      </c>
    </row>
    <row r="13" spans="1:26" ht="253.5" customHeight="1">
      <c r="A13" s="1298"/>
      <c r="B13" s="1302"/>
      <c r="C13" s="178" t="s">
        <v>425</v>
      </c>
      <c r="D13" s="1298"/>
      <c r="E13" s="1298"/>
      <c r="F13" s="1298"/>
      <c r="G13" s="1298"/>
      <c r="H13" s="158">
        <f>SUM(I13:M13)</f>
        <v>340</v>
      </c>
      <c r="I13" s="159">
        <v>340</v>
      </c>
      <c r="J13" s="160">
        <v>0</v>
      </c>
      <c r="K13" s="160">
        <v>0</v>
      </c>
      <c r="L13" s="160">
        <v>0</v>
      </c>
      <c r="M13" s="160">
        <v>0</v>
      </c>
      <c r="N13" s="160"/>
      <c r="O13" s="160"/>
      <c r="P13" s="160"/>
      <c r="Q13" s="160"/>
      <c r="R13" s="160"/>
      <c r="S13" s="160"/>
      <c r="T13" s="156">
        <f t="shared" si="0"/>
        <v>340</v>
      </c>
      <c r="U13" s="159">
        <v>340</v>
      </c>
      <c r="V13" s="160">
        <v>0</v>
      </c>
      <c r="W13" s="160">
        <v>0</v>
      </c>
      <c r="X13" s="160">
        <v>0</v>
      </c>
      <c r="Y13" s="160">
        <v>0</v>
      </c>
      <c r="Z13" s="160">
        <v>0</v>
      </c>
    </row>
    <row r="14" spans="1:26" ht="76.5" customHeight="1">
      <c r="A14" s="178">
        <v>4</v>
      </c>
      <c r="B14" s="161" t="s">
        <v>446</v>
      </c>
      <c r="C14" s="178" t="s">
        <v>426</v>
      </c>
      <c r="D14" s="178" t="s">
        <v>443</v>
      </c>
      <c r="E14" s="178" t="s">
        <v>443</v>
      </c>
      <c r="F14" s="155"/>
      <c r="G14" s="178">
        <v>2016</v>
      </c>
      <c r="H14" s="156">
        <f>I14+J14</f>
        <v>1902.02</v>
      </c>
      <c r="I14" s="156">
        <v>1147.02</v>
      </c>
      <c r="J14" s="156">
        <v>755</v>
      </c>
      <c r="K14" s="156">
        <v>0</v>
      </c>
      <c r="L14" s="156">
        <v>0</v>
      </c>
      <c r="M14" s="156">
        <v>0</v>
      </c>
      <c r="N14" s="156"/>
      <c r="O14" s="156"/>
      <c r="P14" s="156"/>
      <c r="Q14" s="156"/>
      <c r="R14" s="156"/>
      <c r="S14" s="156"/>
      <c r="T14" s="156">
        <f t="shared" si="0"/>
        <v>1902.02</v>
      </c>
      <c r="U14" s="156">
        <v>1147.02</v>
      </c>
      <c r="V14" s="156">
        <v>755</v>
      </c>
      <c r="W14" s="156">
        <v>0</v>
      </c>
      <c r="X14" s="156">
        <v>0</v>
      </c>
      <c r="Y14" s="156">
        <v>0</v>
      </c>
      <c r="Z14" s="156">
        <v>0</v>
      </c>
    </row>
    <row r="15" spans="1:26" ht="63.75" customHeight="1">
      <c r="A15" s="178">
        <v>5</v>
      </c>
      <c r="B15" s="161" t="s">
        <v>447</v>
      </c>
      <c r="C15" s="178" t="s">
        <v>426</v>
      </c>
      <c r="D15" s="175" t="s">
        <v>423</v>
      </c>
      <c r="E15" s="175" t="s">
        <v>423</v>
      </c>
      <c r="F15" s="175"/>
      <c r="G15" s="178">
        <v>2016</v>
      </c>
      <c r="H15" s="162">
        <f>I15+J15+K15+M15</f>
        <v>106</v>
      </c>
      <c r="I15" s="163">
        <v>0</v>
      </c>
      <c r="J15" s="163">
        <v>106</v>
      </c>
      <c r="K15" s="163">
        <v>0</v>
      </c>
      <c r="L15" s="163">
        <v>0</v>
      </c>
      <c r="M15" s="163">
        <v>0</v>
      </c>
      <c r="N15" s="163"/>
      <c r="O15" s="163"/>
      <c r="P15" s="163"/>
      <c r="Q15" s="163"/>
      <c r="R15" s="163"/>
      <c r="S15" s="163"/>
      <c r="T15" s="156">
        <f t="shared" si="0"/>
        <v>106</v>
      </c>
      <c r="U15" s="163">
        <v>0</v>
      </c>
      <c r="V15" s="163">
        <v>106</v>
      </c>
      <c r="W15" s="163">
        <v>0</v>
      </c>
      <c r="X15" s="163">
        <v>0</v>
      </c>
      <c r="Y15" s="163">
        <v>0</v>
      </c>
      <c r="Z15" s="163">
        <v>0</v>
      </c>
    </row>
    <row r="16" spans="1:26" ht="44.25" customHeight="1">
      <c r="A16" s="1292">
        <v>6</v>
      </c>
      <c r="B16" s="161" t="s">
        <v>448</v>
      </c>
      <c r="C16" s="175" t="s">
        <v>449</v>
      </c>
      <c r="D16" s="175" t="s">
        <v>423</v>
      </c>
      <c r="E16" s="175" t="s">
        <v>423</v>
      </c>
      <c r="F16" s="175" t="s">
        <v>450</v>
      </c>
      <c r="G16" s="175">
        <v>2016</v>
      </c>
      <c r="H16" s="162">
        <v>0</v>
      </c>
      <c r="I16" s="162">
        <v>0</v>
      </c>
      <c r="J16" s="162">
        <v>0</v>
      </c>
      <c r="K16" s="162">
        <v>0</v>
      </c>
      <c r="L16" s="162"/>
      <c r="M16" s="162"/>
      <c r="N16" s="162"/>
      <c r="O16" s="162"/>
      <c r="P16" s="162"/>
      <c r="Q16" s="162"/>
      <c r="R16" s="162"/>
      <c r="S16" s="162"/>
      <c r="T16" s="156">
        <f t="shared" si="0"/>
        <v>0</v>
      </c>
      <c r="U16" s="162"/>
      <c r="V16" s="162"/>
      <c r="W16" s="162"/>
      <c r="X16" s="162"/>
      <c r="Y16" s="162"/>
      <c r="Z16" s="162"/>
    </row>
    <row r="17" spans="1:26" ht="66">
      <c r="A17" s="1293"/>
      <c r="B17" s="161" t="s">
        <v>30</v>
      </c>
      <c r="C17" s="175" t="s">
        <v>427</v>
      </c>
      <c r="D17" s="175" t="s">
        <v>423</v>
      </c>
      <c r="E17" s="175" t="s">
        <v>423</v>
      </c>
      <c r="F17" s="175"/>
      <c r="G17" s="175">
        <v>2016</v>
      </c>
      <c r="H17" s="162" t="s">
        <v>444</v>
      </c>
      <c r="I17" s="162"/>
      <c r="J17" s="162">
        <v>0</v>
      </c>
      <c r="K17" s="162"/>
      <c r="L17" s="162"/>
      <c r="M17" s="162"/>
      <c r="N17" s="162"/>
      <c r="O17" s="162"/>
      <c r="P17" s="162"/>
      <c r="Q17" s="162"/>
      <c r="R17" s="162"/>
      <c r="S17" s="162"/>
      <c r="T17" s="156">
        <f t="shared" si="0"/>
        <v>2375</v>
      </c>
      <c r="U17" s="162">
        <v>0</v>
      </c>
      <c r="V17" s="162">
        <v>2375</v>
      </c>
      <c r="W17" s="162"/>
      <c r="X17" s="162"/>
      <c r="Y17" s="162"/>
      <c r="Z17" s="162"/>
    </row>
    <row r="18" spans="1:26" ht="105">
      <c r="A18" s="178">
        <v>7</v>
      </c>
      <c r="B18" s="164" t="s">
        <v>886</v>
      </c>
      <c r="C18" s="178" t="s">
        <v>424</v>
      </c>
      <c r="D18" s="178" t="s">
        <v>443</v>
      </c>
      <c r="E18" s="178" t="s">
        <v>443</v>
      </c>
      <c r="F18" s="178" t="s">
        <v>451</v>
      </c>
      <c r="G18" s="178">
        <v>2015</v>
      </c>
      <c r="H18" s="158">
        <v>700080.88</v>
      </c>
      <c r="I18" s="158">
        <v>2510</v>
      </c>
      <c r="J18" s="158">
        <v>0</v>
      </c>
      <c r="K18" s="158">
        <v>0</v>
      </c>
      <c r="L18" s="158">
        <v>0</v>
      </c>
      <c r="M18" s="158">
        <v>0</v>
      </c>
      <c r="N18" s="158"/>
      <c r="O18" s="158"/>
      <c r="P18" s="158"/>
      <c r="Q18" s="158"/>
      <c r="R18" s="158"/>
      <c r="S18" s="158"/>
      <c r="T18" s="156">
        <f t="shared" si="0"/>
        <v>2510</v>
      </c>
      <c r="U18" s="158">
        <v>2510</v>
      </c>
      <c r="V18" s="158">
        <v>0</v>
      </c>
      <c r="W18" s="158">
        <v>0</v>
      </c>
      <c r="X18" s="158">
        <v>0</v>
      </c>
      <c r="Y18" s="158">
        <v>0</v>
      </c>
      <c r="Z18" s="158">
        <v>0</v>
      </c>
    </row>
    <row r="19" spans="1:26" ht="43.5" customHeight="1">
      <c r="A19" s="1292">
        <v>8</v>
      </c>
      <c r="B19" s="165" t="s">
        <v>197</v>
      </c>
      <c r="C19" s="178" t="s">
        <v>425</v>
      </c>
      <c r="D19" s="178" t="s">
        <v>443</v>
      </c>
      <c r="E19" s="178" t="s">
        <v>443</v>
      </c>
      <c r="F19" s="178" t="s">
        <v>444</v>
      </c>
      <c r="G19" s="178">
        <v>2015</v>
      </c>
      <c r="H19" s="158" t="s">
        <v>444</v>
      </c>
      <c r="I19" s="158">
        <v>0</v>
      </c>
      <c r="J19" s="158">
        <v>0</v>
      </c>
      <c r="K19" s="158">
        <v>0</v>
      </c>
      <c r="L19" s="158">
        <v>0</v>
      </c>
      <c r="M19" s="158">
        <v>0</v>
      </c>
      <c r="N19" s="158"/>
      <c r="O19" s="158"/>
      <c r="P19" s="158"/>
      <c r="Q19" s="158"/>
      <c r="R19" s="158"/>
      <c r="S19" s="158"/>
      <c r="T19" s="156">
        <f t="shared" si="0"/>
        <v>656.1</v>
      </c>
      <c r="U19" s="158">
        <v>351.6</v>
      </c>
      <c r="V19" s="158">
        <v>304.5</v>
      </c>
      <c r="W19" s="158">
        <v>0</v>
      </c>
      <c r="X19" s="158">
        <v>0</v>
      </c>
      <c r="Y19" s="158">
        <v>0</v>
      </c>
      <c r="Z19" s="158">
        <v>0</v>
      </c>
    </row>
    <row r="20" spans="1:26" ht="39">
      <c r="A20" s="1299"/>
      <c r="B20" s="166"/>
      <c r="C20" s="178" t="s">
        <v>452</v>
      </c>
      <c r="D20" s="178" t="s">
        <v>443</v>
      </c>
      <c r="E20" s="178" t="s">
        <v>443</v>
      </c>
      <c r="F20" s="1292"/>
      <c r="G20" s="178">
        <v>2018</v>
      </c>
      <c r="H20" s="1300">
        <v>3207.1</v>
      </c>
      <c r="I20" s="158">
        <v>0</v>
      </c>
      <c r="J20" s="158">
        <v>0</v>
      </c>
      <c r="K20" s="158">
        <v>0</v>
      </c>
      <c r="L20" s="158">
        <v>0</v>
      </c>
      <c r="M20" s="158">
        <v>0</v>
      </c>
      <c r="N20" s="158"/>
      <c r="O20" s="158"/>
      <c r="P20" s="158"/>
      <c r="Q20" s="158"/>
      <c r="R20" s="158"/>
      <c r="S20" s="158"/>
      <c r="T20" s="156">
        <f t="shared" si="0"/>
        <v>0</v>
      </c>
      <c r="U20" s="158">
        <v>0</v>
      </c>
      <c r="V20" s="158">
        <v>0</v>
      </c>
      <c r="W20" s="158">
        <v>0</v>
      </c>
      <c r="X20" s="158">
        <v>0</v>
      </c>
      <c r="Y20" s="158">
        <v>0</v>
      </c>
      <c r="Z20" s="158">
        <v>0</v>
      </c>
    </row>
    <row r="21" spans="1:26" ht="39">
      <c r="A21" s="1293"/>
      <c r="B21" s="167"/>
      <c r="C21" s="178" t="s">
        <v>453</v>
      </c>
      <c r="D21" s="178" t="s">
        <v>443</v>
      </c>
      <c r="E21" s="178" t="s">
        <v>443</v>
      </c>
      <c r="F21" s="1293"/>
      <c r="G21" s="178">
        <v>2018</v>
      </c>
      <c r="H21" s="1301"/>
      <c r="I21" s="158">
        <v>0</v>
      </c>
      <c r="J21" s="158">
        <v>0</v>
      </c>
      <c r="K21" s="158">
        <v>0</v>
      </c>
      <c r="L21" s="158">
        <v>3199.6</v>
      </c>
      <c r="M21" s="158">
        <v>0</v>
      </c>
      <c r="N21" s="158"/>
      <c r="O21" s="158"/>
      <c r="P21" s="158"/>
      <c r="Q21" s="158"/>
      <c r="R21" s="158"/>
      <c r="S21" s="158"/>
      <c r="T21" s="156">
        <f t="shared" si="0"/>
        <v>0</v>
      </c>
      <c r="U21" s="158">
        <v>0</v>
      </c>
      <c r="V21" s="158">
        <v>0</v>
      </c>
      <c r="W21" s="158">
        <v>0</v>
      </c>
      <c r="X21" s="158">
        <v>3199.6</v>
      </c>
      <c r="Y21" s="158">
        <v>0</v>
      </c>
      <c r="Z21" s="158">
        <v>0</v>
      </c>
    </row>
    <row r="22" spans="1:26" s="157" customFormat="1" ht="25.5" customHeight="1">
      <c r="A22" s="1292">
        <v>9</v>
      </c>
      <c r="B22" s="1294" t="s">
        <v>970</v>
      </c>
      <c r="C22" s="458" t="s">
        <v>1069</v>
      </c>
      <c r="D22" s="178"/>
      <c r="E22" s="178"/>
      <c r="F22" s="176"/>
      <c r="G22" s="178">
        <v>2023</v>
      </c>
      <c r="H22" s="156">
        <f>SUM(I22:S22)</f>
        <v>278880.7</v>
      </c>
      <c r="I22" s="158"/>
      <c r="J22" s="158"/>
      <c r="K22" s="158"/>
      <c r="L22" s="158"/>
      <c r="M22" s="158"/>
      <c r="N22" s="158"/>
      <c r="O22" s="158">
        <v>89556.5</v>
      </c>
      <c r="P22" s="158">
        <v>92884.6</v>
      </c>
      <c r="Q22" s="158">
        <v>96439.6</v>
      </c>
      <c r="R22" s="158"/>
      <c r="S22" s="158"/>
      <c r="T22" s="156">
        <f t="shared" si="0"/>
        <v>0</v>
      </c>
      <c r="U22" s="158"/>
      <c r="V22" s="158"/>
      <c r="W22" s="158"/>
      <c r="X22" s="158"/>
      <c r="Y22" s="158"/>
      <c r="Z22" s="158"/>
    </row>
    <row r="23" spans="1:26" s="157" customFormat="1" ht="39">
      <c r="A23" s="1293"/>
      <c r="B23" s="1295"/>
      <c r="C23" s="178" t="s">
        <v>427</v>
      </c>
      <c r="D23" s="178" t="s">
        <v>443</v>
      </c>
      <c r="E23" s="178" t="s">
        <v>443</v>
      </c>
      <c r="F23" s="178" t="s">
        <v>444</v>
      </c>
      <c r="G23" s="178">
        <v>2019</v>
      </c>
      <c r="H23" s="158" t="s">
        <v>444</v>
      </c>
      <c r="I23" s="158">
        <v>0</v>
      </c>
      <c r="J23" s="158">
        <v>0</v>
      </c>
      <c r="K23" s="158">
        <v>0</v>
      </c>
      <c r="L23" s="158">
        <v>0</v>
      </c>
      <c r="M23" s="158">
        <v>4000</v>
      </c>
      <c r="N23" s="158"/>
      <c r="O23" s="158"/>
      <c r="P23" s="158"/>
      <c r="Q23" s="158"/>
      <c r="R23" s="158"/>
      <c r="S23" s="158"/>
      <c r="T23" s="156">
        <f t="shared" si="0"/>
        <v>4000</v>
      </c>
      <c r="U23" s="158">
        <v>0</v>
      </c>
      <c r="V23" s="158">
        <v>0</v>
      </c>
      <c r="W23" s="158">
        <v>0</v>
      </c>
      <c r="X23" s="158">
        <v>0</v>
      </c>
      <c r="Y23" s="158">
        <v>4000</v>
      </c>
      <c r="Z23" s="158">
        <v>0</v>
      </c>
    </row>
    <row r="24" spans="1:26" ht="25.5" customHeight="1">
      <c r="A24" s="1292">
        <v>10</v>
      </c>
      <c r="B24" s="1296" t="s">
        <v>524</v>
      </c>
      <c r="C24" s="178" t="s">
        <v>453</v>
      </c>
      <c r="D24" s="1292" t="s">
        <v>443</v>
      </c>
      <c r="E24" s="1292" t="s">
        <v>443</v>
      </c>
      <c r="F24" s="178"/>
      <c r="G24" s="178">
        <v>2021</v>
      </c>
      <c r="H24" s="156">
        <f>SUM(I24:S24)</f>
        <v>0</v>
      </c>
      <c r="I24" s="158"/>
      <c r="J24" s="158"/>
      <c r="K24" s="158"/>
      <c r="L24" s="158"/>
      <c r="M24" s="158">
        <v>0</v>
      </c>
      <c r="N24" s="158"/>
      <c r="O24" s="158"/>
      <c r="P24" s="158"/>
      <c r="Q24" s="158"/>
      <c r="R24" s="158"/>
      <c r="S24" s="158"/>
      <c r="T24" s="156">
        <f t="shared" si="0"/>
        <v>0</v>
      </c>
      <c r="U24" s="158"/>
      <c r="V24" s="158"/>
      <c r="W24" s="158"/>
      <c r="X24" s="158"/>
      <c r="Y24" s="158"/>
      <c r="Z24" s="158">
        <v>0</v>
      </c>
    </row>
    <row r="25" spans="1:26" s="157" customFormat="1" ht="26.25">
      <c r="A25" s="1293"/>
      <c r="B25" s="1297"/>
      <c r="C25" s="178" t="s">
        <v>427</v>
      </c>
      <c r="D25" s="1293"/>
      <c r="E25" s="1293"/>
      <c r="F25" s="178" t="s">
        <v>444</v>
      </c>
      <c r="G25" s="178">
        <v>2021</v>
      </c>
      <c r="H25" s="158" t="s">
        <v>615</v>
      </c>
      <c r="I25" s="158">
        <v>0</v>
      </c>
      <c r="J25" s="158">
        <v>0</v>
      </c>
      <c r="K25" s="158">
        <v>0</v>
      </c>
      <c r="L25" s="158">
        <v>0</v>
      </c>
      <c r="M25" s="158">
        <v>0</v>
      </c>
      <c r="N25" s="180">
        <v>0</v>
      </c>
      <c r="O25" s="158">
        <v>33303.9</v>
      </c>
      <c r="P25" s="158"/>
      <c r="Q25" s="158"/>
      <c r="R25" s="158"/>
      <c r="S25" s="158"/>
      <c r="T25" s="156">
        <f t="shared" si="0"/>
        <v>0</v>
      </c>
      <c r="U25" s="158">
        <v>0</v>
      </c>
      <c r="V25" s="158">
        <v>0</v>
      </c>
      <c r="W25" s="158">
        <v>0</v>
      </c>
      <c r="X25" s="158">
        <v>0</v>
      </c>
      <c r="Y25" s="158">
        <v>0</v>
      </c>
      <c r="Z25" s="180">
        <v>0</v>
      </c>
    </row>
    <row r="26" spans="1:26" s="157" customFormat="1" ht="25.5" customHeight="1">
      <c r="A26" s="1292">
        <v>11</v>
      </c>
      <c r="B26" s="1294" t="s">
        <v>961</v>
      </c>
      <c r="C26" s="178" t="s">
        <v>427</v>
      </c>
      <c r="D26" s="1292" t="s">
        <v>443</v>
      </c>
      <c r="E26" s="1292" t="s">
        <v>443</v>
      </c>
      <c r="F26" s="178"/>
      <c r="G26" s="178">
        <v>2024</v>
      </c>
      <c r="H26" s="158"/>
      <c r="I26" s="158"/>
      <c r="J26" s="158"/>
      <c r="K26" s="158"/>
      <c r="L26" s="158"/>
      <c r="M26" s="158"/>
      <c r="N26" s="158"/>
      <c r="O26" s="158"/>
      <c r="P26" s="158"/>
      <c r="Q26" s="158"/>
      <c r="R26" s="158">
        <v>2500</v>
      </c>
      <c r="S26" s="158"/>
      <c r="T26" s="156">
        <f t="shared" si="0"/>
        <v>0</v>
      </c>
      <c r="U26" s="158"/>
      <c r="V26" s="158"/>
      <c r="W26" s="158"/>
      <c r="X26" s="158"/>
      <c r="Y26" s="158"/>
      <c r="Z26" s="158">
        <v>0</v>
      </c>
    </row>
    <row r="27" spans="1:26" s="157" customFormat="1" ht="14.25">
      <c r="A27" s="1293"/>
      <c r="B27" s="1295"/>
      <c r="C27" s="178" t="s">
        <v>453</v>
      </c>
      <c r="D27" s="1293"/>
      <c r="E27" s="1293"/>
      <c r="F27" s="178" t="s">
        <v>444</v>
      </c>
      <c r="G27" s="178">
        <v>2025</v>
      </c>
      <c r="H27" s="156">
        <f>SUM(I27:S27)</f>
        <v>80000</v>
      </c>
      <c r="I27" s="158">
        <v>0</v>
      </c>
      <c r="J27" s="158">
        <v>0</v>
      </c>
      <c r="K27" s="158">
        <v>0</v>
      </c>
      <c r="L27" s="158">
        <v>0</v>
      </c>
      <c r="M27" s="158">
        <v>0</v>
      </c>
      <c r="N27" s="158"/>
      <c r="O27" s="158"/>
      <c r="P27" s="158"/>
      <c r="Q27" s="158"/>
      <c r="R27" s="158"/>
      <c r="S27" s="158">
        <v>80000</v>
      </c>
      <c r="T27" s="156">
        <f t="shared" si="0"/>
        <v>0</v>
      </c>
      <c r="U27" s="158">
        <v>0</v>
      </c>
      <c r="V27" s="158">
        <v>0</v>
      </c>
      <c r="W27" s="158">
        <v>0</v>
      </c>
      <c r="X27" s="158">
        <v>0</v>
      </c>
      <c r="Y27" s="158">
        <v>0</v>
      </c>
      <c r="Z27" s="158">
        <v>0</v>
      </c>
    </row>
    <row r="28" spans="1:26" s="157" customFormat="1" ht="25.5" customHeight="1">
      <c r="A28" s="1292">
        <v>12</v>
      </c>
      <c r="B28" s="1294" t="s">
        <v>962</v>
      </c>
      <c r="C28" s="178" t="s">
        <v>427</v>
      </c>
      <c r="D28" s="1292" t="s">
        <v>443</v>
      </c>
      <c r="E28" s="1292" t="s">
        <v>443</v>
      </c>
      <c r="F28" s="178"/>
      <c r="G28" s="178">
        <v>2024</v>
      </c>
      <c r="H28" s="158"/>
      <c r="I28" s="158"/>
      <c r="J28" s="158"/>
      <c r="K28" s="158"/>
      <c r="L28" s="158"/>
      <c r="M28" s="158"/>
      <c r="N28" s="158"/>
      <c r="O28" s="158"/>
      <c r="P28" s="158"/>
      <c r="Q28" s="158">
        <v>998.8</v>
      </c>
      <c r="R28" s="158"/>
      <c r="S28" s="158"/>
      <c r="T28" s="156">
        <f t="shared" si="0"/>
        <v>0</v>
      </c>
      <c r="U28" s="158"/>
      <c r="V28" s="158"/>
      <c r="W28" s="158"/>
      <c r="X28" s="158"/>
      <c r="Y28" s="158"/>
      <c r="Z28" s="158">
        <v>0</v>
      </c>
    </row>
    <row r="29" spans="1:26" s="157" customFormat="1" ht="14.25">
      <c r="A29" s="1293"/>
      <c r="B29" s="1295"/>
      <c r="C29" s="178" t="s">
        <v>453</v>
      </c>
      <c r="D29" s="1293"/>
      <c r="E29" s="1293"/>
      <c r="F29" s="178" t="s">
        <v>444</v>
      </c>
      <c r="G29" s="178">
        <v>2025</v>
      </c>
      <c r="H29" s="156">
        <f>SUM(I29:S29)</f>
        <v>20815</v>
      </c>
      <c r="I29" s="158">
        <v>0</v>
      </c>
      <c r="J29" s="158">
        <v>0</v>
      </c>
      <c r="K29" s="158">
        <v>0</v>
      </c>
      <c r="L29" s="158">
        <v>0</v>
      </c>
      <c r="M29" s="158">
        <v>0</v>
      </c>
      <c r="N29" s="158"/>
      <c r="O29" s="158"/>
      <c r="P29" s="158"/>
      <c r="Q29" s="158">
        <v>0</v>
      </c>
      <c r="R29" s="158">
        <v>20815</v>
      </c>
      <c r="S29" s="158"/>
      <c r="T29" s="156">
        <f t="shared" si="0"/>
        <v>0</v>
      </c>
      <c r="U29" s="158">
        <v>0</v>
      </c>
      <c r="V29" s="158">
        <v>0</v>
      </c>
      <c r="W29" s="158">
        <v>0</v>
      </c>
      <c r="X29" s="158">
        <v>0</v>
      </c>
      <c r="Y29" s="158">
        <v>0</v>
      </c>
      <c r="Z29" s="158">
        <v>0</v>
      </c>
    </row>
    <row r="30" spans="1:26" s="157" customFormat="1" ht="25.5" customHeight="1">
      <c r="A30" s="1292">
        <v>13</v>
      </c>
      <c r="B30" s="1294" t="s">
        <v>965</v>
      </c>
      <c r="C30" s="178" t="s">
        <v>427</v>
      </c>
      <c r="D30" s="1292" t="s">
        <v>443</v>
      </c>
      <c r="E30" s="1292" t="s">
        <v>443</v>
      </c>
      <c r="F30" s="178"/>
      <c r="G30" s="178">
        <v>2023</v>
      </c>
      <c r="H30" s="158"/>
      <c r="I30" s="158"/>
      <c r="J30" s="158"/>
      <c r="K30" s="158"/>
      <c r="L30" s="158"/>
      <c r="M30" s="158"/>
      <c r="N30" s="158"/>
      <c r="O30" s="158"/>
      <c r="P30" s="158"/>
      <c r="Q30" s="158">
        <v>5000</v>
      </c>
      <c r="R30" s="158"/>
      <c r="S30" s="158"/>
      <c r="T30" s="156">
        <f t="shared" si="0"/>
        <v>0</v>
      </c>
      <c r="U30" s="158"/>
      <c r="V30" s="158"/>
      <c r="W30" s="158"/>
      <c r="X30" s="158"/>
      <c r="Y30" s="158"/>
      <c r="Z30" s="158">
        <v>0</v>
      </c>
    </row>
    <row r="31" spans="1:26" s="157" customFormat="1" ht="14.25">
      <c r="A31" s="1293"/>
      <c r="B31" s="1295"/>
      <c r="C31" s="178" t="s">
        <v>453</v>
      </c>
      <c r="D31" s="1293"/>
      <c r="E31" s="1293"/>
      <c r="F31" s="178" t="s">
        <v>444</v>
      </c>
      <c r="G31" s="178">
        <v>2024</v>
      </c>
      <c r="H31" s="156">
        <f>SUM(I31:S31)</f>
        <v>17200</v>
      </c>
      <c r="I31" s="158">
        <v>0</v>
      </c>
      <c r="J31" s="158">
        <v>0</v>
      </c>
      <c r="K31" s="158">
        <v>0</v>
      </c>
      <c r="L31" s="158">
        <v>0</v>
      </c>
      <c r="M31" s="158"/>
      <c r="N31" s="158"/>
      <c r="O31" s="158"/>
      <c r="P31" s="158"/>
      <c r="Q31" s="158"/>
      <c r="R31" s="158">
        <v>17200</v>
      </c>
      <c r="S31" s="158"/>
      <c r="T31" s="156">
        <f t="shared" si="0"/>
        <v>0</v>
      </c>
      <c r="U31" s="158">
        <v>0</v>
      </c>
      <c r="V31" s="158">
        <v>0</v>
      </c>
      <c r="W31" s="158">
        <v>0</v>
      </c>
      <c r="X31" s="158">
        <v>0</v>
      </c>
      <c r="Y31" s="158">
        <v>0</v>
      </c>
      <c r="Z31" s="158">
        <v>0</v>
      </c>
    </row>
    <row r="32" spans="1:26" s="157" customFormat="1" ht="25.5" customHeight="1">
      <c r="A32" s="1292">
        <v>14</v>
      </c>
      <c r="B32" s="1294" t="s">
        <v>971</v>
      </c>
      <c r="C32" s="178" t="s">
        <v>427</v>
      </c>
      <c r="D32" s="1292" t="s">
        <v>443</v>
      </c>
      <c r="E32" s="1292" t="s">
        <v>443</v>
      </c>
      <c r="F32" s="178"/>
      <c r="G32" s="178">
        <v>2023</v>
      </c>
      <c r="H32" s="158"/>
      <c r="I32" s="158"/>
      <c r="J32" s="158"/>
      <c r="K32" s="158"/>
      <c r="L32" s="158"/>
      <c r="M32" s="158"/>
      <c r="N32" s="158"/>
      <c r="O32" s="158"/>
      <c r="P32" s="158"/>
      <c r="Q32" s="158">
        <v>2200</v>
      </c>
      <c r="R32" s="158"/>
      <c r="S32" s="158"/>
      <c r="T32" s="156">
        <f t="shared" si="0"/>
        <v>0</v>
      </c>
      <c r="U32" s="158"/>
      <c r="V32" s="158"/>
      <c r="W32" s="158"/>
      <c r="X32" s="158"/>
      <c r="Y32" s="158"/>
      <c r="Z32" s="158">
        <v>0</v>
      </c>
    </row>
    <row r="33" spans="1:26" s="157" customFormat="1" ht="14.25">
      <c r="A33" s="1293"/>
      <c r="B33" s="1295"/>
      <c r="C33" s="178" t="s">
        <v>453</v>
      </c>
      <c r="D33" s="1293"/>
      <c r="E33" s="1293"/>
      <c r="F33" s="178" t="s">
        <v>444</v>
      </c>
      <c r="G33" s="178">
        <v>2024</v>
      </c>
      <c r="H33" s="156">
        <f>SUM(I33:S33)</f>
        <v>5000</v>
      </c>
      <c r="I33" s="158">
        <v>0</v>
      </c>
      <c r="J33" s="158">
        <v>0</v>
      </c>
      <c r="K33" s="158">
        <v>0</v>
      </c>
      <c r="L33" s="158">
        <v>0</v>
      </c>
      <c r="M33" s="158"/>
      <c r="N33" s="158"/>
      <c r="O33" s="158"/>
      <c r="P33" s="158"/>
      <c r="Q33" s="158"/>
      <c r="R33" s="158">
        <v>5000</v>
      </c>
      <c r="S33" s="158"/>
      <c r="T33" s="156">
        <f t="shared" si="0"/>
        <v>0</v>
      </c>
      <c r="U33" s="158">
        <v>0</v>
      </c>
      <c r="V33" s="158">
        <v>0</v>
      </c>
      <c r="W33" s="158">
        <v>0</v>
      </c>
      <c r="X33" s="158">
        <v>0</v>
      </c>
      <c r="Y33" s="158">
        <v>0</v>
      </c>
      <c r="Z33" s="158">
        <v>0</v>
      </c>
    </row>
    <row r="34" spans="1:26" s="157" customFormat="1" ht="39">
      <c r="A34" s="176">
        <v>15</v>
      </c>
      <c r="B34" s="177" t="s">
        <v>29</v>
      </c>
      <c r="C34" s="178" t="s">
        <v>427</v>
      </c>
      <c r="D34" s="176" t="s">
        <v>423</v>
      </c>
      <c r="E34" s="176" t="s">
        <v>423</v>
      </c>
      <c r="F34" s="178"/>
      <c r="G34" s="178">
        <v>2023</v>
      </c>
      <c r="H34" s="158"/>
      <c r="I34" s="158"/>
      <c r="J34" s="158"/>
      <c r="K34" s="158"/>
      <c r="L34" s="158"/>
      <c r="M34" s="158"/>
      <c r="N34" s="158"/>
      <c r="O34" s="158"/>
      <c r="P34" s="158"/>
      <c r="Q34" s="158">
        <v>10000</v>
      </c>
      <c r="R34" s="158"/>
      <c r="S34" s="158"/>
      <c r="T34" s="156">
        <f t="shared" si="0"/>
        <v>0</v>
      </c>
      <c r="U34" s="158"/>
      <c r="V34" s="158"/>
      <c r="W34" s="158"/>
      <c r="X34" s="158"/>
      <c r="Y34" s="158"/>
      <c r="Z34" s="158">
        <v>0</v>
      </c>
    </row>
    <row r="35" spans="1:26" s="157" customFormat="1" ht="25.5" customHeight="1">
      <c r="A35" s="1292">
        <v>16</v>
      </c>
      <c r="B35" s="1294" t="s">
        <v>196</v>
      </c>
      <c r="C35" s="178" t="s">
        <v>427</v>
      </c>
      <c r="D35" s="1292" t="s">
        <v>443</v>
      </c>
      <c r="E35" s="1292" t="s">
        <v>443</v>
      </c>
      <c r="F35" s="178"/>
      <c r="G35" s="178">
        <v>2024</v>
      </c>
      <c r="H35" s="158"/>
      <c r="I35" s="158"/>
      <c r="J35" s="158"/>
      <c r="K35" s="158"/>
      <c r="L35" s="158"/>
      <c r="M35" s="158"/>
      <c r="N35" s="158"/>
      <c r="O35" s="158"/>
      <c r="P35" s="158"/>
      <c r="Q35" s="158"/>
      <c r="R35" s="158">
        <v>700</v>
      </c>
      <c r="S35" s="158"/>
      <c r="T35" s="156">
        <f t="shared" si="0"/>
        <v>0</v>
      </c>
      <c r="U35" s="158"/>
      <c r="V35" s="158"/>
      <c r="W35" s="158"/>
      <c r="X35" s="158"/>
      <c r="Y35" s="158"/>
      <c r="Z35" s="158">
        <v>0</v>
      </c>
    </row>
    <row r="36" spans="1:26" s="157" customFormat="1" ht="14.25">
      <c r="A36" s="1293"/>
      <c r="B36" s="1295"/>
      <c r="C36" s="178" t="s">
        <v>453</v>
      </c>
      <c r="D36" s="1293"/>
      <c r="E36" s="1293"/>
      <c r="F36" s="178" t="s">
        <v>444</v>
      </c>
      <c r="G36" s="178">
        <v>2025</v>
      </c>
      <c r="H36" s="156">
        <f>SUM(I36:S36)</f>
        <v>9300</v>
      </c>
      <c r="I36" s="158">
        <v>0</v>
      </c>
      <c r="J36" s="158">
        <v>0</v>
      </c>
      <c r="K36" s="158">
        <v>0</v>
      </c>
      <c r="L36" s="158">
        <v>0</v>
      </c>
      <c r="M36" s="158"/>
      <c r="N36" s="158"/>
      <c r="O36" s="158"/>
      <c r="P36" s="158"/>
      <c r="Q36" s="158"/>
      <c r="R36" s="158"/>
      <c r="S36" s="158">
        <v>9300</v>
      </c>
      <c r="T36" s="156">
        <f t="shared" si="0"/>
        <v>0</v>
      </c>
      <c r="U36" s="158">
        <v>0</v>
      </c>
      <c r="V36" s="158">
        <v>0</v>
      </c>
      <c r="W36" s="158">
        <v>0</v>
      </c>
      <c r="X36" s="158">
        <v>0</v>
      </c>
      <c r="Y36" s="158">
        <v>0</v>
      </c>
      <c r="Z36" s="158">
        <v>0</v>
      </c>
    </row>
    <row r="37" spans="1:26" s="157" customFormat="1" ht="25.5" customHeight="1">
      <c r="A37" s="1292">
        <v>17</v>
      </c>
      <c r="B37" s="1294" t="s">
        <v>934</v>
      </c>
      <c r="C37" s="178" t="s">
        <v>427</v>
      </c>
      <c r="D37" s="1292" t="s">
        <v>443</v>
      </c>
      <c r="E37" s="1292" t="s">
        <v>443</v>
      </c>
      <c r="F37" s="178"/>
      <c r="G37" s="178">
        <v>2023</v>
      </c>
      <c r="H37" s="158"/>
      <c r="I37" s="158"/>
      <c r="J37" s="158"/>
      <c r="K37" s="158"/>
      <c r="L37" s="158"/>
      <c r="M37" s="158"/>
      <c r="N37" s="158"/>
      <c r="O37" s="158"/>
      <c r="P37" s="158"/>
      <c r="Q37" s="158">
        <v>326.3</v>
      </c>
      <c r="R37" s="158"/>
      <c r="S37" s="158"/>
      <c r="T37" s="156">
        <f t="shared" si="0"/>
        <v>0</v>
      </c>
      <c r="U37" s="158"/>
      <c r="V37" s="158"/>
      <c r="W37" s="158"/>
      <c r="X37" s="158"/>
      <c r="Y37" s="158"/>
      <c r="Z37" s="158">
        <v>0</v>
      </c>
    </row>
    <row r="38" spans="1:26" s="157" customFormat="1" ht="14.25">
      <c r="A38" s="1293"/>
      <c r="B38" s="1295"/>
      <c r="C38" s="178" t="s">
        <v>453</v>
      </c>
      <c r="D38" s="1293"/>
      <c r="E38" s="1293"/>
      <c r="F38" s="178" t="s">
        <v>444</v>
      </c>
      <c r="G38" s="178">
        <v>2024</v>
      </c>
      <c r="H38" s="156">
        <f>SUM(I38:S38)</f>
        <v>17619</v>
      </c>
      <c r="I38" s="158">
        <v>0</v>
      </c>
      <c r="J38" s="158">
        <v>0</v>
      </c>
      <c r="K38" s="158">
        <v>0</v>
      </c>
      <c r="L38" s="158">
        <v>0</v>
      </c>
      <c r="M38" s="158"/>
      <c r="N38" s="158"/>
      <c r="O38" s="158"/>
      <c r="P38" s="158"/>
      <c r="Q38" s="158"/>
      <c r="R38" s="158">
        <v>17619</v>
      </c>
      <c r="S38" s="158"/>
      <c r="T38" s="156">
        <f t="shared" si="0"/>
        <v>0</v>
      </c>
      <c r="U38" s="158">
        <v>0</v>
      </c>
      <c r="V38" s="158">
        <v>0</v>
      </c>
      <c r="W38" s="158">
        <v>0</v>
      </c>
      <c r="X38" s="158">
        <v>0</v>
      </c>
      <c r="Y38" s="158">
        <v>0</v>
      </c>
      <c r="Z38" s="158">
        <v>0</v>
      </c>
    </row>
    <row r="39" spans="1:26" s="157" customFormat="1" ht="25.5" customHeight="1">
      <c r="A39" s="1292">
        <v>18</v>
      </c>
      <c r="B39" s="1294" t="s">
        <v>935</v>
      </c>
      <c r="C39" s="178" t="s">
        <v>427</v>
      </c>
      <c r="D39" s="1292" t="s">
        <v>443</v>
      </c>
      <c r="E39" s="1292" t="s">
        <v>443</v>
      </c>
      <c r="F39" s="178"/>
      <c r="G39" s="178">
        <v>2023</v>
      </c>
      <c r="H39" s="158"/>
      <c r="I39" s="158"/>
      <c r="J39" s="158"/>
      <c r="K39" s="158"/>
      <c r="L39" s="158"/>
      <c r="M39" s="158"/>
      <c r="N39" s="158"/>
      <c r="O39" s="158"/>
      <c r="P39" s="158"/>
      <c r="Q39" s="158">
        <v>326.3</v>
      </c>
      <c r="R39" s="158"/>
      <c r="S39" s="158"/>
      <c r="T39" s="156">
        <f t="shared" si="0"/>
        <v>0</v>
      </c>
      <c r="U39" s="158"/>
      <c r="V39" s="158"/>
      <c r="W39" s="158"/>
      <c r="X39" s="158"/>
      <c r="Y39" s="158"/>
      <c r="Z39" s="158">
        <v>0</v>
      </c>
    </row>
    <row r="40" spans="1:26" s="157" customFormat="1" ht="14.25">
      <c r="A40" s="1293"/>
      <c r="B40" s="1295"/>
      <c r="C40" s="178" t="s">
        <v>453</v>
      </c>
      <c r="D40" s="1293"/>
      <c r="E40" s="1293"/>
      <c r="F40" s="178" t="s">
        <v>444</v>
      </c>
      <c r="G40" s="178">
        <v>2024</v>
      </c>
      <c r="H40" s="156">
        <f>SUM(I40:S40)</f>
        <v>17619</v>
      </c>
      <c r="I40" s="158">
        <v>0</v>
      </c>
      <c r="J40" s="158">
        <v>0</v>
      </c>
      <c r="K40" s="158">
        <v>0</v>
      </c>
      <c r="L40" s="158">
        <v>0</v>
      </c>
      <c r="M40" s="158"/>
      <c r="N40" s="158"/>
      <c r="O40" s="158"/>
      <c r="P40" s="158"/>
      <c r="Q40" s="158"/>
      <c r="R40" s="158">
        <v>17619</v>
      </c>
      <c r="S40" s="158"/>
      <c r="T40" s="156">
        <f t="shared" si="0"/>
        <v>0</v>
      </c>
      <c r="U40" s="158">
        <v>0</v>
      </c>
      <c r="V40" s="158">
        <v>0</v>
      </c>
      <c r="W40" s="158">
        <v>0</v>
      </c>
      <c r="X40" s="158">
        <v>0</v>
      </c>
      <c r="Y40" s="158">
        <v>0</v>
      </c>
      <c r="Z40" s="158">
        <v>0</v>
      </c>
    </row>
    <row r="41" spans="1:26" s="157" customFormat="1" ht="25.5" customHeight="1">
      <c r="A41" s="1292">
        <v>19</v>
      </c>
      <c r="B41" s="1294" t="s">
        <v>936</v>
      </c>
      <c r="C41" s="178" t="s">
        <v>427</v>
      </c>
      <c r="D41" s="1292" t="s">
        <v>443</v>
      </c>
      <c r="E41" s="1292" t="s">
        <v>443</v>
      </c>
      <c r="F41" s="178"/>
      <c r="G41" s="178">
        <v>2023</v>
      </c>
      <c r="H41" s="158"/>
      <c r="I41" s="158"/>
      <c r="J41" s="158"/>
      <c r="K41" s="158"/>
      <c r="L41" s="158"/>
      <c r="M41" s="158"/>
      <c r="N41" s="158"/>
      <c r="O41" s="158"/>
      <c r="P41" s="158"/>
      <c r="Q41" s="158">
        <v>326.3</v>
      </c>
      <c r="R41" s="158"/>
      <c r="S41" s="158"/>
      <c r="T41" s="156">
        <f t="shared" si="0"/>
        <v>0</v>
      </c>
      <c r="U41" s="158"/>
      <c r="V41" s="158"/>
      <c r="W41" s="158"/>
      <c r="X41" s="158"/>
      <c r="Y41" s="158"/>
      <c r="Z41" s="158">
        <v>0</v>
      </c>
    </row>
    <row r="42" spans="1:26" s="157" customFormat="1" ht="28.5" customHeight="1">
      <c r="A42" s="1293"/>
      <c r="B42" s="1295"/>
      <c r="C42" s="178" t="s">
        <v>453</v>
      </c>
      <c r="D42" s="1293"/>
      <c r="E42" s="1293"/>
      <c r="F42" s="178" t="s">
        <v>444</v>
      </c>
      <c r="G42" s="178">
        <v>2024</v>
      </c>
      <c r="H42" s="156">
        <f>SUM(I42:S42)</f>
        <v>17619</v>
      </c>
      <c r="I42" s="158">
        <v>0</v>
      </c>
      <c r="J42" s="158">
        <v>0</v>
      </c>
      <c r="K42" s="158">
        <v>0</v>
      </c>
      <c r="L42" s="158">
        <v>0</v>
      </c>
      <c r="M42" s="158"/>
      <c r="N42" s="158"/>
      <c r="O42" s="158"/>
      <c r="P42" s="158"/>
      <c r="Q42" s="158"/>
      <c r="R42" s="158">
        <v>17619</v>
      </c>
      <c r="S42" s="158"/>
      <c r="T42" s="156">
        <f t="shared" si="0"/>
        <v>0</v>
      </c>
      <c r="U42" s="158">
        <v>0</v>
      </c>
      <c r="V42" s="158">
        <v>0</v>
      </c>
      <c r="W42" s="158">
        <v>0</v>
      </c>
      <c r="X42" s="158">
        <v>0</v>
      </c>
      <c r="Y42" s="158">
        <v>0</v>
      </c>
      <c r="Z42" s="158">
        <v>0</v>
      </c>
    </row>
    <row r="43" spans="1:26" ht="14.25">
      <c r="A43" s="155"/>
      <c r="B43" s="155" t="s">
        <v>428</v>
      </c>
      <c r="C43" s="155"/>
      <c r="D43" s="155"/>
      <c r="E43" s="155"/>
      <c r="F43" s="155"/>
      <c r="G43" s="155"/>
      <c r="H43" s="168">
        <f>SUM(H8:H42)</f>
        <v>1980212.28</v>
      </c>
      <c r="I43" s="168">
        <f aca="true" t="shared" si="1" ref="I43:Y43">SUM(I8:I42)</f>
        <v>20042.6</v>
      </c>
      <c r="J43" s="168">
        <f t="shared" si="1"/>
        <v>861</v>
      </c>
      <c r="K43" s="168">
        <f t="shared" si="1"/>
        <v>0</v>
      </c>
      <c r="L43" s="168">
        <f t="shared" si="1"/>
        <v>3199.6</v>
      </c>
      <c r="M43" s="168">
        <f t="shared" si="1"/>
        <v>4000</v>
      </c>
      <c r="N43" s="168">
        <f>SUM(N8:N42)</f>
        <v>70307.40000000001</v>
      </c>
      <c r="O43" s="168">
        <f t="shared" si="1"/>
        <v>404581.5</v>
      </c>
      <c r="P43" s="168">
        <f t="shared" si="1"/>
        <v>312696.1</v>
      </c>
      <c r="Q43" s="168">
        <f t="shared" si="1"/>
        <v>338802.6</v>
      </c>
      <c r="R43" s="168">
        <f t="shared" si="1"/>
        <v>99072</v>
      </c>
      <c r="S43" s="168">
        <f t="shared" si="1"/>
        <v>89300</v>
      </c>
      <c r="T43" s="168">
        <f t="shared" si="1"/>
        <v>35219.7</v>
      </c>
      <c r="U43" s="168">
        <f t="shared" si="1"/>
        <v>20679.199999999997</v>
      </c>
      <c r="V43" s="168">
        <f t="shared" si="1"/>
        <v>4708.6</v>
      </c>
      <c r="W43" s="168">
        <f t="shared" si="1"/>
        <v>5831.9</v>
      </c>
      <c r="X43" s="168">
        <f t="shared" si="1"/>
        <v>9031.5</v>
      </c>
      <c r="Y43" s="168">
        <f t="shared" si="1"/>
        <v>4000</v>
      </c>
      <c r="Z43" s="181">
        <f>SUM(Z8:Z42)</f>
        <v>0</v>
      </c>
    </row>
    <row r="45" ht="14.25">
      <c r="A45" s="187" t="s">
        <v>704</v>
      </c>
    </row>
  </sheetData>
  <sheetProtection/>
  <mergeCells count="68">
    <mergeCell ref="A4:Y4"/>
    <mergeCell ref="A5:A6"/>
    <mergeCell ref="B5:B6"/>
    <mergeCell ref="C5:C6"/>
    <mergeCell ref="D5:D6"/>
    <mergeCell ref="E5:E6"/>
    <mergeCell ref="F5:F6"/>
    <mergeCell ref="G5:G6"/>
    <mergeCell ref="H5:H6"/>
    <mergeCell ref="I5:S5"/>
    <mergeCell ref="T5:T6"/>
    <mergeCell ref="U5:Z5"/>
    <mergeCell ref="A8:A9"/>
    <mergeCell ref="B8:B9"/>
    <mergeCell ref="D8:D9"/>
    <mergeCell ref="E8:E9"/>
    <mergeCell ref="A10:A11"/>
    <mergeCell ref="B10:B11"/>
    <mergeCell ref="D10:D11"/>
    <mergeCell ref="E10:E11"/>
    <mergeCell ref="A12:A13"/>
    <mergeCell ref="B12:B13"/>
    <mergeCell ref="D12:D13"/>
    <mergeCell ref="E12:E13"/>
    <mergeCell ref="F12:F13"/>
    <mergeCell ref="G12:G13"/>
    <mergeCell ref="A16:A17"/>
    <mergeCell ref="A19:A21"/>
    <mergeCell ref="F20:F21"/>
    <mergeCell ref="H20:H21"/>
    <mergeCell ref="A22:A23"/>
    <mergeCell ref="B22:B23"/>
    <mergeCell ref="A24:A25"/>
    <mergeCell ref="B24:B25"/>
    <mergeCell ref="D24:D25"/>
    <mergeCell ref="E24:E25"/>
    <mergeCell ref="A26:A27"/>
    <mergeCell ref="B26:B27"/>
    <mergeCell ref="D26:D27"/>
    <mergeCell ref="E26:E27"/>
    <mergeCell ref="A28:A29"/>
    <mergeCell ref="B28:B29"/>
    <mergeCell ref="D28:D29"/>
    <mergeCell ref="E28:E29"/>
    <mergeCell ref="A30:A31"/>
    <mergeCell ref="B30:B31"/>
    <mergeCell ref="D30:D31"/>
    <mergeCell ref="E30:E31"/>
    <mergeCell ref="A32:A33"/>
    <mergeCell ref="B32:B33"/>
    <mergeCell ref="D32:D33"/>
    <mergeCell ref="E32:E33"/>
    <mergeCell ref="A35:A36"/>
    <mergeCell ref="B35:B36"/>
    <mergeCell ref="D35:D36"/>
    <mergeCell ref="E35:E36"/>
    <mergeCell ref="A37:A38"/>
    <mergeCell ref="B37:B38"/>
    <mergeCell ref="D37:D38"/>
    <mergeCell ref="E37:E38"/>
    <mergeCell ref="A39:A40"/>
    <mergeCell ref="B39:B40"/>
    <mergeCell ref="D39:D40"/>
    <mergeCell ref="E39:E40"/>
    <mergeCell ref="A41:A42"/>
    <mergeCell ref="B41:B42"/>
    <mergeCell ref="D41:D42"/>
    <mergeCell ref="E41:E42"/>
  </mergeCells>
  <printOptions/>
  <pageMargins left="0.7" right="0.7" top="0.75" bottom="0.75" header="0.3" footer="0.3"/>
  <pageSetup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AD42"/>
  <sheetViews>
    <sheetView view="pageBreakPreview" zoomScaleNormal="77" zoomScaleSheetLayoutView="100" zoomScalePageLayoutView="0" workbookViewId="0" topLeftCell="E1">
      <pane ySplit="6" topLeftCell="A19" activePane="bottomLeft" state="frozen"/>
      <selection pane="topLeft" activeCell="A1" sqref="A1"/>
      <selection pane="bottomLeft" activeCell="J25" sqref="J25"/>
    </sheetView>
  </sheetViews>
  <sheetFormatPr defaultColWidth="9.140625" defaultRowHeight="15"/>
  <cols>
    <col min="1" max="1" width="3.140625" style="111" bestFit="1" customWidth="1"/>
    <col min="2" max="2" width="29.28125" style="17" customWidth="1"/>
    <col min="3" max="3" width="15.140625" style="17" customWidth="1"/>
    <col min="4" max="4" width="13.28125" style="17" customWidth="1"/>
    <col min="5" max="5" width="11.8515625" style="26" customWidth="1"/>
    <col min="6" max="6" width="11.140625" style="17" customWidth="1"/>
    <col min="7" max="7" width="12.7109375" style="17" customWidth="1"/>
    <col min="8" max="8" width="8.8515625" style="17" customWidth="1"/>
    <col min="9" max="9" width="10.140625" style="17" customWidth="1"/>
    <col min="10" max="10" width="9.140625" style="17" customWidth="1"/>
    <col min="11" max="11" width="10.140625" style="17" customWidth="1"/>
    <col min="12" max="12" width="9.140625" style="17" customWidth="1"/>
    <col min="13" max="13" width="10.140625" style="17" customWidth="1"/>
    <col min="14" max="14" width="8.8515625" style="17" customWidth="1"/>
    <col min="15" max="15" width="10.140625" style="17" customWidth="1"/>
    <col min="16" max="16" width="8.57421875" style="17" customWidth="1"/>
    <col min="17" max="17" width="10.140625" style="17" customWidth="1"/>
    <col min="18" max="18" width="9.00390625" style="17" customWidth="1"/>
    <col min="19" max="19" width="10.140625" style="17" customWidth="1"/>
    <col min="20" max="20" width="9.00390625" style="17" customWidth="1"/>
    <col min="21" max="21" width="9.140625" style="17" customWidth="1"/>
    <col min="22" max="22" width="8.8515625" style="17" customWidth="1"/>
    <col min="23" max="23" width="9.140625" style="17" customWidth="1"/>
    <col min="24" max="24" width="8.421875" style="17" customWidth="1"/>
    <col min="25" max="25" width="9.140625" style="17" customWidth="1"/>
    <col min="26" max="26" width="8.8515625" style="17" customWidth="1"/>
    <col min="27" max="27" width="9.140625" style="17" customWidth="1"/>
    <col min="28" max="28" width="8.28125" style="17" customWidth="1"/>
    <col min="29" max="29" width="9.140625" style="17" customWidth="1"/>
  </cols>
  <sheetData>
    <row r="1" spans="1:29" ht="58.5" customHeight="1">
      <c r="A1" s="429"/>
      <c r="B1" s="250"/>
      <c r="C1" s="250"/>
      <c r="D1" s="250"/>
      <c r="E1" s="430"/>
      <c r="F1" s="250"/>
      <c r="G1" s="250"/>
      <c r="H1" s="250"/>
      <c r="I1" s="250"/>
      <c r="J1" s="250"/>
      <c r="K1" s="250"/>
      <c r="L1" s="250"/>
      <c r="M1" s="250"/>
      <c r="N1" s="250"/>
      <c r="O1" s="250"/>
      <c r="P1" s="250"/>
      <c r="Q1" s="250"/>
      <c r="R1" s="250"/>
      <c r="S1" s="250"/>
      <c r="T1" s="250"/>
      <c r="U1" s="250"/>
      <c r="V1" s="250"/>
      <c r="W1" s="250"/>
      <c r="X1" s="250"/>
      <c r="Y1" s="1322" t="s">
        <v>986</v>
      </c>
      <c r="Z1" s="1322"/>
      <c r="AA1" s="1322"/>
      <c r="AB1" s="1322"/>
      <c r="AC1" s="1322"/>
    </row>
    <row r="2" spans="1:29" ht="38.25" customHeight="1">
      <c r="A2" s="1316" t="s">
        <v>987</v>
      </c>
      <c r="B2" s="1316"/>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row>
    <row r="3" spans="1:29" s="3" customFormat="1" ht="21.75" customHeight="1">
      <c r="A3" s="1321" t="s">
        <v>580</v>
      </c>
      <c r="B3" s="1111" t="s">
        <v>578</v>
      </c>
      <c r="C3" s="1111" t="s">
        <v>1043</v>
      </c>
      <c r="D3" s="1111"/>
      <c r="E3" s="1123" t="s">
        <v>461</v>
      </c>
      <c r="F3" s="1111" t="s">
        <v>73</v>
      </c>
      <c r="G3" s="1111" t="s">
        <v>74</v>
      </c>
      <c r="H3" s="1078" t="s">
        <v>75</v>
      </c>
      <c r="I3" s="1078"/>
      <c r="J3" s="1078"/>
      <c r="K3" s="1078"/>
      <c r="L3" s="1078"/>
      <c r="M3" s="1078"/>
      <c r="N3" s="1078"/>
      <c r="O3" s="1078"/>
      <c r="P3" s="1078"/>
      <c r="Q3" s="1078"/>
      <c r="R3" s="1078"/>
      <c r="S3" s="1078"/>
      <c r="T3" s="1078"/>
      <c r="U3" s="1078"/>
      <c r="V3" s="1078"/>
      <c r="W3" s="1078"/>
      <c r="X3" s="1078"/>
      <c r="Y3" s="1078"/>
      <c r="Z3" s="1078"/>
      <c r="AA3" s="1078"/>
      <c r="AB3" s="1078"/>
      <c r="AC3" s="1078"/>
    </row>
    <row r="4" spans="1:29" s="3" customFormat="1" ht="15">
      <c r="A4" s="1321"/>
      <c r="B4" s="1111"/>
      <c r="C4" s="1111"/>
      <c r="D4" s="1111"/>
      <c r="E4" s="1124"/>
      <c r="F4" s="1111"/>
      <c r="G4" s="1111"/>
      <c r="H4" s="1078" t="s">
        <v>9</v>
      </c>
      <c r="I4" s="1078"/>
      <c r="J4" s="1078" t="s">
        <v>10</v>
      </c>
      <c r="K4" s="1078"/>
      <c r="L4" s="1078" t="s">
        <v>11</v>
      </c>
      <c r="M4" s="1078"/>
      <c r="N4" s="1078" t="s">
        <v>19</v>
      </c>
      <c r="O4" s="1078"/>
      <c r="P4" s="1078" t="s">
        <v>27</v>
      </c>
      <c r="Q4" s="1078"/>
      <c r="R4" s="1078" t="s">
        <v>28</v>
      </c>
      <c r="S4" s="1078"/>
      <c r="T4" s="1078" t="s">
        <v>530</v>
      </c>
      <c r="U4" s="1078"/>
      <c r="V4" s="1078" t="s">
        <v>531</v>
      </c>
      <c r="W4" s="1078"/>
      <c r="X4" s="1078" t="s">
        <v>532</v>
      </c>
      <c r="Y4" s="1078"/>
      <c r="Z4" s="1078" t="s">
        <v>533</v>
      </c>
      <c r="AA4" s="1078"/>
      <c r="AB4" s="1078" t="s">
        <v>545</v>
      </c>
      <c r="AC4" s="1078"/>
    </row>
    <row r="5" spans="1:29" s="3" customFormat="1" ht="33">
      <c r="A5" s="1321"/>
      <c r="B5" s="1111"/>
      <c r="C5" s="1111"/>
      <c r="D5" s="1111"/>
      <c r="E5" s="1125"/>
      <c r="F5" s="1111"/>
      <c r="G5" s="1111"/>
      <c r="H5" s="214" t="s">
        <v>33</v>
      </c>
      <c r="I5" s="214" t="s">
        <v>34</v>
      </c>
      <c r="J5" s="214" t="s">
        <v>33</v>
      </c>
      <c r="K5" s="214" t="s">
        <v>34</v>
      </c>
      <c r="L5" s="214" t="s">
        <v>33</v>
      </c>
      <c r="M5" s="214" t="s">
        <v>34</v>
      </c>
      <c r="N5" s="214" t="s">
        <v>33</v>
      </c>
      <c r="O5" s="214" t="s">
        <v>34</v>
      </c>
      <c r="P5" s="214" t="s">
        <v>33</v>
      </c>
      <c r="Q5" s="214" t="s">
        <v>34</v>
      </c>
      <c r="R5" s="214" t="s">
        <v>33</v>
      </c>
      <c r="S5" s="214" t="s">
        <v>34</v>
      </c>
      <c r="T5" s="214" t="s">
        <v>33</v>
      </c>
      <c r="U5" s="214" t="s">
        <v>34</v>
      </c>
      <c r="V5" s="214" t="s">
        <v>33</v>
      </c>
      <c r="W5" s="214" t="s">
        <v>34</v>
      </c>
      <c r="X5" s="214" t="s">
        <v>33</v>
      </c>
      <c r="Y5" s="214" t="s">
        <v>34</v>
      </c>
      <c r="Z5" s="214" t="s">
        <v>33</v>
      </c>
      <c r="AA5" s="214" t="s">
        <v>34</v>
      </c>
      <c r="AB5" s="214" t="s">
        <v>33</v>
      </c>
      <c r="AC5" s="214" t="s">
        <v>34</v>
      </c>
    </row>
    <row r="6" spans="1:29" s="3" customFormat="1" ht="15">
      <c r="A6" s="319">
        <v>1</v>
      </c>
      <c r="B6" s="199">
        <v>2</v>
      </c>
      <c r="C6" s="1078">
        <v>3</v>
      </c>
      <c r="D6" s="1078"/>
      <c r="E6" s="199">
        <v>4</v>
      </c>
      <c r="F6" s="199">
        <v>5</v>
      </c>
      <c r="G6" s="199">
        <v>6</v>
      </c>
      <c r="H6" s="199">
        <v>7</v>
      </c>
      <c r="I6" s="199">
        <v>8</v>
      </c>
      <c r="J6" s="199">
        <v>9</v>
      </c>
      <c r="K6" s="199">
        <v>10</v>
      </c>
      <c r="L6" s="199">
        <v>11</v>
      </c>
      <c r="M6" s="199">
        <v>12</v>
      </c>
      <c r="N6" s="199">
        <v>13</v>
      </c>
      <c r="O6" s="199">
        <v>14</v>
      </c>
      <c r="P6" s="199">
        <v>15</v>
      </c>
      <c r="Q6" s="199">
        <v>16</v>
      </c>
      <c r="R6" s="199">
        <v>17</v>
      </c>
      <c r="S6" s="431">
        <v>18</v>
      </c>
      <c r="T6" s="432">
        <v>19</v>
      </c>
      <c r="U6" s="432">
        <v>20</v>
      </c>
      <c r="V6" s="432">
        <v>21</v>
      </c>
      <c r="W6" s="432">
        <v>22</v>
      </c>
      <c r="X6" s="432">
        <v>23</v>
      </c>
      <c r="Y6" s="432">
        <v>24</v>
      </c>
      <c r="Z6" s="432">
        <v>25</v>
      </c>
      <c r="AA6" s="432">
        <v>26</v>
      </c>
      <c r="AB6" s="432">
        <v>27</v>
      </c>
      <c r="AC6" s="432">
        <v>28</v>
      </c>
    </row>
    <row r="7" spans="1:30" s="3" customFormat="1" ht="78" customHeight="1">
      <c r="A7" s="713">
        <v>1</v>
      </c>
      <c r="B7" s="712" t="s">
        <v>429</v>
      </c>
      <c r="C7" s="809" t="s">
        <v>592</v>
      </c>
      <c r="D7" s="809"/>
      <c r="E7" s="434" t="s">
        <v>462</v>
      </c>
      <c r="F7" s="434" t="s">
        <v>24</v>
      </c>
      <c r="G7" s="360">
        <v>18</v>
      </c>
      <c r="H7" s="583">
        <v>18.5</v>
      </c>
      <c r="I7" s="583">
        <v>18.1</v>
      </c>
      <c r="J7" s="583">
        <v>21.2</v>
      </c>
      <c r="K7" s="583">
        <v>19.7</v>
      </c>
      <c r="L7" s="360">
        <v>30</v>
      </c>
      <c r="M7" s="247">
        <v>24.7</v>
      </c>
      <c r="N7" s="248">
        <v>35</v>
      </c>
      <c r="O7" s="247">
        <v>25.9</v>
      </c>
      <c r="P7" s="248">
        <f aca="true" t="shared" si="0" ref="P7:AC7">P40</f>
        <v>42.81891004310704</v>
      </c>
      <c r="Q7" s="248">
        <f t="shared" si="0"/>
        <v>42.781566725408666</v>
      </c>
      <c r="R7" s="239">
        <f t="shared" si="0"/>
        <v>44.73452914481343</v>
      </c>
      <c r="S7" s="239">
        <f t="shared" si="0"/>
        <v>44.73446661025602</v>
      </c>
      <c r="T7" s="239">
        <f t="shared" si="0"/>
        <v>47.18979294988374</v>
      </c>
      <c r="U7" s="239">
        <f t="shared" si="0"/>
        <v>47.18973262182574</v>
      </c>
      <c r="V7" s="239">
        <f t="shared" si="0"/>
        <v>50.757253845655704</v>
      </c>
      <c r="W7" s="239">
        <f t="shared" si="0"/>
        <v>50.757229692715086</v>
      </c>
      <c r="X7" s="239">
        <f t="shared" si="0"/>
        <v>54.31652403812704</v>
      </c>
      <c r="Y7" s="239">
        <f t="shared" si="0"/>
        <v>54.31660057051416</v>
      </c>
      <c r="Z7" s="239">
        <f t="shared" si="0"/>
        <v>57.06548479226886</v>
      </c>
      <c r="AA7" s="239">
        <f t="shared" si="0"/>
        <v>57.065447172009144</v>
      </c>
      <c r="AB7" s="239">
        <f t="shared" si="0"/>
        <v>57.12295009210471</v>
      </c>
      <c r="AC7" s="239">
        <f t="shared" si="0"/>
        <v>57.122906224564105</v>
      </c>
      <c r="AD7" s="104"/>
    </row>
    <row r="8" spans="1:29" s="3" customFormat="1" ht="15">
      <c r="A8" s="714"/>
      <c r="B8" s="1313" t="s">
        <v>887</v>
      </c>
      <c r="C8" s="1314"/>
      <c r="D8" s="1314"/>
      <c r="E8" s="1314"/>
      <c r="F8" s="1314"/>
      <c r="G8" s="1314"/>
      <c r="H8" s="1314"/>
      <c r="I8" s="1314"/>
      <c r="J8" s="1314"/>
      <c r="K8" s="1314"/>
      <c r="L8" s="1314"/>
      <c r="M8" s="1314"/>
      <c r="N8" s="1314"/>
      <c r="O8" s="1314"/>
      <c r="P8" s="1314"/>
      <c r="Q8" s="1314"/>
      <c r="R8" s="1314"/>
      <c r="S8" s="1314"/>
      <c r="T8" s="1314"/>
      <c r="U8" s="1314"/>
      <c r="V8" s="1314"/>
      <c r="W8" s="1314"/>
      <c r="X8" s="1314"/>
      <c r="Y8" s="1314"/>
      <c r="Z8" s="1314"/>
      <c r="AA8" s="1314"/>
      <c r="AB8" s="1314"/>
      <c r="AC8" s="1315"/>
    </row>
    <row r="9" spans="1:29" s="3" customFormat="1" ht="48.75" customHeight="1">
      <c r="A9" s="714" t="s">
        <v>111</v>
      </c>
      <c r="B9" s="433" t="s">
        <v>519</v>
      </c>
      <c r="C9" s="1318" t="s">
        <v>62</v>
      </c>
      <c r="D9" s="1318"/>
      <c r="E9" s="434" t="s">
        <v>462</v>
      </c>
      <c r="F9" s="434" t="s">
        <v>24</v>
      </c>
      <c r="G9" s="583">
        <f>РФКиС_п!F7</f>
        <v>102245</v>
      </c>
      <c r="H9" s="583">
        <f>РФКиС_п!G7</f>
        <v>103000</v>
      </c>
      <c r="I9" s="583">
        <f>РФКиС_п!H7</f>
        <v>102476.8</v>
      </c>
      <c r="J9" s="583">
        <f>РФКиС_п!I7</f>
        <v>120000</v>
      </c>
      <c r="K9" s="583">
        <f>РФКиС_п!J7</f>
        <v>117000</v>
      </c>
      <c r="L9" s="583">
        <f>РФКиС_п!K7</f>
        <v>179670</v>
      </c>
      <c r="M9" s="583">
        <f>РФКиС_п!L7</f>
        <v>150000</v>
      </c>
      <c r="N9" s="583">
        <f>РФКиС_п!M7</f>
        <v>209674</v>
      </c>
      <c r="O9" s="583">
        <f>РФКиС_п!N7</f>
        <v>155000</v>
      </c>
      <c r="P9" s="710">
        <f>РФКиС_п!O7</f>
        <v>241276.4225</v>
      </c>
      <c r="Q9" s="710">
        <f>РФКиС_п!P7</f>
        <v>241066</v>
      </c>
      <c r="R9" s="711">
        <f>РФКиС_п!Q7</f>
        <v>253236.354</v>
      </c>
      <c r="S9" s="715">
        <f>РФКиС_п!R7</f>
        <v>253236</v>
      </c>
      <c r="T9" s="715">
        <f>РФКиС_п!S7</f>
        <v>268301.343</v>
      </c>
      <c r="U9" s="715">
        <f>РФКиС_п!T7</f>
        <v>268301</v>
      </c>
      <c r="V9" s="715">
        <f>РФКиС_п!U7</f>
        <v>290006.138</v>
      </c>
      <c r="W9" s="715">
        <f>РФКиС_п!V7</f>
        <v>290006</v>
      </c>
      <c r="X9" s="715">
        <f>РФКиС_п!W7</f>
        <v>312276.56</v>
      </c>
      <c r="Y9" s="715">
        <f>РФКиС_п!X7</f>
        <v>312277</v>
      </c>
      <c r="Z9" s="715">
        <f>РФКиС_п!Y7</f>
        <v>330680.218</v>
      </c>
      <c r="AA9" s="715">
        <f>РФКиС_п!Z7</f>
        <v>330680</v>
      </c>
      <c r="AB9" s="715">
        <f>РФКиС_п!AA7</f>
        <v>333355.25600000005</v>
      </c>
      <c r="AC9" s="716">
        <f>РФКиС_п!AB7</f>
        <v>333355</v>
      </c>
    </row>
    <row r="10" spans="1:29" s="3" customFormat="1" ht="15">
      <c r="A10" s="714"/>
      <c r="B10" s="1313" t="s">
        <v>888</v>
      </c>
      <c r="C10" s="1314"/>
      <c r="D10" s="1314"/>
      <c r="E10" s="1314"/>
      <c r="F10" s="1314"/>
      <c r="G10" s="1314"/>
      <c r="H10" s="1314"/>
      <c r="I10" s="1314"/>
      <c r="J10" s="1314"/>
      <c r="K10" s="1314"/>
      <c r="L10" s="1314"/>
      <c r="M10" s="1314"/>
      <c r="N10" s="1314"/>
      <c r="O10" s="1314"/>
      <c r="P10" s="1314"/>
      <c r="Q10" s="1314"/>
      <c r="R10" s="1314"/>
      <c r="S10" s="1314"/>
      <c r="T10" s="1314"/>
      <c r="U10" s="1314"/>
      <c r="V10" s="1314"/>
      <c r="W10" s="1314"/>
      <c r="X10" s="1314"/>
      <c r="Y10" s="1314"/>
      <c r="Z10" s="1314"/>
      <c r="AA10" s="1314"/>
      <c r="AB10" s="1314"/>
      <c r="AC10" s="1315"/>
    </row>
    <row r="11" spans="1:29" s="3" customFormat="1" ht="67.5" customHeight="1">
      <c r="A11" s="714" t="s">
        <v>79</v>
      </c>
      <c r="B11" s="433" t="s">
        <v>518</v>
      </c>
      <c r="C11" s="1318" t="s">
        <v>119</v>
      </c>
      <c r="D11" s="1318"/>
      <c r="E11" s="434" t="s">
        <v>462</v>
      </c>
      <c r="F11" s="434" t="s">
        <v>435</v>
      </c>
      <c r="G11" s="583">
        <f>ЗОЖ_п!F7</f>
        <v>0</v>
      </c>
      <c r="H11" s="583">
        <f>ЗОЖ_п!G7</f>
        <v>4240</v>
      </c>
      <c r="I11" s="583">
        <f>ЗОЖ_п!H7</f>
        <v>3214</v>
      </c>
      <c r="J11" s="583">
        <f>ЗОЖ_п!I7</f>
        <v>5000</v>
      </c>
      <c r="K11" s="583">
        <f>ЗОЖ_п!J7</f>
        <v>3743</v>
      </c>
      <c r="L11" s="583">
        <f>ЗОЖ_п!K7</f>
        <v>6000</v>
      </c>
      <c r="M11" s="583">
        <f>ЗОЖ_п!L7</f>
        <v>4500</v>
      </c>
      <c r="N11" s="583">
        <f>ЗОЖ_п!M7</f>
        <v>6100</v>
      </c>
      <c r="O11" s="583">
        <f>ЗОЖ_п!N7</f>
        <v>4635</v>
      </c>
      <c r="P11" s="583">
        <f>ЗОЖ_п!O7</f>
        <v>6300</v>
      </c>
      <c r="Q11" s="583">
        <f>ЗОЖ_п!P7</f>
        <v>4750</v>
      </c>
      <c r="R11" s="434">
        <f>ЗОЖ_п!Q7</f>
        <v>6600</v>
      </c>
      <c r="S11" s="434">
        <f>ЗОЖ_п!R7</f>
        <v>5540</v>
      </c>
      <c r="T11" s="434">
        <f>ЗОЖ_п!S7</f>
        <v>6800</v>
      </c>
      <c r="U11" s="434">
        <f>ЗОЖ_п!T7</f>
        <v>5560</v>
      </c>
      <c r="V11" s="434">
        <f>ЗОЖ_п!U7</f>
        <v>7100</v>
      </c>
      <c r="W11" s="434">
        <f>ЗОЖ_п!V7</f>
        <v>5580</v>
      </c>
      <c r="X11" s="434">
        <f>ЗОЖ_п!W7</f>
        <v>7500</v>
      </c>
      <c r="Y11" s="434">
        <f>ЗОЖ_п!X7</f>
        <v>0</v>
      </c>
      <c r="Z11" s="434">
        <f>ЗОЖ_п!Y7</f>
        <v>7900</v>
      </c>
      <c r="AA11" s="434">
        <f>ЗОЖ_п!Z7</f>
        <v>0</v>
      </c>
      <c r="AB11" s="434">
        <f>ЗОЖ_п!AA7</f>
        <v>8200</v>
      </c>
      <c r="AC11" s="434">
        <f>ЗОЖ_п!AB7</f>
        <v>0</v>
      </c>
    </row>
    <row r="12" spans="1:29" s="3" customFormat="1" ht="15">
      <c r="A12" s="714"/>
      <c r="B12" s="1313" t="s">
        <v>889</v>
      </c>
      <c r="C12" s="1314"/>
      <c r="D12" s="1314"/>
      <c r="E12" s="1314"/>
      <c r="F12" s="1314"/>
      <c r="G12" s="1314"/>
      <c r="H12" s="1314"/>
      <c r="I12" s="1314"/>
      <c r="J12" s="1314"/>
      <c r="K12" s="1314"/>
      <c r="L12" s="1314"/>
      <c r="M12" s="1314"/>
      <c r="N12" s="1314"/>
      <c r="O12" s="1314"/>
      <c r="P12" s="1314"/>
      <c r="Q12" s="1314"/>
      <c r="R12" s="1314"/>
      <c r="S12" s="1314"/>
      <c r="T12" s="1314"/>
      <c r="U12" s="1314"/>
      <c r="V12" s="1314"/>
      <c r="W12" s="1314"/>
      <c r="X12" s="1314"/>
      <c r="Y12" s="1314"/>
      <c r="Z12" s="1314"/>
      <c r="AA12" s="1314"/>
      <c r="AB12" s="1314"/>
      <c r="AC12" s="1315"/>
    </row>
    <row r="13" spans="1:29" s="3" customFormat="1" ht="89.25" customHeight="1">
      <c r="A13" s="714" t="s">
        <v>145</v>
      </c>
      <c r="B13" s="433" t="s">
        <v>520</v>
      </c>
      <c r="C13" s="1318" t="s">
        <v>430</v>
      </c>
      <c r="D13" s="1318"/>
      <c r="E13" s="434" t="s">
        <v>610</v>
      </c>
      <c r="F13" s="434" t="s">
        <v>24</v>
      </c>
      <c r="G13" s="583">
        <v>0</v>
      </c>
      <c r="H13" s="583">
        <f>УФКиС_п!D7</f>
        <v>100</v>
      </c>
      <c r="I13" s="583">
        <f>УФКиС_п!E7</f>
        <v>100</v>
      </c>
      <c r="J13" s="583">
        <f>УФКиС_п!F7</f>
        <v>100</v>
      </c>
      <c r="K13" s="583">
        <f>УФКиС_п!G7</f>
        <v>100</v>
      </c>
      <c r="L13" s="583">
        <f>УФКиС_п!H7</f>
        <v>100</v>
      </c>
      <c r="M13" s="583">
        <f>УФКиС_п!I7</f>
        <v>100</v>
      </c>
      <c r="N13" s="583">
        <f>УФКиС_п!J7</f>
        <v>100</v>
      </c>
      <c r="O13" s="583">
        <f>УФКиС_п!K7</f>
        <v>100</v>
      </c>
      <c r="P13" s="583">
        <f>УФКиС_п!L7</f>
        <v>100</v>
      </c>
      <c r="Q13" s="583">
        <f>УФКиС_п!M7</f>
        <v>100</v>
      </c>
      <c r="R13" s="434">
        <f>УФКиС_п!N7</f>
        <v>100</v>
      </c>
      <c r="S13" s="434">
        <f>УФКиС_п!O7</f>
        <v>100</v>
      </c>
      <c r="T13" s="434">
        <f>УФКиС_п!P7</f>
        <v>100</v>
      </c>
      <c r="U13" s="434">
        <f>УФКиС_п!Q7</f>
        <v>100</v>
      </c>
      <c r="V13" s="434">
        <f>УФКиС_п!R7</f>
        <v>100</v>
      </c>
      <c r="W13" s="434">
        <f>УФКиС_п!S7</f>
        <v>100</v>
      </c>
      <c r="X13" s="434">
        <f>УФКиС_п!T7</f>
        <v>100</v>
      </c>
      <c r="Y13" s="434">
        <f>УФКиС_п!U7</f>
        <v>100</v>
      </c>
      <c r="Z13" s="434">
        <f>УФКиС_п!V7</f>
        <v>100</v>
      </c>
      <c r="AA13" s="434">
        <f>УФКиС_п!W7</f>
        <v>100</v>
      </c>
      <c r="AB13" s="434">
        <f>УФКиС_п!X7</f>
        <v>100</v>
      </c>
      <c r="AC13" s="434">
        <f>УФКиС_п!Y7</f>
        <v>100</v>
      </c>
    </row>
    <row r="14" spans="1:29" s="3" customFormat="1" ht="15">
      <c r="A14" s="714"/>
      <c r="B14" s="1319" t="s">
        <v>890</v>
      </c>
      <c r="C14" s="1320"/>
      <c r="D14" s="1320"/>
      <c r="E14" s="1320"/>
      <c r="F14" s="1320"/>
      <c r="G14" s="1320"/>
      <c r="H14" s="1320"/>
      <c r="I14" s="1320"/>
      <c r="J14" s="1320"/>
      <c r="K14" s="1320"/>
      <c r="L14" s="1320"/>
      <c r="M14" s="1320"/>
      <c r="N14" s="1320"/>
      <c r="O14" s="1320"/>
      <c r="P14" s="1320"/>
      <c r="Q14" s="1320"/>
      <c r="R14" s="1320"/>
      <c r="S14" s="1320"/>
      <c r="T14" s="1320"/>
      <c r="U14" s="1320"/>
      <c r="V14" s="1320"/>
      <c r="W14" s="1320"/>
      <c r="X14" s="1320"/>
      <c r="Y14" s="1320"/>
      <c r="Z14" s="1320"/>
      <c r="AA14" s="1320"/>
      <c r="AB14" s="1320"/>
      <c r="AC14" s="1320"/>
    </row>
    <row r="15" spans="1:29" s="3" customFormat="1" ht="33.75">
      <c r="A15" s="1323" t="s">
        <v>146</v>
      </c>
      <c r="B15" s="1318" t="s">
        <v>521</v>
      </c>
      <c r="C15" s="1317" t="s">
        <v>990</v>
      </c>
      <c r="D15" s="434" t="s">
        <v>43</v>
      </c>
      <c r="E15" s="434" t="s">
        <v>462</v>
      </c>
      <c r="F15" s="1317" t="s">
        <v>432</v>
      </c>
      <c r="G15" s="583">
        <f>Стр_п!F9</f>
        <v>24.6</v>
      </c>
      <c r="H15" s="583">
        <f>Стр_п!G9</f>
        <v>24.8</v>
      </c>
      <c r="I15" s="583">
        <f>Стр_п!H9</f>
        <v>23.8</v>
      </c>
      <c r="J15" s="583">
        <f>Стр_п!I9</f>
        <v>26.5</v>
      </c>
      <c r="K15" s="583">
        <f>Стр_п!J9</f>
        <v>23.4</v>
      </c>
      <c r="L15" s="583">
        <f>Стр_п!K9</f>
        <v>32.5</v>
      </c>
      <c r="M15" s="583">
        <f>Стр_п!L9</f>
        <v>32.4</v>
      </c>
      <c r="N15" s="583">
        <f>Стр_п!M9</f>
        <v>32.7</v>
      </c>
      <c r="O15" s="583">
        <f>Стр_п!N9</f>
        <v>31.8</v>
      </c>
      <c r="P15" s="1317"/>
      <c r="Q15" s="1317"/>
      <c r="R15" s="1317"/>
      <c r="S15" s="1317"/>
      <c r="T15" s="1317"/>
      <c r="U15" s="1317"/>
      <c r="V15" s="1317"/>
      <c r="W15" s="1317"/>
      <c r="X15" s="1317"/>
      <c r="Y15" s="1317"/>
      <c r="Z15" s="1317"/>
      <c r="AA15" s="1317"/>
      <c r="AB15" s="1317"/>
      <c r="AC15" s="1317"/>
    </row>
    <row r="16" spans="1:29" s="140" customFormat="1" ht="33.75">
      <c r="A16" s="1323"/>
      <c r="B16" s="1318"/>
      <c r="C16" s="1317"/>
      <c r="D16" s="231" t="s">
        <v>660</v>
      </c>
      <c r="E16" s="231" t="s">
        <v>462</v>
      </c>
      <c r="F16" s="1317"/>
      <c r="G16" s="973" t="str">
        <f>Стр_п!F10</f>
        <v>Показатель введен с 01.01.2018 года</v>
      </c>
      <c r="H16" s="973"/>
      <c r="I16" s="973"/>
      <c r="J16" s="973"/>
      <c r="K16" s="973"/>
      <c r="L16" s="973"/>
      <c r="M16" s="973"/>
      <c r="N16" s="247">
        <f>Стр_п!M10</f>
        <v>10.2</v>
      </c>
      <c r="O16" s="247">
        <f>Стр_п!N10</f>
        <v>10.2</v>
      </c>
      <c r="P16" s="1317"/>
      <c r="Q16" s="1317"/>
      <c r="R16" s="1317"/>
      <c r="S16" s="1317"/>
      <c r="T16" s="1317"/>
      <c r="U16" s="1317"/>
      <c r="V16" s="1317"/>
      <c r="W16" s="1317"/>
      <c r="X16" s="1317"/>
      <c r="Y16" s="1317"/>
      <c r="Z16" s="1317"/>
      <c r="AA16" s="1317"/>
      <c r="AB16" s="1317"/>
      <c r="AC16" s="1317"/>
    </row>
    <row r="17" spans="1:29" s="3" customFormat="1" ht="46.5" customHeight="1">
      <c r="A17" s="1323"/>
      <c r="B17" s="1318"/>
      <c r="C17" s="1317"/>
      <c r="D17" s="434" t="s">
        <v>45</v>
      </c>
      <c r="E17" s="434" t="s">
        <v>462</v>
      </c>
      <c r="F17" s="1317"/>
      <c r="G17" s="583">
        <f>Стр_п!F8</f>
        <v>35.4</v>
      </c>
      <c r="H17" s="583">
        <f>Стр_п!G8</f>
        <v>35.9</v>
      </c>
      <c r="I17" s="583">
        <f>Стр_п!H8</f>
        <v>34.8</v>
      </c>
      <c r="J17" s="583">
        <f>Стр_п!I8</f>
        <v>36.3</v>
      </c>
      <c r="K17" s="583">
        <f>Стр_п!J8</f>
        <v>34.2</v>
      </c>
      <c r="L17" s="583">
        <f>Стр_п!K8</f>
        <v>38.2</v>
      </c>
      <c r="M17" s="583">
        <f>Стр_п!L8</f>
        <v>38.2</v>
      </c>
      <c r="N17" s="583">
        <f>Стр_п!M8</f>
        <v>40.7</v>
      </c>
      <c r="O17" s="583">
        <f>Стр_п!N8</f>
        <v>38</v>
      </c>
      <c r="P17" s="1317"/>
      <c r="Q17" s="1317"/>
      <c r="R17" s="1317"/>
      <c r="S17" s="1317"/>
      <c r="T17" s="1317"/>
      <c r="U17" s="1317"/>
      <c r="V17" s="1317"/>
      <c r="W17" s="1317"/>
      <c r="X17" s="1317"/>
      <c r="Y17" s="1317"/>
      <c r="Z17" s="1317"/>
      <c r="AA17" s="1317"/>
      <c r="AB17" s="1317"/>
      <c r="AC17" s="1317"/>
    </row>
    <row r="18" spans="1:29" s="3" customFormat="1" ht="48" customHeight="1">
      <c r="A18" s="1323"/>
      <c r="B18" s="1318"/>
      <c r="C18" s="1317" t="s">
        <v>768</v>
      </c>
      <c r="D18" s="1317"/>
      <c r="E18" s="434" t="s">
        <v>462</v>
      </c>
      <c r="F18" s="1317"/>
      <c r="G18" s="973" t="s">
        <v>693</v>
      </c>
      <c r="H18" s="973"/>
      <c r="I18" s="973"/>
      <c r="J18" s="973"/>
      <c r="K18" s="973"/>
      <c r="L18" s="973"/>
      <c r="M18" s="973"/>
      <c r="N18" s="973"/>
      <c r="O18" s="973"/>
      <c r="P18" s="520">
        <f>Стр_п!O11</f>
        <v>45.1</v>
      </c>
      <c r="Q18" s="520">
        <f>Стр_п!P11</f>
        <v>45.1</v>
      </c>
      <c r="R18" s="521">
        <f>Стр_п!Q11</f>
        <v>45.6</v>
      </c>
      <c r="S18" s="521">
        <f>Стр_п!R11</f>
        <v>45.6</v>
      </c>
      <c r="T18" s="521">
        <f>Стр_п!S11</f>
        <v>46.3</v>
      </c>
      <c r="U18" s="521">
        <f>Стр_п!T11</f>
        <v>46.3</v>
      </c>
      <c r="V18" s="521">
        <f>Стр_п!U11</f>
        <v>46.9</v>
      </c>
      <c r="W18" s="521">
        <f>Стр_п!V11</f>
        <v>46.9</v>
      </c>
      <c r="X18" s="521">
        <f>Стр_п!W11</f>
        <v>47.5</v>
      </c>
      <c r="Y18" s="521">
        <f>Стр_п!X11</f>
        <v>47.5</v>
      </c>
      <c r="Z18" s="521">
        <f>Стр_п!Y11</f>
        <v>47.9</v>
      </c>
      <c r="AA18" s="521">
        <f>Стр_п!Z11</f>
        <v>47.9</v>
      </c>
      <c r="AB18" s="521">
        <f>Стр_п!AA11</f>
        <v>47.9</v>
      </c>
      <c r="AC18" s="521">
        <f>Стр_п!AB11</f>
        <v>47.9</v>
      </c>
    </row>
    <row r="19" spans="1:29" s="3" customFormat="1" ht="27.75" customHeight="1">
      <c r="A19" s="1323"/>
      <c r="B19" s="1318"/>
      <c r="C19" s="1318" t="s">
        <v>904</v>
      </c>
      <c r="D19" s="1318"/>
      <c r="E19" s="434" t="s">
        <v>462</v>
      </c>
      <c r="F19" s="1317"/>
      <c r="G19" s="583">
        <f>Стр_п!F12</f>
        <v>621</v>
      </c>
      <c r="H19" s="583">
        <f>Стр_п!G12</f>
        <v>631</v>
      </c>
      <c r="I19" s="583">
        <f>Стр_п!H12</f>
        <v>631</v>
      </c>
      <c r="J19" s="583">
        <f>Стр_п!I12</f>
        <v>696</v>
      </c>
      <c r="K19" s="583">
        <f>Стр_п!J12</f>
        <v>688</v>
      </c>
      <c r="L19" s="583">
        <f>Стр_п!K12</f>
        <v>954</v>
      </c>
      <c r="M19" s="583">
        <f>Стр_п!L12</f>
        <v>950</v>
      </c>
      <c r="N19" s="583">
        <f>Стр_п!M12</f>
        <v>1155</v>
      </c>
      <c r="O19" s="583">
        <f>Стр_п!N12</f>
        <v>1153</v>
      </c>
      <c r="P19" s="583">
        <f>Стр_п!O12</f>
        <v>1414</v>
      </c>
      <c r="Q19" s="583">
        <f>Стр_п!P12</f>
        <v>1414</v>
      </c>
      <c r="R19" s="434">
        <f>Стр_п!Q12</f>
        <v>1434</v>
      </c>
      <c r="S19" s="434">
        <f>Стр_п!R12</f>
        <v>1430</v>
      </c>
      <c r="T19" s="434">
        <f>Стр_п!S12</f>
        <v>1456</v>
      </c>
      <c r="U19" s="434">
        <f>Стр_п!T12</f>
        <v>1454</v>
      </c>
      <c r="V19" s="434">
        <f>Стр_п!U12</f>
        <v>1480</v>
      </c>
      <c r="W19" s="434">
        <f>Стр_п!V12</f>
        <v>1474</v>
      </c>
      <c r="X19" s="434">
        <f>Стр_п!W12</f>
        <v>1501</v>
      </c>
      <c r="Y19" s="434">
        <f>Стр_п!X12</f>
        <v>1480</v>
      </c>
      <c r="Z19" s="434">
        <f>Стр_п!Y12</f>
        <v>1524</v>
      </c>
      <c r="AA19" s="434">
        <f>Стр_п!Z12</f>
        <v>1488</v>
      </c>
      <c r="AB19" s="434">
        <f>Стр_п!AA12</f>
        <v>1540</v>
      </c>
      <c r="AC19" s="434">
        <f>Стр_п!AB12</f>
        <v>1494</v>
      </c>
    </row>
    <row r="20" spans="1:29" s="3" customFormat="1" ht="27.75" customHeight="1">
      <c r="A20" s="1325" t="s">
        <v>823</v>
      </c>
      <c r="B20" s="1325"/>
      <c r="C20" s="1325"/>
      <c r="D20" s="1325"/>
      <c r="E20" s="1325"/>
      <c r="F20" s="1325"/>
      <c r="G20" s="1325"/>
      <c r="H20" s="1325"/>
      <c r="I20" s="1325"/>
      <c r="J20" s="1325"/>
      <c r="K20" s="1325"/>
      <c r="L20" s="1325"/>
      <c r="M20" s="1325"/>
      <c r="N20" s="1325"/>
      <c r="O20" s="1325"/>
      <c r="P20" s="1325"/>
      <c r="Q20" s="1325"/>
      <c r="R20" s="1325"/>
      <c r="S20" s="1325"/>
      <c r="T20" s="1325"/>
      <c r="U20" s="1325"/>
      <c r="V20" s="1325"/>
      <c r="W20" s="1325"/>
      <c r="X20" s="1325"/>
      <c r="Y20" s="1325"/>
      <c r="Z20" s="1325"/>
      <c r="AA20" s="1325"/>
      <c r="AB20" s="1325"/>
      <c r="AC20" s="1325"/>
    </row>
    <row r="21" spans="1:29" s="3" customFormat="1" ht="27.75" customHeight="1">
      <c r="A21" s="1324" t="s">
        <v>905</v>
      </c>
      <c r="B21" s="1324"/>
      <c r="C21" s="1324"/>
      <c r="D21" s="1324"/>
      <c r="E21" s="1324"/>
      <c r="F21" s="1324"/>
      <c r="G21" s="1324"/>
      <c r="H21" s="1324"/>
      <c r="I21" s="1324"/>
      <c r="J21" s="1324"/>
      <c r="K21" s="1324"/>
      <c r="L21" s="1324"/>
      <c r="M21" s="1324"/>
      <c r="N21" s="1324"/>
      <c r="O21" s="1324"/>
      <c r="P21" s="1324"/>
      <c r="Q21" s="1324"/>
      <c r="R21" s="1324"/>
      <c r="S21" s="1324"/>
      <c r="T21" s="1324"/>
      <c r="U21" s="1324"/>
      <c r="V21" s="1324"/>
      <c r="W21" s="1324"/>
      <c r="X21" s="1324"/>
      <c r="Y21" s="1324"/>
      <c r="Z21" s="1324"/>
      <c r="AA21" s="1324"/>
      <c r="AB21" s="1324"/>
      <c r="AC21" s="1324"/>
    </row>
    <row r="22" spans="1:29" ht="24.75" customHeight="1" thickBot="1">
      <c r="A22" s="717"/>
      <c r="B22" s="410"/>
      <c r="C22" s="410"/>
      <c r="D22" s="410"/>
      <c r="E22" s="718"/>
      <c r="F22" s="410"/>
      <c r="G22" s="410"/>
      <c r="H22" s="410"/>
      <c r="I22" s="410"/>
      <c r="J22" s="410"/>
      <c r="K22" s="719"/>
      <c r="L22" s="720" t="s">
        <v>734</v>
      </c>
      <c r="M22" s="719"/>
      <c r="N22" s="410"/>
      <c r="O22" s="410"/>
      <c r="P22" s="410"/>
      <c r="Q22" s="410"/>
      <c r="R22" s="410"/>
      <c r="S22" s="410"/>
      <c r="T22" s="410"/>
      <c r="U22" s="410"/>
      <c r="V22" s="410"/>
      <c r="W22" s="410"/>
      <c r="X22" s="410"/>
      <c r="Y22" s="410"/>
      <c r="Z22" s="410"/>
      <c r="AA22" s="410"/>
      <c r="AB22" s="410"/>
      <c r="AC22" s="410"/>
    </row>
    <row r="23" spans="1:29" ht="15">
      <c r="A23" s="717"/>
      <c r="B23" s="410"/>
      <c r="C23" s="410"/>
      <c r="D23" s="410"/>
      <c r="E23" s="718"/>
      <c r="F23" s="410"/>
      <c r="G23" s="410"/>
      <c r="H23" s="410"/>
      <c r="I23" s="410"/>
      <c r="J23" s="410"/>
      <c r="K23" s="410"/>
      <c r="L23" s="721" t="s">
        <v>742</v>
      </c>
      <c r="M23" s="722" t="s">
        <v>735</v>
      </c>
      <c r="N23" s="723">
        <f>O30/O23*100</f>
        <v>76.94715125771306</v>
      </c>
      <c r="O23" s="724">
        <v>213761</v>
      </c>
      <c r="P23" s="724">
        <v>206504</v>
      </c>
      <c r="Q23" s="725">
        <v>206504</v>
      </c>
      <c r="R23" s="724">
        <v>198987</v>
      </c>
      <c r="S23" s="725">
        <v>198987</v>
      </c>
      <c r="T23" s="724">
        <v>193317</v>
      </c>
      <c r="U23" s="725">
        <v>193317</v>
      </c>
      <c r="V23" s="724">
        <v>190235</v>
      </c>
      <c r="W23" s="725">
        <v>190235</v>
      </c>
      <c r="X23" s="724">
        <v>192454</v>
      </c>
      <c r="Y23" s="725">
        <v>192454</v>
      </c>
      <c r="Z23" s="724">
        <v>195813</v>
      </c>
      <c r="AA23" s="725">
        <v>195813</v>
      </c>
      <c r="AB23" s="724">
        <v>199717</v>
      </c>
      <c r="AC23" s="726">
        <v>199717</v>
      </c>
    </row>
    <row r="24" spans="1:29" ht="22.5">
      <c r="A24" s="717"/>
      <c r="B24" s="410"/>
      <c r="C24" s="410"/>
      <c r="D24" s="410"/>
      <c r="E24" s="718"/>
      <c r="F24" s="410"/>
      <c r="G24" s="410"/>
      <c r="H24" s="410"/>
      <c r="I24" s="410"/>
      <c r="J24" s="410"/>
      <c r="K24" s="410"/>
      <c r="L24" s="727" t="s">
        <v>740</v>
      </c>
      <c r="M24" s="728" t="s">
        <v>736</v>
      </c>
      <c r="N24" s="729">
        <f>O31/(O24+O25)*100</f>
        <v>22.354538807061527</v>
      </c>
      <c r="O24" s="730">
        <v>117076</v>
      </c>
      <c r="P24" s="730">
        <v>122233</v>
      </c>
      <c r="Q24" s="731">
        <f>P24+P25</f>
        <v>248320</v>
      </c>
      <c r="R24" s="730">
        <v>127422</v>
      </c>
      <c r="S24" s="731">
        <f>R24+R25</f>
        <v>256804</v>
      </c>
      <c r="T24" s="730">
        <v>131362</v>
      </c>
      <c r="U24" s="731">
        <f>T24+T25</f>
        <v>263513</v>
      </c>
      <c r="V24" s="730">
        <v>134188</v>
      </c>
      <c r="W24" s="731">
        <f>V24+V25</f>
        <v>267581</v>
      </c>
      <c r="X24" s="730">
        <v>134665</v>
      </c>
      <c r="Y24" s="731">
        <f>X24+X25</f>
        <v>266741</v>
      </c>
      <c r="Z24" s="730">
        <v>134266</v>
      </c>
      <c r="AA24" s="731">
        <f>Z24+Z25</f>
        <v>265679</v>
      </c>
      <c r="AB24" s="730">
        <v>133135</v>
      </c>
      <c r="AC24" s="732">
        <f>AB24+AB25</f>
        <v>263438</v>
      </c>
    </row>
    <row r="25" spans="1:29" ht="15">
      <c r="A25" s="717"/>
      <c r="B25" s="410"/>
      <c r="C25" s="410"/>
      <c r="D25" s="410"/>
      <c r="E25" s="718"/>
      <c r="F25" s="410"/>
      <c r="G25" s="410"/>
      <c r="H25" s="410"/>
      <c r="I25" s="410"/>
      <c r="J25" s="410"/>
      <c r="K25" s="410"/>
      <c r="L25" s="727" t="s">
        <v>741</v>
      </c>
      <c r="M25" s="728" t="s">
        <v>737</v>
      </c>
      <c r="N25" s="729"/>
      <c r="O25" s="730">
        <v>122249</v>
      </c>
      <c r="P25" s="730">
        <v>126087</v>
      </c>
      <c r="Q25" s="731"/>
      <c r="R25" s="730">
        <v>129382</v>
      </c>
      <c r="S25" s="731"/>
      <c r="T25" s="730">
        <v>132151</v>
      </c>
      <c r="U25" s="731"/>
      <c r="V25" s="730">
        <v>133393</v>
      </c>
      <c r="W25" s="731"/>
      <c r="X25" s="730">
        <v>132076</v>
      </c>
      <c r="Y25" s="731"/>
      <c r="Z25" s="730">
        <v>131413</v>
      </c>
      <c r="AA25" s="731"/>
      <c r="AB25" s="730">
        <v>130303</v>
      </c>
      <c r="AC25" s="732"/>
    </row>
    <row r="26" spans="1:29" ht="22.5">
      <c r="A26" s="717"/>
      <c r="B26" s="410"/>
      <c r="C26" s="410"/>
      <c r="D26" s="410"/>
      <c r="E26" s="718"/>
      <c r="F26" s="410"/>
      <c r="G26" s="410"/>
      <c r="H26" s="410"/>
      <c r="I26" s="410"/>
      <c r="J26" s="410"/>
      <c r="K26" s="410"/>
      <c r="L26" s="727" t="s">
        <v>740</v>
      </c>
      <c r="M26" s="728" t="s">
        <v>738</v>
      </c>
      <c r="N26" s="729">
        <f>O33/(O26+O27)*100</f>
        <v>1.8172189860364</v>
      </c>
      <c r="O26" s="730">
        <v>74621</v>
      </c>
      <c r="P26" s="730">
        <v>74808</v>
      </c>
      <c r="Q26" s="731">
        <f>P26+P27</f>
        <v>108657</v>
      </c>
      <c r="R26" s="730">
        <v>75231</v>
      </c>
      <c r="S26" s="731">
        <f>R26+R27</f>
        <v>110296</v>
      </c>
      <c r="T26" s="730">
        <v>75693</v>
      </c>
      <c r="U26" s="731">
        <f>T26+T27</f>
        <v>111728</v>
      </c>
      <c r="V26" s="730">
        <v>76501</v>
      </c>
      <c r="W26" s="731">
        <f>V26+V27</f>
        <v>113543</v>
      </c>
      <c r="X26" s="730">
        <v>77737</v>
      </c>
      <c r="Y26" s="731">
        <f>X26+X27</f>
        <v>115725</v>
      </c>
      <c r="Z26" s="730">
        <v>79147</v>
      </c>
      <c r="AA26" s="731">
        <f>Z26+Z27</f>
        <v>117983</v>
      </c>
      <c r="AB26" s="730">
        <v>80901</v>
      </c>
      <c r="AC26" s="732">
        <f>AB26+AB27</f>
        <v>120420</v>
      </c>
    </row>
    <row r="27" spans="1:29" ht="15.75" thickBot="1">
      <c r="A27" s="717"/>
      <c r="B27" s="410"/>
      <c r="C27" s="410"/>
      <c r="D27" s="410"/>
      <c r="E27" s="718"/>
      <c r="F27" s="410"/>
      <c r="G27" s="410"/>
      <c r="H27" s="410"/>
      <c r="I27" s="410"/>
      <c r="J27" s="410"/>
      <c r="K27" s="410"/>
      <c r="L27" s="733" t="s">
        <v>741</v>
      </c>
      <c r="M27" s="734" t="s">
        <v>739</v>
      </c>
      <c r="N27" s="735"/>
      <c r="O27" s="736">
        <v>33016</v>
      </c>
      <c r="P27" s="736">
        <v>33849</v>
      </c>
      <c r="Q27" s="737"/>
      <c r="R27" s="736">
        <v>35065</v>
      </c>
      <c r="S27" s="737"/>
      <c r="T27" s="736">
        <v>36035</v>
      </c>
      <c r="U27" s="737"/>
      <c r="V27" s="736">
        <v>37042</v>
      </c>
      <c r="W27" s="737"/>
      <c r="X27" s="736">
        <v>37988</v>
      </c>
      <c r="Y27" s="737"/>
      <c r="Z27" s="736">
        <v>38836</v>
      </c>
      <c r="AA27" s="737"/>
      <c r="AB27" s="736">
        <v>39519</v>
      </c>
      <c r="AC27" s="738"/>
    </row>
    <row r="28" spans="1:29" ht="15.75" thickBot="1">
      <c r="A28" s="717"/>
      <c r="B28" s="410"/>
      <c r="C28" s="410"/>
      <c r="D28" s="410"/>
      <c r="E28" s="718"/>
      <c r="F28" s="410"/>
      <c r="G28" s="410"/>
      <c r="H28" s="410"/>
      <c r="I28" s="410"/>
      <c r="J28" s="410"/>
      <c r="K28" s="410"/>
      <c r="L28" s="739" t="s">
        <v>742</v>
      </c>
      <c r="M28" s="740" t="s">
        <v>789</v>
      </c>
      <c r="N28" s="741"/>
      <c r="O28" s="742">
        <f>SUM(O23:O27)</f>
        <v>560723</v>
      </c>
      <c r="P28" s="742">
        <f>SUM(P23:P27)</f>
        <v>563481</v>
      </c>
      <c r="Q28" s="742">
        <f aca="true" t="shared" si="1" ref="Q28:AC28">SUM(Q23:Q27)</f>
        <v>563481</v>
      </c>
      <c r="R28" s="742">
        <f t="shared" si="1"/>
        <v>566087</v>
      </c>
      <c r="S28" s="742">
        <f t="shared" si="1"/>
        <v>566087</v>
      </c>
      <c r="T28" s="742">
        <f t="shared" si="1"/>
        <v>568558</v>
      </c>
      <c r="U28" s="742">
        <f t="shared" si="1"/>
        <v>568558</v>
      </c>
      <c r="V28" s="742">
        <f t="shared" si="1"/>
        <v>571359</v>
      </c>
      <c r="W28" s="742">
        <f t="shared" si="1"/>
        <v>571359</v>
      </c>
      <c r="X28" s="742">
        <f t="shared" si="1"/>
        <v>574920</v>
      </c>
      <c r="Y28" s="742">
        <f t="shared" si="1"/>
        <v>574920</v>
      </c>
      <c r="Z28" s="742">
        <f t="shared" si="1"/>
        <v>579475</v>
      </c>
      <c r="AA28" s="742">
        <f t="shared" si="1"/>
        <v>579475</v>
      </c>
      <c r="AB28" s="742">
        <f t="shared" si="1"/>
        <v>583575</v>
      </c>
      <c r="AC28" s="743">
        <f t="shared" si="1"/>
        <v>583575</v>
      </c>
    </row>
    <row r="29" spans="1:29" ht="16.5" customHeight="1" thickBot="1">
      <c r="A29" s="717"/>
      <c r="B29" s="410"/>
      <c r="C29" s="410"/>
      <c r="D29" s="410"/>
      <c r="E29" s="718"/>
      <c r="F29" s="410"/>
      <c r="G29" s="410"/>
      <c r="H29" s="410"/>
      <c r="I29" s="410"/>
      <c r="J29" s="410"/>
      <c r="K29" s="744"/>
      <c r="L29" s="745" t="s">
        <v>743</v>
      </c>
      <c r="M29" s="746"/>
      <c r="N29" s="747"/>
      <c r="O29" s="748"/>
      <c r="P29" s="749"/>
      <c r="Q29" s="750"/>
      <c r="R29" s="749"/>
      <c r="S29" s="750"/>
      <c r="T29" s="749"/>
      <c r="U29" s="750"/>
      <c r="V29" s="749"/>
      <c r="W29" s="750"/>
      <c r="X29" s="749"/>
      <c r="Y29" s="749"/>
      <c r="Z29" s="749"/>
      <c r="AA29" s="749"/>
      <c r="AB29" s="749"/>
      <c r="AC29" s="749"/>
    </row>
    <row r="30" spans="1:29" ht="15">
      <c r="A30" s="717"/>
      <c r="B30" s="410"/>
      <c r="C30" s="410"/>
      <c r="D30" s="410"/>
      <c r="E30" s="718"/>
      <c r="F30" s="410"/>
      <c r="G30" s="410"/>
      <c r="H30" s="410"/>
      <c r="I30" s="410"/>
      <c r="J30" s="410"/>
      <c r="K30" s="410"/>
      <c r="L30" s="721" t="s">
        <v>742</v>
      </c>
      <c r="M30" s="722" t="s">
        <v>735</v>
      </c>
      <c r="N30" s="751"/>
      <c r="O30" s="724">
        <v>164483</v>
      </c>
      <c r="P30" s="752">
        <f>P23*РФКиС_п!O31/100</f>
        <v>164583.688</v>
      </c>
      <c r="Q30" s="753">
        <v>164483</v>
      </c>
      <c r="R30" s="752">
        <f>R23*РФКиС_п!Q31/100</f>
        <v>158791.626</v>
      </c>
      <c r="S30" s="752">
        <v>158792</v>
      </c>
      <c r="T30" s="752">
        <f>T23*РФКиС_п!S31/100</f>
        <v>154653.6</v>
      </c>
      <c r="U30" s="752">
        <v>154654</v>
      </c>
      <c r="V30" s="752">
        <f>V23*РФКиС_п!U31/100</f>
        <v>155612.23</v>
      </c>
      <c r="W30" s="752">
        <v>155612</v>
      </c>
      <c r="X30" s="752">
        <f>X23*РФКиС_п!W31/100</f>
        <v>161276.452</v>
      </c>
      <c r="Y30" s="752">
        <v>161276</v>
      </c>
      <c r="Z30" s="752">
        <f>Z23*РФКиС_п!Y31/100</f>
        <v>168399.18</v>
      </c>
      <c r="AA30" s="752">
        <v>168399</v>
      </c>
      <c r="AB30" s="752">
        <f>AB23*РФКиС_п!AA31/100</f>
        <v>171756.62</v>
      </c>
      <c r="AC30" s="754">
        <v>171757</v>
      </c>
    </row>
    <row r="31" spans="1:29" ht="22.5">
      <c r="A31" s="717"/>
      <c r="B31" s="410"/>
      <c r="C31" s="410"/>
      <c r="D31" s="410"/>
      <c r="E31" s="718"/>
      <c r="F31" s="410"/>
      <c r="G31" s="410"/>
      <c r="H31" s="410"/>
      <c r="I31" s="410"/>
      <c r="J31" s="410"/>
      <c r="K31" s="410"/>
      <c r="L31" s="727" t="s">
        <v>740</v>
      </c>
      <c r="M31" s="728" t="s">
        <v>736</v>
      </c>
      <c r="N31" s="755"/>
      <c r="O31" s="730">
        <v>53500</v>
      </c>
      <c r="P31" s="756">
        <f>(P24+P25)*РФКиС_п!O32/100</f>
        <v>72509.44</v>
      </c>
      <c r="Q31" s="756">
        <v>72451</v>
      </c>
      <c r="R31" s="756">
        <f>(R24+R25)*РФКиС_п!Q32/100</f>
        <v>87826.96800000001</v>
      </c>
      <c r="S31" s="756">
        <v>87827</v>
      </c>
      <c r="T31" s="756">
        <f>(T24+T25)*РФКиС_п!S32/100</f>
        <v>103033.58300000001</v>
      </c>
      <c r="U31" s="756">
        <v>103034</v>
      </c>
      <c r="V31" s="756">
        <f>(V24+V25)*РФКиС_п!U32/100</f>
        <v>118270.80200000001</v>
      </c>
      <c r="W31" s="756">
        <v>118271</v>
      </c>
      <c r="X31" s="756">
        <f>(X24+X25)*РФКиС_п!W32/100</f>
        <v>130169.608</v>
      </c>
      <c r="Y31" s="756">
        <v>130170</v>
      </c>
      <c r="Z31" s="756">
        <f>(Z24+Z25)*РФКиС_п!Y32/100</f>
        <v>138684.438</v>
      </c>
      <c r="AA31" s="756">
        <v>138684</v>
      </c>
      <c r="AB31" s="756">
        <f>(AB24+AB25)*РФКиС_п!AA32/100</f>
        <v>137514.63600000003</v>
      </c>
      <c r="AC31" s="757">
        <v>137515</v>
      </c>
    </row>
    <row r="32" spans="1:29" ht="15">
      <c r="A32" s="717"/>
      <c r="B32" s="410"/>
      <c r="C32" s="410"/>
      <c r="D32" s="410"/>
      <c r="E32" s="718"/>
      <c r="F32" s="410"/>
      <c r="G32" s="410"/>
      <c r="H32" s="410"/>
      <c r="I32" s="410"/>
      <c r="J32" s="410"/>
      <c r="K32" s="410"/>
      <c r="L32" s="727" t="s">
        <v>741</v>
      </c>
      <c r="M32" s="728" t="s">
        <v>737</v>
      </c>
      <c r="N32" s="755"/>
      <c r="O32" s="730"/>
      <c r="P32" s="756"/>
      <c r="Q32" s="731"/>
      <c r="R32" s="756"/>
      <c r="S32" s="731"/>
      <c r="T32" s="756"/>
      <c r="U32" s="731"/>
      <c r="V32" s="756"/>
      <c r="W32" s="731"/>
      <c r="X32" s="756"/>
      <c r="Y32" s="730"/>
      <c r="Z32" s="756"/>
      <c r="AA32" s="730"/>
      <c r="AB32" s="756"/>
      <c r="AC32" s="757"/>
    </row>
    <row r="33" spans="1:29" ht="22.5">
      <c r="A33" s="717"/>
      <c r="B33" s="410"/>
      <c r="C33" s="410"/>
      <c r="D33" s="410"/>
      <c r="E33" s="718"/>
      <c r="F33" s="410"/>
      <c r="G33" s="410"/>
      <c r="H33" s="410"/>
      <c r="I33" s="410"/>
      <c r="J33" s="410"/>
      <c r="K33" s="410"/>
      <c r="L33" s="727" t="s">
        <v>740</v>
      </c>
      <c r="M33" s="728" t="s">
        <v>738</v>
      </c>
      <c r="N33" s="755"/>
      <c r="O33" s="730">
        <v>1956</v>
      </c>
      <c r="P33" s="756">
        <f>(P26+P27)*РФКиС_п!O33/100</f>
        <v>4183.2945</v>
      </c>
      <c r="Q33" s="756">
        <v>4132</v>
      </c>
      <c r="R33" s="756">
        <f>(R26+R27)*РФКиС_п!Q33/100</f>
        <v>6617.76</v>
      </c>
      <c r="S33" s="756">
        <v>6617</v>
      </c>
      <c r="T33" s="756">
        <f>(T26+T27)*РФКиС_п!S33/100</f>
        <v>10614.16</v>
      </c>
      <c r="U33" s="756">
        <v>10613</v>
      </c>
      <c r="V33" s="756">
        <f>(V26+V27)*РФКиС_п!U33/100</f>
        <v>16123.105999999998</v>
      </c>
      <c r="W33" s="756">
        <v>16123</v>
      </c>
      <c r="X33" s="756">
        <f>(X26+X27)*РФКиС_п!W33/100</f>
        <v>20830.5</v>
      </c>
      <c r="Y33" s="756">
        <v>20831</v>
      </c>
      <c r="Z33" s="756">
        <f>(Z26+Z27)*РФКиС_п!Y33/100</f>
        <v>23596.6</v>
      </c>
      <c r="AA33" s="756">
        <v>23597</v>
      </c>
      <c r="AB33" s="756">
        <f>(AB26+AB27)*РФКиС_п!AA33/100</f>
        <v>24084</v>
      </c>
      <c r="AC33" s="757">
        <v>24083</v>
      </c>
    </row>
    <row r="34" spans="1:29" ht="15.75" thickBot="1">
      <c r="A34" s="717"/>
      <c r="B34" s="410"/>
      <c r="C34" s="410"/>
      <c r="D34" s="410"/>
      <c r="E34" s="718"/>
      <c r="F34" s="410"/>
      <c r="G34" s="410"/>
      <c r="H34" s="410"/>
      <c r="I34" s="410"/>
      <c r="J34" s="410"/>
      <c r="K34" s="410"/>
      <c r="L34" s="733" t="s">
        <v>741</v>
      </c>
      <c r="M34" s="734" t="s">
        <v>739</v>
      </c>
      <c r="N34" s="758"/>
      <c r="O34" s="736"/>
      <c r="P34" s="759"/>
      <c r="Q34" s="737"/>
      <c r="R34" s="736"/>
      <c r="S34" s="737"/>
      <c r="T34" s="736"/>
      <c r="U34" s="737"/>
      <c r="V34" s="736"/>
      <c r="W34" s="737"/>
      <c r="X34" s="736"/>
      <c r="Y34" s="736"/>
      <c r="Z34" s="736"/>
      <c r="AA34" s="736"/>
      <c r="AB34" s="736"/>
      <c r="AC34" s="760"/>
    </row>
    <row r="35" spans="1:29" s="87" customFormat="1" ht="12" thickBot="1">
      <c r="A35" s="761"/>
      <c r="B35" s="762"/>
      <c r="C35" s="763"/>
      <c r="D35" s="763"/>
      <c r="E35" s="764"/>
      <c r="F35" s="762"/>
      <c r="G35" s="762"/>
      <c r="H35" s="762"/>
      <c r="I35" s="762"/>
      <c r="J35" s="763"/>
      <c r="K35" s="763"/>
      <c r="L35" s="765" t="s">
        <v>742</v>
      </c>
      <c r="M35" s="766" t="s">
        <v>789</v>
      </c>
      <c r="N35" s="767"/>
      <c r="O35" s="742"/>
      <c r="P35" s="768">
        <f>SUM(P30:P34)</f>
        <v>241276.4225</v>
      </c>
      <c r="Q35" s="768">
        <f aca="true" t="shared" si="2" ref="Q35:W35">SUM(Q30:Q34)</f>
        <v>241066</v>
      </c>
      <c r="R35" s="768">
        <f t="shared" si="2"/>
        <v>253236.354</v>
      </c>
      <c r="S35" s="768">
        <f t="shared" si="2"/>
        <v>253236</v>
      </c>
      <c r="T35" s="768">
        <f t="shared" si="2"/>
        <v>268301.343</v>
      </c>
      <c r="U35" s="768">
        <f t="shared" si="2"/>
        <v>268301</v>
      </c>
      <c r="V35" s="768">
        <f t="shared" si="2"/>
        <v>290006.138</v>
      </c>
      <c r="W35" s="768">
        <f t="shared" si="2"/>
        <v>290006</v>
      </c>
      <c r="X35" s="768">
        <f aca="true" t="shared" si="3" ref="X35:AC35">SUM(X30:X34)</f>
        <v>312276.56</v>
      </c>
      <c r="Y35" s="768">
        <f t="shared" si="3"/>
        <v>312277</v>
      </c>
      <c r="Z35" s="768">
        <f t="shared" si="3"/>
        <v>330680.218</v>
      </c>
      <c r="AA35" s="768">
        <f t="shared" si="3"/>
        <v>330680</v>
      </c>
      <c r="AB35" s="768">
        <f t="shared" si="3"/>
        <v>333355.25600000005</v>
      </c>
      <c r="AC35" s="768">
        <f t="shared" si="3"/>
        <v>333355</v>
      </c>
    </row>
    <row r="36" spans="1:29" s="87" customFormat="1" ht="15.75" customHeight="1" thickBot="1">
      <c r="A36" s="761"/>
      <c r="B36" s="762"/>
      <c r="C36" s="763"/>
      <c r="D36" s="763"/>
      <c r="E36" s="764"/>
      <c r="F36" s="762"/>
      <c r="G36" s="762"/>
      <c r="H36" s="762"/>
      <c r="I36" s="762"/>
      <c r="J36" s="763"/>
      <c r="K36" s="763"/>
      <c r="L36" s="769" t="s">
        <v>790</v>
      </c>
      <c r="M36" s="762"/>
      <c r="N36" s="764"/>
      <c r="O36" s="764"/>
      <c r="P36" s="770"/>
      <c r="Q36" s="770"/>
      <c r="R36" s="770"/>
      <c r="S36" s="770"/>
      <c r="T36" s="770"/>
      <c r="U36" s="770"/>
      <c r="V36" s="770"/>
      <c r="W36" s="770"/>
      <c r="X36" s="770"/>
      <c r="Y36" s="770"/>
      <c r="Z36" s="770"/>
      <c r="AA36" s="770"/>
      <c r="AB36" s="770"/>
      <c r="AC36" s="770"/>
    </row>
    <row r="37" spans="1:29" s="87" customFormat="1" ht="9.75">
      <c r="A37" s="761"/>
      <c r="B37" s="762"/>
      <c r="C37" s="763"/>
      <c r="D37" s="763"/>
      <c r="E37" s="764"/>
      <c r="F37" s="762"/>
      <c r="G37" s="762"/>
      <c r="H37" s="762"/>
      <c r="I37" s="762"/>
      <c r="J37" s="763"/>
      <c r="K37" s="763"/>
      <c r="L37" s="771" t="s">
        <v>791</v>
      </c>
      <c r="M37" s="772" t="s">
        <v>735</v>
      </c>
      <c r="N37" s="773"/>
      <c r="O37" s="724"/>
      <c r="P37" s="774">
        <f>P30/P23*100</f>
        <v>79.69999999999999</v>
      </c>
      <c r="Q37" s="774">
        <f aca="true" t="shared" si="4" ref="Q37:AC37">Q30/Q23*100</f>
        <v>79.6512416224383</v>
      </c>
      <c r="R37" s="774">
        <f t="shared" si="4"/>
        <v>79.8</v>
      </c>
      <c r="S37" s="774">
        <f t="shared" si="4"/>
        <v>79.80018795197677</v>
      </c>
      <c r="T37" s="774">
        <f t="shared" si="4"/>
        <v>80</v>
      </c>
      <c r="U37" s="774">
        <f t="shared" si="4"/>
        <v>80.00020691403239</v>
      </c>
      <c r="V37" s="774">
        <f t="shared" si="4"/>
        <v>81.80000000000001</v>
      </c>
      <c r="W37" s="774">
        <f t="shared" si="4"/>
        <v>81.79987909690645</v>
      </c>
      <c r="X37" s="774">
        <f t="shared" si="4"/>
        <v>83.8</v>
      </c>
      <c r="Y37" s="774">
        <f t="shared" si="4"/>
        <v>83.79976513868249</v>
      </c>
      <c r="Z37" s="774">
        <f t="shared" si="4"/>
        <v>86</v>
      </c>
      <c r="AA37" s="774">
        <f t="shared" si="4"/>
        <v>85.99990807556189</v>
      </c>
      <c r="AB37" s="774">
        <f t="shared" si="4"/>
        <v>86</v>
      </c>
      <c r="AC37" s="774">
        <f t="shared" si="4"/>
        <v>86.00019026923096</v>
      </c>
    </row>
    <row r="38" spans="1:29" s="87" customFormat="1" ht="9.75">
      <c r="A38" s="761"/>
      <c r="B38" s="762"/>
      <c r="C38" s="763"/>
      <c r="D38" s="763"/>
      <c r="E38" s="764"/>
      <c r="F38" s="762"/>
      <c r="G38" s="762"/>
      <c r="H38" s="762"/>
      <c r="I38" s="762"/>
      <c r="J38" s="763"/>
      <c r="K38" s="763"/>
      <c r="L38" s="775" t="s">
        <v>792</v>
      </c>
      <c r="M38" s="776"/>
      <c r="N38" s="777"/>
      <c r="O38" s="730"/>
      <c r="P38" s="778">
        <f>P31/(P24+P25)*100</f>
        <v>29.2</v>
      </c>
      <c r="Q38" s="778">
        <f aca="true" t="shared" si="5" ref="Q38:AC38">Q31/(Q24+Q25)*100</f>
        <v>29.176465850515466</v>
      </c>
      <c r="R38" s="778">
        <f t="shared" si="5"/>
        <v>34.2</v>
      </c>
      <c r="S38" s="778">
        <f t="shared" si="5"/>
        <v>34.200012460865096</v>
      </c>
      <c r="T38" s="778">
        <f t="shared" si="5"/>
        <v>39.10000000000001</v>
      </c>
      <c r="U38" s="778">
        <f t="shared" si="5"/>
        <v>39.10015824646222</v>
      </c>
      <c r="V38" s="778">
        <f t="shared" si="5"/>
        <v>44.2</v>
      </c>
      <c r="W38" s="778">
        <f t="shared" si="5"/>
        <v>44.20007399628524</v>
      </c>
      <c r="X38" s="778">
        <f t="shared" si="5"/>
        <v>48.8</v>
      </c>
      <c r="Y38" s="778">
        <f t="shared" si="5"/>
        <v>48.80014695903517</v>
      </c>
      <c r="Z38" s="778">
        <f t="shared" si="5"/>
        <v>52.2</v>
      </c>
      <c r="AA38" s="778">
        <f t="shared" si="5"/>
        <v>52.19983513939754</v>
      </c>
      <c r="AB38" s="778">
        <f t="shared" si="5"/>
        <v>52.20000000000001</v>
      </c>
      <c r="AC38" s="778">
        <f t="shared" si="5"/>
        <v>52.20013817292873</v>
      </c>
    </row>
    <row r="39" spans="1:29" s="87" customFormat="1" ht="10.5" thickBot="1">
      <c r="A39" s="761"/>
      <c r="B39" s="762"/>
      <c r="C39" s="763"/>
      <c r="D39" s="763"/>
      <c r="E39" s="764"/>
      <c r="F39" s="762"/>
      <c r="G39" s="762"/>
      <c r="H39" s="762"/>
      <c r="I39" s="762"/>
      <c r="J39" s="763"/>
      <c r="K39" s="763"/>
      <c r="L39" s="779" t="s">
        <v>793</v>
      </c>
      <c r="M39" s="652"/>
      <c r="N39" s="780"/>
      <c r="O39" s="736"/>
      <c r="P39" s="781">
        <f>P33/(P26+P27)*100</f>
        <v>3.85</v>
      </c>
      <c r="Q39" s="781">
        <f aca="true" t="shared" si="6" ref="Q39:AC39">Q33/(Q26+Q27)*100</f>
        <v>3.8027922729322547</v>
      </c>
      <c r="R39" s="782">
        <f t="shared" si="6"/>
        <v>6.000000000000001</v>
      </c>
      <c r="S39" s="782">
        <f t="shared" si="6"/>
        <v>5.999310945093204</v>
      </c>
      <c r="T39" s="782">
        <f t="shared" si="6"/>
        <v>9.5</v>
      </c>
      <c r="U39" s="782">
        <f t="shared" si="6"/>
        <v>9.498961764284692</v>
      </c>
      <c r="V39" s="782">
        <f t="shared" si="6"/>
        <v>14.2</v>
      </c>
      <c r="W39" s="782">
        <f t="shared" si="6"/>
        <v>14.199906643298132</v>
      </c>
      <c r="X39" s="782">
        <f t="shared" si="6"/>
        <v>18</v>
      </c>
      <c r="Y39" s="782">
        <f t="shared" si="6"/>
        <v>18.00043205875999</v>
      </c>
      <c r="Z39" s="782">
        <f t="shared" si="6"/>
        <v>20</v>
      </c>
      <c r="AA39" s="782">
        <f t="shared" si="6"/>
        <v>20.000339031894427</v>
      </c>
      <c r="AB39" s="782">
        <f t="shared" si="6"/>
        <v>20</v>
      </c>
      <c r="AC39" s="782">
        <f t="shared" si="6"/>
        <v>19.999169573160604</v>
      </c>
    </row>
    <row r="40" spans="1:29" ht="15" thickBot="1">
      <c r="A40" s="717"/>
      <c r="B40" s="410"/>
      <c r="C40" s="410"/>
      <c r="D40" s="410"/>
      <c r="E40" s="718"/>
      <c r="F40" s="410"/>
      <c r="G40" s="410"/>
      <c r="H40" s="410"/>
      <c r="I40" s="410"/>
      <c r="J40" s="410"/>
      <c r="K40" s="410"/>
      <c r="L40" s="765" t="s">
        <v>742</v>
      </c>
      <c r="M40" s="766" t="s">
        <v>789</v>
      </c>
      <c r="N40" s="783"/>
      <c r="O40" s="784"/>
      <c r="P40" s="785">
        <f>P35/P28*100</f>
        <v>42.81891004310704</v>
      </c>
      <c r="Q40" s="785">
        <f aca="true" t="shared" si="7" ref="Q40:W40">Q35/Q28*100</f>
        <v>42.781566725408666</v>
      </c>
      <c r="R40" s="785">
        <f t="shared" si="7"/>
        <v>44.73452914481343</v>
      </c>
      <c r="S40" s="785">
        <f t="shared" si="7"/>
        <v>44.73446661025602</v>
      </c>
      <c r="T40" s="785">
        <f t="shared" si="7"/>
        <v>47.18979294988374</v>
      </c>
      <c r="U40" s="785">
        <f t="shared" si="7"/>
        <v>47.18973262182574</v>
      </c>
      <c r="V40" s="785">
        <f t="shared" si="7"/>
        <v>50.757253845655704</v>
      </c>
      <c r="W40" s="785">
        <f t="shared" si="7"/>
        <v>50.757229692715086</v>
      </c>
      <c r="X40" s="785">
        <f aca="true" t="shared" si="8" ref="X40:AC40">X35/X28*100</f>
        <v>54.31652403812704</v>
      </c>
      <c r="Y40" s="785">
        <f t="shared" si="8"/>
        <v>54.31660057051416</v>
      </c>
      <c r="Z40" s="785">
        <f t="shared" si="8"/>
        <v>57.06548479226886</v>
      </c>
      <c r="AA40" s="785">
        <f t="shared" si="8"/>
        <v>57.065447172009144</v>
      </c>
      <c r="AB40" s="785">
        <f t="shared" si="8"/>
        <v>57.12295009210471</v>
      </c>
      <c r="AC40" s="785">
        <f t="shared" si="8"/>
        <v>57.122906224564105</v>
      </c>
    </row>
    <row r="41" spans="1:29" ht="14.25">
      <c r="A41" s="786"/>
      <c r="B41" s="18"/>
      <c r="C41" s="18"/>
      <c r="D41" s="18"/>
      <c r="E41" s="787"/>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ht="14.25">
      <c r="A42" s="786"/>
      <c r="B42" s="18"/>
      <c r="C42" s="18"/>
      <c r="D42" s="18"/>
      <c r="E42" s="787"/>
      <c r="F42" s="18"/>
      <c r="G42" s="18"/>
      <c r="H42" s="18"/>
      <c r="I42" s="18"/>
      <c r="J42" s="18"/>
      <c r="K42" s="18"/>
      <c r="L42" s="18"/>
      <c r="M42" s="18"/>
      <c r="N42" s="18"/>
      <c r="O42" s="18"/>
      <c r="P42" s="18"/>
      <c r="Q42" s="18"/>
      <c r="R42" s="18"/>
      <c r="S42" s="18"/>
      <c r="T42" s="18"/>
      <c r="U42" s="18"/>
      <c r="V42" s="18"/>
      <c r="W42" s="18"/>
      <c r="X42" s="18"/>
      <c r="Y42" s="18"/>
      <c r="Z42" s="18"/>
      <c r="AA42" s="18"/>
      <c r="AB42" s="18"/>
      <c r="AC42" s="18"/>
    </row>
  </sheetData>
  <sheetProtection/>
  <mergeCells count="40">
    <mergeCell ref="A21:AC21"/>
    <mergeCell ref="A20:AC20"/>
    <mergeCell ref="L4:M4"/>
    <mergeCell ref="C6:D6"/>
    <mergeCell ref="R4:S4"/>
    <mergeCell ref="C7:D7"/>
    <mergeCell ref="P4:Q4"/>
    <mergeCell ref="G3:G5"/>
    <mergeCell ref="H4:I4"/>
    <mergeCell ref="J4:K4"/>
    <mergeCell ref="A3:A5"/>
    <mergeCell ref="N4:O4"/>
    <mergeCell ref="B15:B19"/>
    <mergeCell ref="C15:C17"/>
    <mergeCell ref="Y1:AC1"/>
    <mergeCell ref="A15:A19"/>
    <mergeCell ref="E3:E5"/>
    <mergeCell ref="C11:D11"/>
    <mergeCell ref="H3:AC3"/>
    <mergeCell ref="C13:D13"/>
    <mergeCell ref="B8:AC8"/>
    <mergeCell ref="P15:AC17"/>
    <mergeCell ref="F15:F19"/>
    <mergeCell ref="C19:D19"/>
    <mergeCell ref="G16:M16"/>
    <mergeCell ref="C9:D9"/>
    <mergeCell ref="B14:AC14"/>
    <mergeCell ref="B10:AC10"/>
    <mergeCell ref="G18:O18"/>
    <mergeCell ref="C18:D18"/>
    <mergeCell ref="B12:AC12"/>
    <mergeCell ref="A2:AC2"/>
    <mergeCell ref="T4:U4"/>
    <mergeCell ref="V4:W4"/>
    <mergeCell ref="X4:Y4"/>
    <mergeCell ref="Z4:AA4"/>
    <mergeCell ref="AB4:AC4"/>
    <mergeCell ref="F3:F5"/>
    <mergeCell ref="B3:B5"/>
    <mergeCell ref="C3:D5"/>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3.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D10" sqref="D10:D11"/>
    </sheetView>
  </sheetViews>
  <sheetFormatPr defaultColWidth="9.140625" defaultRowHeight="15"/>
  <cols>
    <col min="1" max="1" width="2.7109375" style="0" bestFit="1" customWidth="1"/>
    <col min="2" max="2" width="35.851562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982" t="s">
        <v>893</v>
      </c>
      <c r="B1" s="982"/>
      <c r="C1" s="982"/>
      <c r="D1" s="982"/>
      <c r="E1" s="982"/>
      <c r="F1" s="982"/>
      <c r="G1" s="982"/>
    </row>
    <row r="2" ht="17.25">
      <c r="A2" s="120"/>
    </row>
    <row r="3" spans="1:7" ht="33.75" customHeight="1">
      <c r="A3" s="983" t="s">
        <v>580</v>
      </c>
      <c r="B3" s="983" t="s">
        <v>589</v>
      </c>
      <c r="C3" s="983" t="s">
        <v>579</v>
      </c>
      <c r="D3" s="983" t="s">
        <v>581</v>
      </c>
      <c r="E3" s="983"/>
      <c r="F3" s="1330" t="s">
        <v>590</v>
      </c>
      <c r="G3" s="1331"/>
    </row>
    <row r="4" spans="1:7" ht="52.5">
      <c r="A4" s="983"/>
      <c r="B4" s="983"/>
      <c r="C4" s="983"/>
      <c r="D4" s="121" t="s">
        <v>582</v>
      </c>
      <c r="E4" s="121" t="s">
        <v>583</v>
      </c>
      <c r="F4" s="121" t="s">
        <v>584</v>
      </c>
      <c r="G4" s="121" t="s">
        <v>585</v>
      </c>
    </row>
    <row r="5" spans="1:7" ht="14.25">
      <c r="A5" s="122"/>
      <c r="B5" s="122"/>
      <c r="C5" s="122"/>
      <c r="D5" s="122"/>
      <c r="E5" s="122"/>
      <c r="F5" s="122"/>
      <c r="G5" s="122"/>
    </row>
    <row r="6" spans="1:7" ht="14.25">
      <c r="A6" s="123">
        <v>1</v>
      </c>
      <c r="B6" s="123">
        <v>2</v>
      </c>
      <c r="C6" s="123">
        <v>3</v>
      </c>
      <c r="D6" s="123">
        <v>4</v>
      </c>
      <c r="E6" s="123">
        <v>5</v>
      </c>
      <c r="F6" s="123">
        <v>6</v>
      </c>
      <c r="G6" s="123">
        <v>7</v>
      </c>
    </row>
    <row r="7" spans="1:7" ht="94.5" customHeight="1">
      <c r="A7" s="123">
        <v>1</v>
      </c>
      <c r="B7" s="124" t="s">
        <v>263</v>
      </c>
      <c r="C7" s="123" t="s">
        <v>264</v>
      </c>
      <c r="D7" s="470" t="s">
        <v>1100</v>
      </c>
      <c r="E7" s="123" t="s">
        <v>44</v>
      </c>
      <c r="F7" s="184" t="s">
        <v>958</v>
      </c>
      <c r="G7" s="123" t="s">
        <v>586</v>
      </c>
    </row>
    <row r="8" spans="1:7" ht="91.5" customHeight="1">
      <c r="A8" s="123">
        <v>2</v>
      </c>
      <c r="B8" s="124" t="s">
        <v>62</v>
      </c>
      <c r="C8" s="123" t="s">
        <v>587</v>
      </c>
      <c r="D8" s="470" t="s">
        <v>1101</v>
      </c>
      <c r="E8" s="123" t="s">
        <v>44</v>
      </c>
      <c r="F8" s="184" t="s">
        <v>958</v>
      </c>
      <c r="G8" s="123" t="s">
        <v>586</v>
      </c>
    </row>
    <row r="9" spans="1:7" ht="52.5">
      <c r="A9" s="123">
        <v>3</v>
      </c>
      <c r="B9" s="124" t="s">
        <v>268</v>
      </c>
      <c r="C9" s="123" t="s">
        <v>587</v>
      </c>
      <c r="D9" s="470" t="s">
        <v>1102</v>
      </c>
      <c r="E9" s="123" t="s">
        <v>44</v>
      </c>
      <c r="F9" s="123" t="s">
        <v>591</v>
      </c>
      <c r="G9" s="123" t="s">
        <v>586</v>
      </c>
    </row>
    <row r="10" spans="1:7" ht="78.75">
      <c r="A10" s="989">
        <v>4</v>
      </c>
      <c r="B10" s="1332" t="s">
        <v>593</v>
      </c>
      <c r="C10" s="989" t="s">
        <v>264</v>
      </c>
      <c r="D10" s="1327" t="s">
        <v>573</v>
      </c>
      <c r="E10" s="123" t="s">
        <v>571</v>
      </c>
      <c r="F10" s="989" t="s">
        <v>594</v>
      </c>
      <c r="G10" s="989" t="s">
        <v>595</v>
      </c>
    </row>
    <row r="11" spans="1:7" ht="54.75" customHeight="1">
      <c r="A11" s="989"/>
      <c r="B11" s="1326"/>
      <c r="C11" s="989"/>
      <c r="D11" s="1328"/>
      <c r="E11" s="123" t="s">
        <v>572</v>
      </c>
      <c r="F11" s="989"/>
      <c r="G11" s="989"/>
    </row>
    <row r="12" spans="1:7" ht="55.5" customHeight="1">
      <c r="A12" s="989"/>
      <c r="B12" s="1326"/>
      <c r="C12" s="989"/>
      <c r="D12" s="93" t="s">
        <v>596</v>
      </c>
      <c r="E12" s="126" t="s">
        <v>567</v>
      </c>
      <c r="F12" s="989"/>
      <c r="G12" s="989"/>
    </row>
    <row r="13" spans="1:7" ht="55.5" customHeight="1">
      <c r="A13" s="989"/>
      <c r="B13" s="1333"/>
      <c r="C13" s="989"/>
      <c r="D13" s="93" t="s">
        <v>597</v>
      </c>
      <c r="E13" s="126" t="s">
        <v>568</v>
      </c>
      <c r="F13" s="989"/>
      <c r="G13" s="989"/>
    </row>
    <row r="14" spans="1:7" ht="93.75" customHeight="1">
      <c r="A14" s="1327">
        <v>5</v>
      </c>
      <c r="B14" s="1327" t="s">
        <v>991</v>
      </c>
      <c r="C14" s="1327" t="s">
        <v>264</v>
      </c>
      <c r="D14" s="133" t="s">
        <v>642</v>
      </c>
      <c r="E14" s="470" t="s">
        <v>636</v>
      </c>
      <c r="F14" s="470" t="s">
        <v>958</v>
      </c>
      <c r="G14" s="1327" t="s">
        <v>586</v>
      </c>
    </row>
    <row r="15" spans="1:7" ht="66">
      <c r="A15" s="1329"/>
      <c r="B15" s="1329"/>
      <c r="C15" s="1329"/>
      <c r="D15" s="134" t="s">
        <v>637</v>
      </c>
      <c r="E15" s="470" t="s">
        <v>638</v>
      </c>
      <c r="F15" s="138" t="s">
        <v>891</v>
      </c>
      <c r="G15" s="1329"/>
    </row>
    <row r="16" spans="1:7" ht="39">
      <c r="A16" s="1329"/>
      <c r="B16" s="1329"/>
      <c r="C16" s="1329"/>
      <c r="D16" s="1326" t="s">
        <v>639</v>
      </c>
      <c r="E16" s="136" t="s">
        <v>588</v>
      </c>
      <c r="F16" s="135"/>
      <c r="G16" s="1329"/>
    </row>
    <row r="17" spans="1:7" ht="52.5">
      <c r="A17" s="1329"/>
      <c r="B17" s="1329"/>
      <c r="C17" s="1329"/>
      <c r="D17" s="1326"/>
      <c r="E17" s="131" t="s">
        <v>640</v>
      </c>
      <c r="F17" s="137" t="s">
        <v>641</v>
      </c>
      <c r="G17" s="1329"/>
    </row>
    <row r="18" spans="1:7" ht="66">
      <c r="A18" s="1329"/>
      <c r="B18" s="1329"/>
      <c r="C18" s="1329"/>
      <c r="D18" s="1326"/>
      <c r="E18" s="145" t="s">
        <v>892</v>
      </c>
      <c r="F18" s="146" t="s">
        <v>891</v>
      </c>
      <c r="G18" s="1329"/>
    </row>
    <row r="19" spans="1:7" ht="102.75" customHeight="1">
      <c r="A19" s="1334">
        <v>6</v>
      </c>
      <c r="B19" s="1335" t="s">
        <v>768</v>
      </c>
      <c r="C19" s="1334" t="s">
        <v>264</v>
      </c>
      <c r="D19" s="990" t="s">
        <v>697</v>
      </c>
      <c r="E19" s="147" t="s">
        <v>1103</v>
      </c>
      <c r="F19" s="183" t="s">
        <v>959</v>
      </c>
      <c r="G19" s="1334" t="s">
        <v>586</v>
      </c>
    </row>
    <row r="20" spans="1:7" ht="118.5">
      <c r="A20" s="1334"/>
      <c r="B20" s="1336"/>
      <c r="C20" s="1334"/>
      <c r="D20" s="990"/>
      <c r="E20" s="147" t="s">
        <v>1104</v>
      </c>
      <c r="F20" s="148" t="s">
        <v>698</v>
      </c>
      <c r="G20" s="1334"/>
    </row>
  </sheetData>
  <sheetProtection/>
  <mergeCells count="22">
    <mergeCell ref="D19:D20"/>
    <mergeCell ref="G19:G20"/>
    <mergeCell ref="B14:B18"/>
    <mergeCell ref="C19:C20"/>
    <mergeCell ref="B19:B20"/>
    <mergeCell ref="A19:A20"/>
    <mergeCell ref="F3:G3"/>
    <mergeCell ref="B10:B13"/>
    <mergeCell ref="A10:A13"/>
    <mergeCell ref="C14:C18"/>
    <mergeCell ref="A14:A18"/>
    <mergeCell ref="D3:E3"/>
    <mergeCell ref="A1:G1"/>
    <mergeCell ref="B3:B4"/>
    <mergeCell ref="C10:C13"/>
    <mergeCell ref="F10:F13"/>
    <mergeCell ref="G10:G13"/>
    <mergeCell ref="D16:D18"/>
    <mergeCell ref="D10:D11"/>
    <mergeCell ref="A3:A4"/>
    <mergeCell ref="C3:C4"/>
    <mergeCell ref="G14:G18"/>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9" r:id="rId3"/>
</worksheet>
</file>

<file path=xl/worksheets/sheet24.xml><?xml version="1.0" encoding="utf-8"?>
<worksheet xmlns="http://schemas.openxmlformats.org/spreadsheetml/2006/main" xmlns:r="http://schemas.openxmlformats.org/officeDocument/2006/relationships">
  <sheetPr>
    <tabColor rgb="FF00B0F0"/>
  </sheetPr>
  <dimension ref="A1:Q9810"/>
  <sheetViews>
    <sheetView view="pageBreakPreview" zoomScaleSheetLayoutView="100" zoomScalePageLayoutView="0" workbookViewId="0" topLeftCell="A1">
      <pane ySplit="6" topLeftCell="A58" activePane="bottomLeft" state="frozen"/>
      <selection pane="topLeft" activeCell="A1" sqref="A1"/>
      <selection pane="bottomLeft" activeCell="S26" sqref="S26"/>
    </sheetView>
  </sheetViews>
  <sheetFormatPr defaultColWidth="9.140625" defaultRowHeight="15"/>
  <cols>
    <col min="1" max="1" width="5.00390625" style="36" customWidth="1"/>
    <col min="2" max="2" width="28.57421875" style="17" customWidth="1"/>
    <col min="3" max="3" width="17.00390625" style="17" customWidth="1"/>
    <col min="4" max="4" width="12.7109375" style="17" customWidth="1"/>
    <col min="5" max="5" width="9.28125" style="112" bestFit="1" customWidth="1"/>
    <col min="6" max="6" width="11.8515625" style="17" customWidth="1"/>
    <col min="7" max="7" width="10.421875" style="17" customWidth="1"/>
    <col min="8" max="8" width="10.57421875" style="17" customWidth="1"/>
    <col min="9" max="9" width="11.7109375" style="17" customWidth="1"/>
    <col min="10" max="10" width="11.8515625" style="17" bestFit="1" customWidth="1"/>
    <col min="11" max="11" width="9.8515625" style="17" bestFit="1" customWidth="1"/>
    <col min="12" max="12" width="11.8515625" style="17" bestFit="1" customWidth="1"/>
    <col min="13" max="14" width="10.8515625" style="17" bestFit="1" customWidth="1"/>
    <col min="15" max="15" width="11.00390625" style="17" bestFit="1" customWidth="1"/>
    <col min="16" max="16" width="22.421875" style="17" customWidth="1"/>
    <col min="17" max="17" width="9.57421875" style="0" bestFit="1" customWidth="1"/>
  </cols>
  <sheetData>
    <row r="1" spans="1:17" ht="48.75" customHeight="1">
      <c r="A1" s="322"/>
      <c r="B1" s="250"/>
      <c r="C1" s="250"/>
      <c r="D1" s="250"/>
      <c r="E1" s="435"/>
      <c r="F1" s="250"/>
      <c r="G1" s="250"/>
      <c r="H1" s="250"/>
      <c r="I1" s="250"/>
      <c r="J1" s="250"/>
      <c r="K1" s="250"/>
      <c r="L1" s="1322" t="s">
        <v>989</v>
      </c>
      <c r="M1" s="1322"/>
      <c r="N1" s="1322"/>
      <c r="O1" s="1322"/>
      <c r="P1" s="1322"/>
      <c r="Q1" s="249"/>
    </row>
    <row r="2" spans="1:17" ht="32.25" customHeight="1">
      <c r="A2" s="1375" t="s">
        <v>988</v>
      </c>
      <c r="B2" s="1375"/>
      <c r="C2" s="1375"/>
      <c r="D2" s="1375"/>
      <c r="E2" s="1375"/>
      <c r="F2" s="1375"/>
      <c r="G2" s="1375"/>
      <c r="H2" s="1375"/>
      <c r="I2" s="1375"/>
      <c r="J2" s="1375"/>
      <c r="K2" s="1375"/>
      <c r="L2" s="1375"/>
      <c r="M2" s="1375"/>
      <c r="N2" s="1375"/>
      <c r="O2" s="1375"/>
      <c r="P2" s="1375"/>
      <c r="Q2" s="249"/>
    </row>
    <row r="3" spans="1:17" ht="15" customHeight="1">
      <c r="A3" s="1369" t="s">
        <v>580</v>
      </c>
      <c r="B3" s="1343" t="s">
        <v>554</v>
      </c>
      <c r="C3" s="1344"/>
      <c r="D3" s="1352" t="s">
        <v>104</v>
      </c>
      <c r="E3" s="1317" t="s">
        <v>0</v>
      </c>
      <c r="F3" s="1177" t="s">
        <v>1</v>
      </c>
      <c r="G3" s="1177"/>
      <c r="H3" s="1177" t="s">
        <v>2</v>
      </c>
      <c r="I3" s="1177"/>
      <c r="J3" s="1177"/>
      <c r="K3" s="1177"/>
      <c r="L3" s="1177"/>
      <c r="M3" s="1177"/>
      <c r="N3" s="1177"/>
      <c r="O3" s="1177"/>
      <c r="P3" s="1177" t="s">
        <v>137</v>
      </c>
      <c r="Q3" s="249"/>
    </row>
    <row r="4" spans="1:17" ht="60" customHeight="1">
      <c r="A4" s="1369"/>
      <c r="B4" s="1345"/>
      <c r="C4" s="1346"/>
      <c r="D4" s="1353"/>
      <c r="E4" s="1317"/>
      <c r="F4" s="1177"/>
      <c r="G4" s="1177"/>
      <c r="H4" s="1177" t="s">
        <v>105</v>
      </c>
      <c r="I4" s="1177"/>
      <c r="J4" s="1177" t="s">
        <v>3</v>
      </c>
      <c r="K4" s="1177"/>
      <c r="L4" s="1177" t="s">
        <v>4</v>
      </c>
      <c r="M4" s="1177"/>
      <c r="N4" s="1177" t="s">
        <v>5</v>
      </c>
      <c r="O4" s="1177"/>
      <c r="P4" s="1177"/>
      <c r="Q4" s="249"/>
    </row>
    <row r="5" spans="1:17" ht="14.25">
      <c r="A5" s="1369"/>
      <c r="B5" s="1347"/>
      <c r="C5" s="1348"/>
      <c r="D5" s="1354"/>
      <c r="E5" s="1317"/>
      <c r="F5" s="434" t="s">
        <v>6</v>
      </c>
      <c r="G5" s="434" t="s">
        <v>7</v>
      </c>
      <c r="H5" s="434" t="s">
        <v>6</v>
      </c>
      <c r="I5" s="434" t="s">
        <v>7</v>
      </c>
      <c r="J5" s="434" t="s">
        <v>6</v>
      </c>
      <c r="K5" s="434" t="s">
        <v>7</v>
      </c>
      <c r="L5" s="434" t="s">
        <v>6</v>
      </c>
      <c r="M5" s="434" t="s">
        <v>7</v>
      </c>
      <c r="N5" s="434" t="s">
        <v>6</v>
      </c>
      <c r="O5" s="434" t="s">
        <v>47</v>
      </c>
      <c r="P5" s="1177"/>
      <c r="Q5" s="249"/>
    </row>
    <row r="6" spans="1:17" ht="14.25">
      <c r="A6" s="436">
        <v>1</v>
      </c>
      <c r="B6" s="1361">
        <v>2</v>
      </c>
      <c r="C6" s="1362"/>
      <c r="D6" s="437">
        <v>3</v>
      </c>
      <c r="E6" s="438">
        <v>4</v>
      </c>
      <c r="F6" s="438">
        <v>5</v>
      </c>
      <c r="G6" s="438">
        <v>6</v>
      </c>
      <c r="H6" s="438">
        <v>7</v>
      </c>
      <c r="I6" s="438">
        <v>8</v>
      </c>
      <c r="J6" s="438">
        <v>9</v>
      </c>
      <c r="K6" s="438">
        <v>10</v>
      </c>
      <c r="L6" s="438">
        <v>11</v>
      </c>
      <c r="M6" s="438">
        <v>12</v>
      </c>
      <c r="N6" s="438">
        <v>13</v>
      </c>
      <c r="O6" s="438">
        <v>14</v>
      </c>
      <c r="P6" s="438">
        <v>15</v>
      </c>
      <c r="Q6" s="249"/>
    </row>
    <row r="7" spans="1:17" ht="30.75" customHeight="1">
      <c r="A7" s="439"/>
      <c r="B7" s="1337" t="s">
        <v>463</v>
      </c>
      <c r="C7" s="1338"/>
      <c r="D7" s="1339"/>
      <c r="E7" s="1376" t="s">
        <v>643</v>
      </c>
      <c r="F7" s="1376"/>
      <c r="G7" s="1376"/>
      <c r="H7" s="1376"/>
      <c r="I7" s="1376"/>
      <c r="J7" s="1376"/>
      <c r="K7" s="1376"/>
      <c r="L7" s="1376"/>
      <c r="M7" s="1376"/>
      <c r="N7" s="1376"/>
      <c r="O7" s="1376"/>
      <c r="P7" s="440" t="s">
        <v>24</v>
      </c>
      <c r="Q7" s="249"/>
    </row>
    <row r="8" spans="1:17" ht="15" customHeight="1">
      <c r="A8" s="439"/>
      <c r="B8" s="1337" t="s">
        <v>433</v>
      </c>
      <c r="C8" s="1338"/>
      <c r="D8" s="1339"/>
      <c r="E8" s="1337" t="s">
        <v>20</v>
      </c>
      <c r="F8" s="1338"/>
      <c r="G8" s="1338"/>
      <c r="H8" s="1338"/>
      <c r="I8" s="1338"/>
      <c r="J8" s="1338"/>
      <c r="K8" s="1338"/>
      <c r="L8" s="1338"/>
      <c r="M8" s="1338"/>
      <c r="N8" s="1338"/>
      <c r="O8" s="1339"/>
      <c r="P8" s="1349" t="s">
        <v>473</v>
      </c>
      <c r="Q8" s="249"/>
    </row>
    <row r="9" spans="1:17" s="14" customFormat="1" ht="15" customHeight="1">
      <c r="A9" s="441"/>
      <c r="B9" s="1340" t="s">
        <v>464</v>
      </c>
      <c r="C9" s="1341"/>
      <c r="D9" s="1342"/>
      <c r="E9" s="1374" t="s">
        <v>465</v>
      </c>
      <c r="F9" s="1374"/>
      <c r="G9" s="1374"/>
      <c r="H9" s="1374"/>
      <c r="I9" s="1374"/>
      <c r="J9" s="1374"/>
      <c r="K9" s="1374"/>
      <c r="L9" s="1374"/>
      <c r="M9" s="1374"/>
      <c r="N9" s="1374"/>
      <c r="O9" s="1374"/>
      <c r="P9" s="1350"/>
      <c r="Q9" s="442"/>
    </row>
    <row r="10" spans="1:17" s="13" customFormat="1" ht="14.25">
      <c r="A10" s="1370"/>
      <c r="B10" s="1355" t="s">
        <v>466</v>
      </c>
      <c r="C10" s="1356"/>
      <c r="D10" s="204"/>
      <c r="E10" s="443" t="s">
        <v>8</v>
      </c>
      <c r="F10" s="444">
        <f>SUM(F11:F21)</f>
        <v>9450315</v>
      </c>
      <c r="G10" s="444">
        <f aca="true" t="shared" si="0" ref="G10:O10">SUM(G11:G21)</f>
        <v>6389265.3100000005</v>
      </c>
      <c r="H10" s="444">
        <f t="shared" si="0"/>
        <v>6878572.800000002</v>
      </c>
      <c r="I10" s="444">
        <f t="shared" si="0"/>
        <v>5305594.000000001</v>
      </c>
      <c r="J10" s="444">
        <f t="shared" si="0"/>
        <v>42997.90000000001</v>
      </c>
      <c r="K10" s="444">
        <f t="shared" si="0"/>
        <v>38031.700000000004</v>
      </c>
      <c r="L10" s="444">
        <f t="shared" si="0"/>
        <v>1604205.9999999998</v>
      </c>
      <c r="M10" s="444">
        <f t="shared" si="0"/>
        <v>529033.5</v>
      </c>
      <c r="N10" s="444">
        <f t="shared" si="0"/>
        <v>924538.2999999999</v>
      </c>
      <c r="O10" s="444">
        <f t="shared" si="0"/>
        <v>516606.11000000004</v>
      </c>
      <c r="P10" s="1350"/>
      <c r="Q10" s="209"/>
    </row>
    <row r="11" spans="1:17" s="14" customFormat="1" ht="14.25">
      <c r="A11" s="1371"/>
      <c r="B11" s="1357"/>
      <c r="C11" s="1358"/>
      <c r="D11" s="204"/>
      <c r="E11" s="455" t="s">
        <v>9</v>
      </c>
      <c r="F11" s="456">
        <f aca="true" t="shared" si="1" ref="F11:G21">H11+J11+L11+N11</f>
        <v>580403.6000000001</v>
      </c>
      <c r="G11" s="456">
        <f t="shared" si="1"/>
        <v>378972.4</v>
      </c>
      <c r="H11" s="456">
        <f>РФКиС_пер!G447</f>
        <v>437513.80000000005</v>
      </c>
      <c r="I11" s="456">
        <f>РФКиС_пер!H447</f>
        <v>327349.9</v>
      </c>
      <c r="J11" s="456">
        <f>РФКиС_пер!I447</f>
        <v>3511.5</v>
      </c>
      <c r="K11" s="456">
        <f>РФКиС_пер!J447</f>
        <v>3511.5</v>
      </c>
      <c r="L11" s="456">
        <f>РФКиС_пер!K447</f>
        <v>139378.3</v>
      </c>
      <c r="M11" s="456">
        <f>РФКиС_пер!L447</f>
        <v>48111</v>
      </c>
      <c r="N11" s="456">
        <f>РФКиС_пер!M447</f>
        <v>0</v>
      </c>
      <c r="O11" s="456">
        <f>РФКиС_пер!N447</f>
        <v>0</v>
      </c>
      <c r="P11" s="1350"/>
      <c r="Q11" s="442"/>
    </row>
    <row r="12" spans="1:17" s="14" customFormat="1" ht="18" customHeight="1">
      <c r="A12" s="1371"/>
      <c r="B12" s="1357"/>
      <c r="C12" s="1358"/>
      <c r="D12" s="1363" t="s">
        <v>725</v>
      </c>
      <c r="E12" s="455" t="s">
        <v>10</v>
      </c>
      <c r="F12" s="456">
        <f t="shared" si="1"/>
        <v>742704.7000000001</v>
      </c>
      <c r="G12" s="456">
        <f t="shared" si="1"/>
        <v>460884.5999999999</v>
      </c>
      <c r="H12" s="456">
        <f>РФКиС_пер!G448</f>
        <v>570280.5</v>
      </c>
      <c r="I12" s="456">
        <f>РФКиС_пер!H448</f>
        <v>341623.19999999995</v>
      </c>
      <c r="J12" s="456">
        <f>РФКиС_пер!I448</f>
        <v>1655.3</v>
      </c>
      <c r="K12" s="456">
        <f>РФКиС_пер!J448</f>
        <v>1655.3</v>
      </c>
      <c r="L12" s="456">
        <f>РФКиС_пер!K448</f>
        <v>102346.90000000001</v>
      </c>
      <c r="M12" s="456">
        <f>РФКиС_пер!L448</f>
        <v>49184.1</v>
      </c>
      <c r="N12" s="456">
        <f>РФКиС_пер!M448</f>
        <v>68422</v>
      </c>
      <c r="O12" s="456">
        <f>РФКиС_пер!N448</f>
        <v>68422</v>
      </c>
      <c r="P12" s="1350"/>
      <c r="Q12" s="442"/>
    </row>
    <row r="13" spans="1:17" s="14" customFormat="1" ht="19.5" customHeight="1">
      <c r="A13" s="1371"/>
      <c r="B13" s="1357"/>
      <c r="C13" s="1358"/>
      <c r="D13" s="1364"/>
      <c r="E13" s="455" t="s">
        <v>11</v>
      </c>
      <c r="F13" s="456">
        <f t="shared" si="1"/>
        <v>788926.2000000001</v>
      </c>
      <c r="G13" s="456">
        <f t="shared" si="1"/>
        <v>525999.1</v>
      </c>
      <c r="H13" s="457">
        <f>РФКиС_пер!G449</f>
        <v>574477.4</v>
      </c>
      <c r="I13" s="456">
        <f>РФКиС_пер!H449</f>
        <v>379220.49999999994</v>
      </c>
      <c r="J13" s="456">
        <f>РФКиС_пер!I449</f>
        <v>0</v>
      </c>
      <c r="K13" s="456">
        <f>РФКиС_пер!J449</f>
        <v>0</v>
      </c>
      <c r="L13" s="456">
        <f>РФКиС_пер!K449</f>
        <v>140100</v>
      </c>
      <c r="M13" s="456">
        <f>РФКиС_пер!L449</f>
        <v>72429.8</v>
      </c>
      <c r="N13" s="456">
        <f>РФКиС_пер!M449</f>
        <v>74348.8</v>
      </c>
      <c r="O13" s="456">
        <f>РФКиС_пер!N449</f>
        <v>74348.8</v>
      </c>
      <c r="P13" s="1350"/>
      <c r="Q13" s="442"/>
    </row>
    <row r="14" spans="1:17" s="14" customFormat="1" ht="20.25" customHeight="1">
      <c r="A14" s="1371"/>
      <c r="B14" s="1357"/>
      <c r="C14" s="1358"/>
      <c r="D14" s="1364"/>
      <c r="E14" s="455" t="s">
        <v>19</v>
      </c>
      <c r="F14" s="456">
        <f t="shared" si="1"/>
        <v>981209.6000000001</v>
      </c>
      <c r="G14" s="456">
        <f t="shared" si="1"/>
        <v>673022.01</v>
      </c>
      <c r="H14" s="456">
        <f>РФКиС_пер!G450</f>
        <v>698918.4</v>
      </c>
      <c r="I14" s="456">
        <f>РФКиС_пер!H450</f>
        <v>503715</v>
      </c>
      <c r="J14" s="456">
        <f>РФКиС_пер!I450</f>
        <v>0</v>
      </c>
      <c r="K14" s="456">
        <f>РФКиС_пер!J450</f>
        <v>0</v>
      </c>
      <c r="L14" s="456">
        <f>РФКиС_пер!K450</f>
        <v>144755.00000000003</v>
      </c>
      <c r="M14" s="456">
        <f>РФКиС_пер!L450</f>
        <v>102386.8</v>
      </c>
      <c r="N14" s="456">
        <f>РФКиС_пер!M450</f>
        <v>137536.2</v>
      </c>
      <c r="O14" s="456">
        <f>РФКиС_пер!N450</f>
        <v>66920.20999999999</v>
      </c>
      <c r="P14" s="1350"/>
      <c r="Q14" s="442"/>
    </row>
    <row r="15" spans="1:17" s="14" customFormat="1" ht="18.75" customHeight="1">
      <c r="A15" s="1371"/>
      <c r="B15" s="1357"/>
      <c r="C15" s="1358"/>
      <c r="D15" s="1364"/>
      <c r="E15" s="455" t="s">
        <v>27</v>
      </c>
      <c r="F15" s="456">
        <f t="shared" si="1"/>
        <v>984674.2</v>
      </c>
      <c r="G15" s="456">
        <f t="shared" si="1"/>
        <v>706398.2</v>
      </c>
      <c r="H15" s="456">
        <f>РФКиС_пер!G451</f>
        <v>685110.5</v>
      </c>
      <c r="I15" s="456">
        <f>РФКиС_пер!H451</f>
        <v>514335.19999999995</v>
      </c>
      <c r="J15" s="456">
        <f>РФКиС_пер!I451</f>
        <v>2822.6</v>
      </c>
      <c r="K15" s="456">
        <f>РФКиС_пер!J451</f>
        <v>2822.6</v>
      </c>
      <c r="L15" s="456">
        <f>РФКиС_пер!K451</f>
        <v>156705.1</v>
      </c>
      <c r="M15" s="456">
        <f>РФКиС_пер!L451</f>
        <v>115203.9</v>
      </c>
      <c r="N15" s="456">
        <f>РФКиС_пер!M451</f>
        <v>140036</v>
      </c>
      <c r="O15" s="456">
        <f>РФКиС_пер!N451</f>
        <v>74036.5</v>
      </c>
      <c r="P15" s="1350"/>
      <c r="Q15" s="442"/>
    </row>
    <row r="16" spans="1:17" s="14" customFormat="1" ht="27.75" customHeight="1">
      <c r="A16" s="1371"/>
      <c r="B16" s="1357"/>
      <c r="C16" s="1358"/>
      <c r="D16" s="1364"/>
      <c r="E16" s="438" t="s">
        <v>28</v>
      </c>
      <c r="F16" s="450">
        <f t="shared" si="1"/>
        <v>948123.8</v>
      </c>
      <c r="G16" s="450">
        <f t="shared" si="1"/>
        <v>757098.6999999998</v>
      </c>
      <c r="H16" s="450">
        <f>РФКиС_пер!G452</f>
        <v>652798.5</v>
      </c>
      <c r="I16" s="450">
        <f>РФКиС_пер!H452</f>
        <v>561948.3999999999</v>
      </c>
      <c r="J16" s="450">
        <f>РФКиС_пер!I452</f>
        <v>26655.4</v>
      </c>
      <c r="K16" s="450">
        <f>РФКиС_пер!J452</f>
        <v>26655.4</v>
      </c>
      <c r="L16" s="450">
        <f>РФКиС_пер!K452</f>
        <v>164043.7</v>
      </c>
      <c r="M16" s="450">
        <f>РФКиС_пер!L452</f>
        <v>90868.7</v>
      </c>
      <c r="N16" s="450">
        <f>РФКиС_пер!M452</f>
        <v>104626.2</v>
      </c>
      <c r="O16" s="450">
        <f>РФКиС_пер!N452</f>
        <v>77626.2</v>
      </c>
      <c r="P16" s="1350"/>
      <c r="Q16" s="445"/>
    </row>
    <row r="17" spans="1:17" s="14" customFormat="1" ht="25.5" customHeight="1">
      <c r="A17" s="1371"/>
      <c r="B17" s="1357"/>
      <c r="C17" s="1358"/>
      <c r="D17" s="1364"/>
      <c r="E17" s="497" t="s">
        <v>530</v>
      </c>
      <c r="F17" s="450">
        <f t="shared" si="1"/>
        <v>909737.8</v>
      </c>
      <c r="G17" s="450">
        <f t="shared" si="1"/>
        <v>636718.5</v>
      </c>
      <c r="H17" s="450">
        <f>РФКиС_пер!G453</f>
        <v>652080.8</v>
      </c>
      <c r="I17" s="450">
        <f>РФКиС_пер!H453</f>
        <v>532012.3</v>
      </c>
      <c r="J17" s="450">
        <f>РФКиС_пер!I453</f>
        <v>1655.4</v>
      </c>
      <c r="K17" s="450">
        <f>РФКиС_пер!J453</f>
        <v>1655.4</v>
      </c>
      <c r="L17" s="450">
        <f>РФКиС_пер!K453</f>
        <v>151375.4</v>
      </c>
      <c r="M17" s="450">
        <f>РФКиС_пер!L453</f>
        <v>25424.6</v>
      </c>
      <c r="N17" s="450">
        <f>РФКиС_пер!M453</f>
        <v>104626.2</v>
      </c>
      <c r="O17" s="450">
        <f>РФКиС_пер!N453</f>
        <v>77626.2</v>
      </c>
      <c r="P17" s="1350"/>
      <c r="Q17" s="445"/>
    </row>
    <row r="18" spans="1:17" s="14" customFormat="1" ht="20.25" customHeight="1">
      <c r="A18" s="1371"/>
      <c r="B18" s="1357"/>
      <c r="C18" s="1358"/>
      <c r="D18" s="1364"/>
      <c r="E18" s="497" t="s">
        <v>531</v>
      </c>
      <c r="F18" s="450">
        <f t="shared" si="1"/>
        <v>909816.3</v>
      </c>
      <c r="G18" s="450">
        <f t="shared" si="1"/>
        <v>636794.6</v>
      </c>
      <c r="H18" s="450">
        <f>РФКиС_пер!G454</f>
        <v>652083.2000000001</v>
      </c>
      <c r="I18" s="450">
        <f>РФКиС_пер!H454</f>
        <v>532012.3</v>
      </c>
      <c r="J18" s="450">
        <f>РФКиС_пер!I454</f>
        <v>1731.5</v>
      </c>
      <c r="K18" s="450">
        <f>РФКиС_пер!J454</f>
        <v>1731.5</v>
      </c>
      <c r="L18" s="450">
        <f>РФКиС_пер!K454</f>
        <v>151375.4</v>
      </c>
      <c r="M18" s="450">
        <f>РФКиС_пер!L454</f>
        <v>25424.6</v>
      </c>
      <c r="N18" s="450">
        <f>РФКиС_пер!M454</f>
        <v>104626.2</v>
      </c>
      <c r="O18" s="450">
        <f>РФКиС_пер!N454</f>
        <v>77626.2</v>
      </c>
      <c r="P18" s="1350"/>
      <c r="Q18" s="445"/>
    </row>
    <row r="19" spans="1:17" s="14" customFormat="1" ht="18.75" customHeight="1">
      <c r="A19" s="1371"/>
      <c r="B19" s="1357"/>
      <c r="C19" s="1358"/>
      <c r="D19" s="1364"/>
      <c r="E19" s="497" t="s">
        <v>532</v>
      </c>
      <c r="F19" s="450">
        <f t="shared" si="1"/>
        <v>868239.6000000001</v>
      </c>
      <c r="G19" s="450">
        <f t="shared" si="1"/>
        <v>510292.39999999997</v>
      </c>
      <c r="H19" s="450">
        <f>РФКиС_пер!G455</f>
        <v>651769.9</v>
      </c>
      <c r="I19" s="450">
        <f>РФКиС_пер!H455</f>
        <v>510292.39999999997</v>
      </c>
      <c r="J19" s="450">
        <f>РФКиС_пер!I455</f>
        <v>1655.4</v>
      </c>
      <c r="K19" s="450">
        <f>РФКиС_пер!J455</f>
        <v>0</v>
      </c>
      <c r="L19" s="450">
        <f>РФКиС_пер!K455</f>
        <v>151375.4</v>
      </c>
      <c r="M19" s="450">
        <f>РФКиС_пер!L455</f>
        <v>0</v>
      </c>
      <c r="N19" s="450">
        <f>РФКиС_пер!M455</f>
        <v>63438.9</v>
      </c>
      <c r="O19" s="450">
        <f>РФКиС_пер!N455</f>
        <v>0</v>
      </c>
      <c r="P19" s="1350"/>
      <c r="Q19" s="445"/>
    </row>
    <row r="20" spans="1:17" s="14" customFormat="1" ht="14.25">
      <c r="A20" s="1371"/>
      <c r="B20" s="1357"/>
      <c r="C20" s="1358"/>
      <c r="D20" s="1364"/>
      <c r="E20" s="497" t="s">
        <v>533</v>
      </c>
      <c r="F20" s="450">
        <f t="shared" si="1"/>
        <v>868239.6000000001</v>
      </c>
      <c r="G20" s="450">
        <f t="shared" si="1"/>
        <v>537192.4</v>
      </c>
      <c r="H20" s="450">
        <f>РФКиС_пер!G456</f>
        <v>651769.9</v>
      </c>
      <c r="I20" s="450">
        <f>РФКиС_пер!H456</f>
        <v>537192.4</v>
      </c>
      <c r="J20" s="450">
        <f>РФКиС_пер!I456</f>
        <v>1655.4</v>
      </c>
      <c r="K20" s="450">
        <f>РФКиС_пер!J456</f>
        <v>0</v>
      </c>
      <c r="L20" s="450">
        <f>РФКиС_пер!K456</f>
        <v>151375.4</v>
      </c>
      <c r="M20" s="450">
        <f>РФКиС_пер!L456</f>
        <v>0</v>
      </c>
      <c r="N20" s="450">
        <f>РФКиС_пер!M456</f>
        <v>63438.9</v>
      </c>
      <c r="O20" s="450">
        <f>РФКиС_пер!N456</f>
        <v>0</v>
      </c>
      <c r="P20" s="1350"/>
      <c r="Q20" s="445"/>
    </row>
    <row r="21" spans="1:17" s="14" customFormat="1" ht="14.25">
      <c r="A21" s="1372"/>
      <c r="B21" s="1359"/>
      <c r="C21" s="1360"/>
      <c r="D21" s="1365"/>
      <c r="E21" s="497" t="s">
        <v>545</v>
      </c>
      <c r="F21" s="450">
        <f t="shared" si="1"/>
        <v>868239.6000000001</v>
      </c>
      <c r="G21" s="450">
        <f t="shared" si="1"/>
        <v>565892.4</v>
      </c>
      <c r="H21" s="450">
        <f>РФКиС_пер!G457</f>
        <v>651769.9</v>
      </c>
      <c r="I21" s="450">
        <f>РФКиС_пер!H457</f>
        <v>565892.4</v>
      </c>
      <c r="J21" s="450">
        <f>РФКиС_пер!I457</f>
        <v>1655.4</v>
      </c>
      <c r="K21" s="450">
        <f>РФКиС_пер!J457</f>
        <v>0</v>
      </c>
      <c r="L21" s="450">
        <f>РФКиС_пер!K457</f>
        <v>151375.4</v>
      </c>
      <c r="M21" s="450">
        <f>РФКиС_пер!L457</f>
        <v>0</v>
      </c>
      <c r="N21" s="450">
        <f>РФКиС_пер!M457</f>
        <v>63438.9</v>
      </c>
      <c r="O21" s="450">
        <f>РФКиС_пер!N457</f>
        <v>0</v>
      </c>
      <c r="P21" s="1351"/>
      <c r="Q21" s="445"/>
    </row>
    <row r="22" spans="1:17" ht="15" customHeight="1">
      <c r="A22" s="441"/>
      <c r="B22" s="1337" t="s">
        <v>467</v>
      </c>
      <c r="C22" s="1338"/>
      <c r="D22" s="1339"/>
      <c r="E22" s="1337" t="s">
        <v>468</v>
      </c>
      <c r="F22" s="1338"/>
      <c r="G22" s="1338"/>
      <c r="H22" s="1338"/>
      <c r="I22" s="1338"/>
      <c r="J22" s="1338"/>
      <c r="K22" s="1338"/>
      <c r="L22" s="1338"/>
      <c r="M22" s="1338"/>
      <c r="N22" s="1338"/>
      <c r="O22" s="1339"/>
      <c r="P22" s="1349" t="s">
        <v>472</v>
      </c>
      <c r="Q22" s="249"/>
    </row>
    <row r="23" spans="1:17" s="10" customFormat="1" ht="15" customHeight="1">
      <c r="A23" s="446"/>
      <c r="B23" s="1340" t="s">
        <v>470</v>
      </c>
      <c r="C23" s="1341"/>
      <c r="D23" s="1342"/>
      <c r="E23" s="1374" t="s">
        <v>469</v>
      </c>
      <c r="F23" s="1374"/>
      <c r="G23" s="1374"/>
      <c r="H23" s="1374"/>
      <c r="I23" s="1374"/>
      <c r="J23" s="1374"/>
      <c r="K23" s="1374"/>
      <c r="L23" s="1374"/>
      <c r="M23" s="1374"/>
      <c r="N23" s="1374"/>
      <c r="O23" s="1374"/>
      <c r="P23" s="1350"/>
      <c r="Q23" s="209"/>
    </row>
    <row r="24" spans="1:17" s="15" customFormat="1" ht="14.25">
      <c r="A24" s="1367"/>
      <c r="B24" s="1343" t="s">
        <v>471</v>
      </c>
      <c r="C24" s="1344"/>
      <c r="D24" s="438"/>
      <c r="E24" s="447" t="s">
        <v>8</v>
      </c>
      <c r="F24" s="448">
        <f>SUM(F25:F35)</f>
        <v>26466.4</v>
      </c>
      <c r="G24" s="448">
        <f aca="true" t="shared" si="2" ref="G24:O24">SUM(G25:G35)</f>
        <v>2876.0585</v>
      </c>
      <c r="H24" s="448">
        <f t="shared" si="2"/>
        <v>26466.4</v>
      </c>
      <c r="I24" s="448">
        <f t="shared" si="2"/>
        <v>2876.0585</v>
      </c>
      <c r="J24" s="448">
        <f t="shared" si="2"/>
        <v>0</v>
      </c>
      <c r="K24" s="448">
        <f t="shared" si="2"/>
        <v>0</v>
      </c>
      <c r="L24" s="448">
        <f t="shared" si="2"/>
        <v>0</v>
      </c>
      <c r="M24" s="448">
        <f t="shared" si="2"/>
        <v>0</v>
      </c>
      <c r="N24" s="448">
        <f t="shared" si="2"/>
        <v>0</v>
      </c>
      <c r="O24" s="448">
        <f t="shared" si="2"/>
        <v>0</v>
      </c>
      <c r="P24" s="1350"/>
      <c r="Q24" s="449"/>
    </row>
    <row r="25" spans="1:17" s="11" customFormat="1" ht="14.25">
      <c r="A25" s="1368"/>
      <c r="B25" s="1345"/>
      <c r="C25" s="1346"/>
      <c r="D25" s="438"/>
      <c r="E25" s="455" t="s">
        <v>9</v>
      </c>
      <c r="F25" s="456">
        <f>H25+J25+L25+N25</f>
        <v>2541.8</v>
      </c>
      <c r="G25" s="456">
        <f>I25+K25+M25+O25</f>
        <v>387.58500000000004</v>
      </c>
      <c r="H25" s="456">
        <f>ЗОЖ_пер!G515</f>
        <v>2541.8</v>
      </c>
      <c r="I25" s="456">
        <f>ЗОЖ_пер!H515</f>
        <v>387.58500000000004</v>
      </c>
      <c r="J25" s="456">
        <f>ЗОЖ_пер!I515</f>
        <v>0</v>
      </c>
      <c r="K25" s="456">
        <f>ЗОЖ_пер!J515</f>
        <v>0</v>
      </c>
      <c r="L25" s="456">
        <f>ЗОЖ_пер!K515</f>
        <v>0</v>
      </c>
      <c r="M25" s="456">
        <f>ЗОЖ_пер!L515</f>
        <v>0</v>
      </c>
      <c r="N25" s="456">
        <f>ЗОЖ_пер!M515</f>
        <v>0</v>
      </c>
      <c r="O25" s="456">
        <f>ЗОЖ_пер!N515</f>
        <v>0</v>
      </c>
      <c r="P25" s="1350"/>
      <c r="Q25" s="451"/>
    </row>
    <row r="26" spans="1:17" s="11" customFormat="1" ht="15" customHeight="1">
      <c r="A26" s="1368"/>
      <c r="B26" s="1345"/>
      <c r="C26" s="1346"/>
      <c r="D26" s="1349" t="s">
        <v>726</v>
      </c>
      <c r="E26" s="455" t="s">
        <v>10</v>
      </c>
      <c r="F26" s="456">
        <f aca="true" t="shared" si="3" ref="F26:G35">H26+J26+L26+N26</f>
        <v>2521.9</v>
      </c>
      <c r="G26" s="456">
        <f t="shared" si="3"/>
        <v>371.5</v>
      </c>
      <c r="H26" s="456">
        <f>ЗОЖ_пер!G516</f>
        <v>2521.9</v>
      </c>
      <c r="I26" s="456">
        <f>ЗОЖ_пер!H516</f>
        <v>371.5</v>
      </c>
      <c r="J26" s="456">
        <f>ЗОЖ_пер!I516</f>
        <v>0</v>
      </c>
      <c r="K26" s="456">
        <f>ЗОЖ_пер!J516</f>
        <v>0</v>
      </c>
      <c r="L26" s="456">
        <f>ЗОЖ_пер!K516</f>
        <v>0</v>
      </c>
      <c r="M26" s="456">
        <f>ЗОЖ_пер!L516</f>
        <v>0</v>
      </c>
      <c r="N26" s="456">
        <f>ЗОЖ_пер!M516</f>
        <v>0</v>
      </c>
      <c r="O26" s="456">
        <f>ЗОЖ_пер!N516</f>
        <v>0</v>
      </c>
      <c r="P26" s="1350"/>
      <c r="Q26" s="451"/>
    </row>
    <row r="27" spans="1:17" s="11" customFormat="1" ht="14.25">
      <c r="A27" s="1368"/>
      <c r="B27" s="1345"/>
      <c r="C27" s="1346"/>
      <c r="D27" s="1350"/>
      <c r="E27" s="455" t="s">
        <v>11</v>
      </c>
      <c r="F27" s="456">
        <f t="shared" si="3"/>
        <v>2522</v>
      </c>
      <c r="G27" s="456">
        <f t="shared" si="3"/>
        <v>358.5985</v>
      </c>
      <c r="H27" s="456">
        <f>ЗОЖ_пер!G517</f>
        <v>2522</v>
      </c>
      <c r="I27" s="456">
        <f>ЗОЖ_пер!H517</f>
        <v>358.5985</v>
      </c>
      <c r="J27" s="456">
        <f>ЗОЖ_пер!I517</f>
        <v>0</v>
      </c>
      <c r="K27" s="456">
        <f>ЗОЖ_пер!J517</f>
        <v>0</v>
      </c>
      <c r="L27" s="456">
        <f>ЗОЖ_пер!K517</f>
        <v>0</v>
      </c>
      <c r="M27" s="456">
        <f>ЗОЖ_пер!L517</f>
        <v>0</v>
      </c>
      <c r="N27" s="456">
        <f>ЗОЖ_пер!M517</f>
        <v>0</v>
      </c>
      <c r="O27" s="456">
        <f>ЗОЖ_пер!N517</f>
        <v>0</v>
      </c>
      <c r="P27" s="1350"/>
      <c r="Q27" s="451"/>
    </row>
    <row r="28" spans="1:17" s="11" customFormat="1" ht="14.25">
      <c r="A28" s="1368"/>
      <c r="B28" s="1345"/>
      <c r="C28" s="1346"/>
      <c r="D28" s="1350"/>
      <c r="E28" s="455" t="s">
        <v>19</v>
      </c>
      <c r="F28" s="456">
        <f t="shared" si="3"/>
        <v>2529.1</v>
      </c>
      <c r="G28" s="456">
        <f t="shared" si="3"/>
        <v>350.7</v>
      </c>
      <c r="H28" s="456">
        <f>ЗОЖ_пер!G518</f>
        <v>2529.1</v>
      </c>
      <c r="I28" s="456">
        <f>ЗОЖ_пер!H518</f>
        <v>350.7</v>
      </c>
      <c r="J28" s="456">
        <f>ЗОЖ_пер!I518</f>
        <v>0</v>
      </c>
      <c r="K28" s="456">
        <f>ЗОЖ_пер!J518</f>
        <v>0</v>
      </c>
      <c r="L28" s="456">
        <f>ЗОЖ_пер!K518</f>
        <v>0</v>
      </c>
      <c r="M28" s="456">
        <f>ЗОЖ_пер!L518</f>
        <v>0</v>
      </c>
      <c r="N28" s="456">
        <f>ЗОЖ_пер!M518</f>
        <v>0</v>
      </c>
      <c r="O28" s="456">
        <f>ЗОЖ_пер!N518</f>
        <v>0</v>
      </c>
      <c r="P28" s="1350"/>
      <c r="Q28" s="451"/>
    </row>
    <row r="29" spans="1:17" s="11" customFormat="1" ht="14.25">
      <c r="A29" s="1368"/>
      <c r="B29" s="1345"/>
      <c r="C29" s="1346"/>
      <c r="D29" s="1350"/>
      <c r="E29" s="455" t="s">
        <v>27</v>
      </c>
      <c r="F29" s="456">
        <f t="shared" si="3"/>
        <v>2274.1</v>
      </c>
      <c r="G29" s="456">
        <f t="shared" si="3"/>
        <v>327.1</v>
      </c>
      <c r="H29" s="456">
        <f>ЗОЖ_пер!G519</f>
        <v>2274.1</v>
      </c>
      <c r="I29" s="456">
        <f>ЗОЖ_пер!H519</f>
        <v>327.1</v>
      </c>
      <c r="J29" s="456">
        <f>ЗОЖ_пер!I519</f>
        <v>0</v>
      </c>
      <c r="K29" s="456">
        <f>ЗОЖ_пер!J519</f>
        <v>0</v>
      </c>
      <c r="L29" s="456">
        <f>ЗОЖ_пер!K519</f>
        <v>0</v>
      </c>
      <c r="M29" s="456">
        <f>ЗОЖ_пер!L519</f>
        <v>0</v>
      </c>
      <c r="N29" s="456">
        <f>ЗОЖ_пер!M519</f>
        <v>0</v>
      </c>
      <c r="O29" s="456">
        <f>ЗОЖ_пер!N519</f>
        <v>0</v>
      </c>
      <c r="P29" s="1350"/>
      <c r="Q29" s="451"/>
    </row>
    <row r="30" spans="1:17" s="11" customFormat="1" ht="14.25">
      <c r="A30" s="1368"/>
      <c r="B30" s="1345"/>
      <c r="C30" s="1346"/>
      <c r="D30" s="1350"/>
      <c r="E30" s="438" t="s">
        <v>28</v>
      </c>
      <c r="F30" s="450">
        <f t="shared" si="3"/>
        <v>2354.8</v>
      </c>
      <c r="G30" s="450">
        <f t="shared" si="3"/>
        <v>345.4</v>
      </c>
      <c r="H30" s="450">
        <f>ЗОЖ_пер!G520</f>
        <v>2354.8</v>
      </c>
      <c r="I30" s="450">
        <f>ЗОЖ_пер!H520</f>
        <v>345.4</v>
      </c>
      <c r="J30" s="450">
        <f>ЗОЖ_пер!I520</f>
        <v>0</v>
      </c>
      <c r="K30" s="450">
        <f>ЗОЖ_пер!J520</f>
        <v>0</v>
      </c>
      <c r="L30" s="450">
        <f>ЗОЖ_пер!K520</f>
        <v>0</v>
      </c>
      <c r="M30" s="450">
        <f>ЗОЖ_пер!L520</f>
        <v>0</v>
      </c>
      <c r="N30" s="450">
        <f>ЗОЖ_пер!M520</f>
        <v>0</v>
      </c>
      <c r="O30" s="450">
        <f>ЗОЖ_пер!N520</f>
        <v>0</v>
      </c>
      <c r="P30" s="1350"/>
      <c r="Q30" s="451"/>
    </row>
    <row r="31" spans="1:17" s="11" customFormat="1" ht="14.25">
      <c r="A31" s="1368"/>
      <c r="B31" s="1345"/>
      <c r="C31" s="1346"/>
      <c r="D31" s="1350"/>
      <c r="E31" s="497" t="s">
        <v>530</v>
      </c>
      <c r="F31" s="450">
        <f t="shared" si="3"/>
        <v>2354.8</v>
      </c>
      <c r="G31" s="450">
        <f t="shared" si="3"/>
        <v>367.575</v>
      </c>
      <c r="H31" s="450">
        <f>ЗОЖ_пер!G521</f>
        <v>2354.8</v>
      </c>
      <c r="I31" s="450">
        <f>ЗОЖ_пер!H521</f>
        <v>367.575</v>
      </c>
      <c r="J31" s="450">
        <f>ЗОЖ_пер!I521</f>
        <v>0</v>
      </c>
      <c r="K31" s="450">
        <f>ЗОЖ_пер!J521</f>
        <v>0</v>
      </c>
      <c r="L31" s="450">
        <f>ЗОЖ_пер!K521</f>
        <v>0</v>
      </c>
      <c r="M31" s="450">
        <f>ЗОЖ_пер!L521</f>
        <v>0</v>
      </c>
      <c r="N31" s="450">
        <f>ЗОЖ_пер!M521</f>
        <v>0</v>
      </c>
      <c r="O31" s="450">
        <f>ЗОЖ_пер!N521</f>
        <v>0</v>
      </c>
      <c r="P31" s="1350"/>
      <c r="Q31" s="451"/>
    </row>
    <row r="32" spans="1:17" s="11" customFormat="1" ht="14.25">
      <c r="A32" s="1368"/>
      <c r="B32" s="1345"/>
      <c r="C32" s="1346"/>
      <c r="D32" s="1351"/>
      <c r="E32" s="497" t="s">
        <v>531</v>
      </c>
      <c r="F32" s="450">
        <f t="shared" si="3"/>
        <v>2354.8</v>
      </c>
      <c r="G32" s="450">
        <f t="shared" si="3"/>
        <v>367.6</v>
      </c>
      <c r="H32" s="450">
        <f>ЗОЖ_пер!G522</f>
        <v>2354.8</v>
      </c>
      <c r="I32" s="450">
        <f>ЗОЖ_пер!H522</f>
        <v>367.6</v>
      </c>
      <c r="J32" s="450">
        <f>ЗОЖ_пер!I522</f>
        <v>0</v>
      </c>
      <c r="K32" s="450">
        <f>ЗОЖ_пер!J522</f>
        <v>0</v>
      </c>
      <c r="L32" s="450">
        <f>ЗОЖ_пер!K522</f>
        <v>0</v>
      </c>
      <c r="M32" s="450">
        <f>ЗОЖ_пер!L522</f>
        <v>0</v>
      </c>
      <c r="N32" s="450">
        <f>ЗОЖ_пер!M522</f>
        <v>0</v>
      </c>
      <c r="O32" s="450">
        <f>ЗОЖ_пер!N522</f>
        <v>0</v>
      </c>
      <c r="P32" s="1350"/>
      <c r="Q32" s="451"/>
    </row>
    <row r="33" spans="1:17" s="11" customFormat="1" ht="14.25">
      <c r="A33" s="1368"/>
      <c r="B33" s="1345"/>
      <c r="C33" s="1346"/>
      <c r="D33" s="438"/>
      <c r="E33" s="497" t="s">
        <v>532</v>
      </c>
      <c r="F33" s="450">
        <f t="shared" si="3"/>
        <v>2337.7</v>
      </c>
      <c r="G33" s="450">
        <f t="shared" si="3"/>
        <v>0</v>
      </c>
      <c r="H33" s="450">
        <f>ЗОЖ_пер!G523</f>
        <v>2337.7</v>
      </c>
      <c r="I33" s="450">
        <f>ЗОЖ_пер!H523</f>
        <v>0</v>
      </c>
      <c r="J33" s="450">
        <f>ЗОЖ_пер!I523</f>
        <v>0</v>
      </c>
      <c r="K33" s="450">
        <f>ЗОЖ_пер!J523</f>
        <v>0</v>
      </c>
      <c r="L33" s="450">
        <f>ЗОЖ_пер!K523</f>
        <v>0</v>
      </c>
      <c r="M33" s="450">
        <f>ЗОЖ_пер!L523</f>
        <v>0</v>
      </c>
      <c r="N33" s="450">
        <f>ЗОЖ_пер!M523</f>
        <v>0</v>
      </c>
      <c r="O33" s="450">
        <f>ЗОЖ_пер!N523</f>
        <v>0</v>
      </c>
      <c r="P33" s="1350"/>
      <c r="Q33" s="451"/>
    </row>
    <row r="34" spans="1:17" s="11" customFormat="1" ht="14.25">
      <c r="A34" s="1368"/>
      <c r="B34" s="1345"/>
      <c r="C34" s="1346"/>
      <c r="D34" s="438"/>
      <c r="E34" s="497" t="s">
        <v>533</v>
      </c>
      <c r="F34" s="450">
        <f t="shared" si="3"/>
        <v>2337.7</v>
      </c>
      <c r="G34" s="450">
        <f t="shared" si="3"/>
        <v>0</v>
      </c>
      <c r="H34" s="450">
        <f>ЗОЖ_пер!G524</f>
        <v>2337.7</v>
      </c>
      <c r="I34" s="450">
        <f>ЗОЖ_пер!H524</f>
        <v>0</v>
      </c>
      <c r="J34" s="450">
        <f>ЗОЖ_пер!I524</f>
        <v>0</v>
      </c>
      <c r="K34" s="450">
        <f>ЗОЖ_пер!J524</f>
        <v>0</v>
      </c>
      <c r="L34" s="450">
        <f>ЗОЖ_пер!K524</f>
        <v>0</v>
      </c>
      <c r="M34" s="450">
        <f>ЗОЖ_пер!L524</f>
        <v>0</v>
      </c>
      <c r="N34" s="450">
        <f>ЗОЖ_пер!M524</f>
        <v>0</v>
      </c>
      <c r="O34" s="450">
        <f>ЗОЖ_пер!N524</f>
        <v>0</v>
      </c>
      <c r="P34" s="1350"/>
      <c r="Q34" s="451"/>
    </row>
    <row r="35" spans="1:17" s="11" customFormat="1" ht="14.25">
      <c r="A35" s="1373"/>
      <c r="B35" s="1347"/>
      <c r="C35" s="1348"/>
      <c r="D35" s="438"/>
      <c r="E35" s="497" t="s">
        <v>545</v>
      </c>
      <c r="F35" s="450">
        <f t="shared" si="3"/>
        <v>2337.7</v>
      </c>
      <c r="G35" s="450">
        <f t="shared" si="3"/>
        <v>0</v>
      </c>
      <c r="H35" s="450">
        <f>ЗОЖ_пер!G525</f>
        <v>2337.7</v>
      </c>
      <c r="I35" s="450">
        <f>ЗОЖ_пер!H525</f>
        <v>0</v>
      </c>
      <c r="J35" s="450">
        <f>ЗОЖ_пер!I525</f>
        <v>0</v>
      </c>
      <c r="K35" s="450">
        <f>ЗОЖ_пер!J525</f>
        <v>0</v>
      </c>
      <c r="L35" s="450">
        <f>ЗОЖ_пер!K525</f>
        <v>0</v>
      </c>
      <c r="M35" s="450">
        <f>ЗОЖ_пер!L525</f>
        <v>0</v>
      </c>
      <c r="N35" s="450">
        <f>ЗОЖ_пер!M525</f>
        <v>0</v>
      </c>
      <c r="O35" s="450">
        <f>ЗОЖ_пер!N525</f>
        <v>0</v>
      </c>
      <c r="P35" s="1351"/>
      <c r="Q35" s="451"/>
    </row>
    <row r="36" spans="1:17" s="11" customFormat="1" ht="32.25" customHeight="1">
      <c r="A36" s="441"/>
      <c r="B36" s="1337" t="s">
        <v>474</v>
      </c>
      <c r="C36" s="1338"/>
      <c r="D36" s="1339"/>
      <c r="E36" s="1337" t="s">
        <v>434</v>
      </c>
      <c r="F36" s="1338"/>
      <c r="G36" s="1338"/>
      <c r="H36" s="1338"/>
      <c r="I36" s="1338"/>
      <c r="J36" s="1338"/>
      <c r="K36" s="1338"/>
      <c r="L36" s="1338"/>
      <c r="M36" s="1338"/>
      <c r="N36" s="1338"/>
      <c r="O36" s="1339"/>
      <c r="P36" s="1349" t="s">
        <v>24</v>
      </c>
      <c r="Q36" s="451"/>
    </row>
    <row r="37" spans="1:17" s="10" customFormat="1" ht="15" customHeight="1">
      <c r="A37" s="446"/>
      <c r="B37" s="1340" t="s">
        <v>475</v>
      </c>
      <c r="C37" s="1341"/>
      <c r="D37" s="1342"/>
      <c r="E37" s="1374" t="s">
        <v>476</v>
      </c>
      <c r="F37" s="1374"/>
      <c r="G37" s="1374"/>
      <c r="H37" s="1374"/>
      <c r="I37" s="1374"/>
      <c r="J37" s="1374"/>
      <c r="K37" s="1374"/>
      <c r="L37" s="1374"/>
      <c r="M37" s="1374"/>
      <c r="N37" s="1374"/>
      <c r="O37" s="1374"/>
      <c r="P37" s="1350"/>
      <c r="Q37" s="209"/>
    </row>
    <row r="38" spans="1:17" s="15" customFormat="1" ht="14.25">
      <c r="A38" s="1367"/>
      <c r="B38" s="1343" t="s">
        <v>477</v>
      </c>
      <c r="C38" s="1344"/>
      <c r="D38" s="438"/>
      <c r="E38" s="447" t="s">
        <v>8</v>
      </c>
      <c r="F38" s="447">
        <f>SUM(F39:F49)</f>
        <v>139862.2</v>
      </c>
      <c r="G38" s="447">
        <f aca="true" t="shared" si="4" ref="G38:O38">SUM(G39:G49)</f>
        <v>136248.5</v>
      </c>
      <c r="H38" s="447">
        <f t="shared" si="4"/>
        <v>139862.2</v>
      </c>
      <c r="I38" s="447">
        <f t="shared" si="4"/>
        <v>136248.5</v>
      </c>
      <c r="J38" s="447">
        <f t="shared" si="4"/>
        <v>0</v>
      </c>
      <c r="K38" s="447">
        <f t="shared" si="4"/>
        <v>0</v>
      </c>
      <c r="L38" s="447">
        <f t="shared" si="4"/>
        <v>0</v>
      </c>
      <c r="M38" s="447">
        <f t="shared" si="4"/>
        <v>0</v>
      </c>
      <c r="N38" s="447">
        <f t="shared" si="4"/>
        <v>0</v>
      </c>
      <c r="O38" s="447">
        <f t="shared" si="4"/>
        <v>0</v>
      </c>
      <c r="P38" s="1350"/>
      <c r="Q38" s="449"/>
    </row>
    <row r="39" spans="1:17" s="11" customFormat="1" ht="14.25">
      <c r="A39" s="1368"/>
      <c r="B39" s="1345"/>
      <c r="C39" s="1346"/>
      <c r="D39" s="438"/>
      <c r="E39" s="455" t="s">
        <v>9</v>
      </c>
      <c r="F39" s="455">
        <f>H39+J39+L39+N39</f>
        <v>12106.9</v>
      </c>
      <c r="G39" s="455">
        <f>I39+K39+M39+O39</f>
        <v>11373.2</v>
      </c>
      <c r="H39" s="455">
        <f>УФКиС_п!D5</f>
        <v>12106.9</v>
      </c>
      <c r="I39" s="455">
        <f>УФКиС_п!E5</f>
        <v>11373.2</v>
      </c>
      <c r="J39" s="512"/>
      <c r="K39" s="512"/>
      <c r="L39" s="512"/>
      <c r="M39" s="512"/>
      <c r="N39" s="512"/>
      <c r="O39" s="512"/>
      <c r="P39" s="1350"/>
      <c r="Q39" s="451"/>
    </row>
    <row r="40" spans="1:17" s="11" customFormat="1" ht="15" customHeight="1">
      <c r="A40" s="1368"/>
      <c r="B40" s="1345"/>
      <c r="C40" s="1346"/>
      <c r="D40" s="1349" t="s">
        <v>727</v>
      </c>
      <c r="E40" s="455" t="s">
        <v>10</v>
      </c>
      <c r="F40" s="455">
        <f aca="true" t="shared" si="5" ref="F40:G49">H40+J40+L40+N40</f>
        <v>12627.4</v>
      </c>
      <c r="G40" s="455">
        <f t="shared" si="5"/>
        <v>11541.8</v>
      </c>
      <c r="H40" s="455">
        <f>УФКиС_п!F5</f>
        <v>12627.4</v>
      </c>
      <c r="I40" s="455">
        <f>УФКиС_п!G5</f>
        <v>11541.8</v>
      </c>
      <c r="J40" s="512"/>
      <c r="K40" s="512"/>
      <c r="L40" s="512"/>
      <c r="M40" s="512"/>
      <c r="N40" s="512"/>
      <c r="O40" s="512"/>
      <c r="P40" s="1350"/>
      <c r="Q40" s="451"/>
    </row>
    <row r="41" spans="1:17" s="11" customFormat="1" ht="14.25">
      <c r="A41" s="1368"/>
      <c r="B41" s="1345"/>
      <c r="C41" s="1346"/>
      <c r="D41" s="1350"/>
      <c r="E41" s="455" t="s">
        <v>11</v>
      </c>
      <c r="F41" s="455">
        <f t="shared" si="5"/>
        <v>12627.4</v>
      </c>
      <c r="G41" s="455">
        <f t="shared" si="5"/>
        <v>11546.7</v>
      </c>
      <c r="H41" s="455">
        <f>УФКиС_п!H5</f>
        <v>12627.4</v>
      </c>
      <c r="I41" s="513">
        <f>УФКиС_п!I5</f>
        <v>11546.7</v>
      </c>
      <c r="J41" s="512"/>
      <c r="K41" s="512"/>
      <c r="L41" s="512"/>
      <c r="M41" s="512"/>
      <c r="N41" s="512"/>
      <c r="O41" s="512"/>
      <c r="P41" s="1350"/>
      <c r="Q41" s="451"/>
    </row>
    <row r="42" spans="1:17" s="11" customFormat="1" ht="14.25">
      <c r="A42" s="1368"/>
      <c r="B42" s="1345"/>
      <c r="C42" s="1346"/>
      <c r="D42" s="1350"/>
      <c r="E42" s="455" t="s">
        <v>19</v>
      </c>
      <c r="F42" s="455">
        <f t="shared" si="5"/>
        <v>13144.3</v>
      </c>
      <c r="G42" s="455">
        <f t="shared" si="5"/>
        <v>12430.6</v>
      </c>
      <c r="H42" s="455">
        <f>УФКиС_п!J5</f>
        <v>13144.3</v>
      </c>
      <c r="I42" s="455">
        <f>УФКиС_п!K5</f>
        <v>12430.6</v>
      </c>
      <c r="J42" s="512"/>
      <c r="K42" s="512"/>
      <c r="L42" s="512"/>
      <c r="M42" s="512"/>
      <c r="N42" s="512"/>
      <c r="O42" s="512"/>
      <c r="P42" s="1350"/>
      <c r="Q42" s="451"/>
    </row>
    <row r="43" spans="1:17" s="11" customFormat="1" ht="14.25">
      <c r="A43" s="1368"/>
      <c r="B43" s="1345"/>
      <c r="C43" s="1346"/>
      <c r="D43" s="1350"/>
      <c r="E43" s="455" t="s">
        <v>27</v>
      </c>
      <c r="F43" s="455">
        <f t="shared" si="5"/>
        <v>12704.3</v>
      </c>
      <c r="G43" s="455">
        <f t="shared" si="5"/>
        <v>12704.3</v>
      </c>
      <c r="H43" s="455">
        <f>УФКиС_п!L5</f>
        <v>12704.3</v>
      </c>
      <c r="I43" s="455">
        <f>УФКиС_п!M5</f>
        <v>12704.3</v>
      </c>
      <c r="J43" s="512"/>
      <c r="K43" s="512"/>
      <c r="L43" s="512"/>
      <c r="M43" s="512"/>
      <c r="N43" s="512"/>
      <c r="O43" s="512"/>
      <c r="P43" s="1350"/>
      <c r="Q43" s="451"/>
    </row>
    <row r="44" spans="1:17" s="11" customFormat="1" ht="14.25">
      <c r="A44" s="1368"/>
      <c r="B44" s="1345"/>
      <c r="C44" s="1346"/>
      <c r="D44" s="1350"/>
      <c r="E44" s="438" t="s">
        <v>28</v>
      </c>
      <c r="F44" s="438">
        <f t="shared" si="5"/>
        <v>13169.7</v>
      </c>
      <c r="G44" s="438">
        <f t="shared" si="5"/>
        <v>13169.7</v>
      </c>
      <c r="H44" s="438">
        <f>УФКиС_п!N5</f>
        <v>13169.7</v>
      </c>
      <c r="I44" s="438">
        <f>УФКиС_п!O5</f>
        <v>13169.7</v>
      </c>
      <c r="J44" s="514"/>
      <c r="K44" s="514"/>
      <c r="L44" s="514"/>
      <c r="M44" s="514"/>
      <c r="N44" s="514"/>
      <c r="O44" s="514"/>
      <c r="P44" s="1350"/>
      <c r="Q44" s="451"/>
    </row>
    <row r="45" spans="1:17" s="11" customFormat="1" ht="14.25">
      <c r="A45" s="1368"/>
      <c r="B45" s="1345"/>
      <c r="C45" s="1346"/>
      <c r="D45" s="1350"/>
      <c r="E45" s="497" t="s">
        <v>530</v>
      </c>
      <c r="F45" s="438">
        <f t="shared" si="5"/>
        <v>12679.7</v>
      </c>
      <c r="G45" s="438">
        <f t="shared" si="5"/>
        <v>12679.7</v>
      </c>
      <c r="H45" s="438">
        <f>УФКиС_п!P5</f>
        <v>12679.7</v>
      </c>
      <c r="I45" s="438">
        <f>УФКиС_п!Q5</f>
        <v>12679.7</v>
      </c>
      <c r="J45" s="514"/>
      <c r="K45" s="514"/>
      <c r="L45" s="514"/>
      <c r="M45" s="514"/>
      <c r="N45" s="514"/>
      <c r="O45" s="514"/>
      <c r="P45" s="1350"/>
      <c r="Q45" s="451"/>
    </row>
    <row r="46" spans="1:17" s="11" customFormat="1" ht="14.25">
      <c r="A46" s="1368"/>
      <c r="B46" s="1345"/>
      <c r="C46" s="1346"/>
      <c r="D46" s="1350"/>
      <c r="E46" s="497" t="s">
        <v>531</v>
      </c>
      <c r="F46" s="438">
        <f t="shared" si="5"/>
        <v>12679.7</v>
      </c>
      <c r="G46" s="438">
        <f t="shared" si="5"/>
        <v>12679.7</v>
      </c>
      <c r="H46" s="438">
        <f>УФКиС_п!R5</f>
        <v>12679.7</v>
      </c>
      <c r="I46" s="438">
        <f>УФКиС_п!S5</f>
        <v>12679.7</v>
      </c>
      <c r="J46" s="514"/>
      <c r="K46" s="514"/>
      <c r="L46" s="514"/>
      <c r="M46" s="514"/>
      <c r="N46" s="514"/>
      <c r="O46" s="514"/>
      <c r="P46" s="1350"/>
      <c r="Q46" s="451"/>
    </row>
    <row r="47" spans="1:17" s="11" customFormat="1" ht="14.25">
      <c r="A47" s="1368"/>
      <c r="B47" s="1345"/>
      <c r="C47" s="1346"/>
      <c r="D47" s="1350"/>
      <c r="E47" s="497" t="s">
        <v>532</v>
      </c>
      <c r="F47" s="438">
        <f t="shared" si="5"/>
        <v>12707.6</v>
      </c>
      <c r="G47" s="438">
        <f t="shared" si="5"/>
        <v>12707.6</v>
      </c>
      <c r="H47" s="438">
        <f>УФКиС_п!T5</f>
        <v>12707.6</v>
      </c>
      <c r="I47" s="438">
        <f>УФКиС_п!U5</f>
        <v>12707.6</v>
      </c>
      <c r="J47" s="514"/>
      <c r="K47" s="514"/>
      <c r="L47" s="514"/>
      <c r="M47" s="514"/>
      <c r="N47" s="514"/>
      <c r="O47" s="514"/>
      <c r="P47" s="1350"/>
      <c r="Q47" s="451"/>
    </row>
    <row r="48" spans="1:17" s="11" customFormat="1" ht="14.25">
      <c r="A48" s="1368"/>
      <c r="B48" s="1345"/>
      <c r="C48" s="1346"/>
      <c r="D48" s="1350"/>
      <c r="E48" s="497" t="s">
        <v>533</v>
      </c>
      <c r="F48" s="438">
        <f t="shared" si="5"/>
        <v>12707.6</v>
      </c>
      <c r="G48" s="438">
        <f t="shared" si="5"/>
        <v>12707.6</v>
      </c>
      <c r="H48" s="438">
        <f>УФКиС_п!V5</f>
        <v>12707.6</v>
      </c>
      <c r="I48" s="438">
        <f>УФКиС_п!W5</f>
        <v>12707.6</v>
      </c>
      <c r="J48" s="514"/>
      <c r="K48" s="514"/>
      <c r="L48" s="514"/>
      <c r="M48" s="514"/>
      <c r="N48" s="514"/>
      <c r="O48" s="514"/>
      <c r="P48" s="1350"/>
      <c r="Q48" s="451"/>
    </row>
    <row r="49" spans="1:17" s="11" customFormat="1" ht="14.25">
      <c r="A49" s="1373"/>
      <c r="B49" s="1347"/>
      <c r="C49" s="1348"/>
      <c r="D49" s="1351"/>
      <c r="E49" s="497" t="s">
        <v>545</v>
      </c>
      <c r="F49" s="438">
        <f t="shared" si="5"/>
        <v>12707.6</v>
      </c>
      <c r="G49" s="438">
        <f t="shared" si="5"/>
        <v>12707.6</v>
      </c>
      <c r="H49" s="438">
        <f>УФКиС_п!X5</f>
        <v>12707.6</v>
      </c>
      <c r="I49" s="438">
        <f>УФКиС_п!Y5</f>
        <v>12707.6</v>
      </c>
      <c r="J49" s="514"/>
      <c r="K49" s="514"/>
      <c r="L49" s="514"/>
      <c r="M49" s="514"/>
      <c r="N49" s="514"/>
      <c r="O49" s="514"/>
      <c r="P49" s="1351"/>
      <c r="Q49" s="451"/>
    </row>
    <row r="50" spans="1:17" s="11" customFormat="1" ht="15" customHeight="1">
      <c r="A50" s="439"/>
      <c r="B50" s="1337" t="s">
        <v>478</v>
      </c>
      <c r="C50" s="1338"/>
      <c r="D50" s="1339"/>
      <c r="E50" s="1377" t="s">
        <v>21</v>
      </c>
      <c r="F50" s="1378"/>
      <c r="G50" s="1378"/>
      <c r="H50" s="1378"/>
      <c r="I50" s="1378"/>
      <c r="J50" s="1378"/>
      <c r="K50" s="1378"/>
      <c r="L50" s="1378"/>
      <c r="M50" s="1378"/>
      <c r="N50" s="1378"/>
      <c r="O50" s="1379"/>
      <c r="P50" s="1349" t="s">
        <v>482</v>
      </c>
      <c r="Q50" s="451"/>
    </row>
    <row r="51" spans="1:17" s="16" customFormat="1" ht="15" customHeight="1">
      <c r="A51" s="441"/>
      <c r="B51" s="1340" t="s">
        <v>479</v>
      </c>
      <c r="C51" s="1341"/>
      <c r="D51" s="1342"/>
      <c r="E51" s="1374" t="s">
        <v>522</v>
      </c>
      <c r="F51" s="1374"/>
      <c r="G51" s="1374"/>
      <c r="H51" s="1374"/>
      <c r="I51" s="1374"/>
      <c r="J51" s="1374"/>
      <c r="K51" s="1374"/>
      <c r="L51" s="1374"/>
      <c r="M51" s="1374"/>
      <c r="N51" s="1374"/>
      <c r="O51" s="1374"/>
      <c r="P51" s="1350"/>
      <c r="Q51" s="452"/>
    </row>
    <row r="52" spans="1:17" s="15" customFormat="1" ht="14.25">
      <c r="A52" s="1367"/>
      <c r="B52" s="1343" t="s">
        <v>480</v>
      </c>
      <c r="C52" s="1344"/>
      <c r="D52" s="438"/>
      <c r="E52" s="447" t="s">
        <v>8</v>
      </c>
      <c r="F52" s="448">
        <f>SUM(F53:F63)</f>
        <v>1642370.4</v>
      </c>
      <c r="G52" s="448">
        <f aca="true" t="shared" si="6" ref="G52:O52">SUM(G53:G63)</f>
        <v>88389.3</v>
      </c>
      <c r="H52" s="448">
        <f t="shared" si="6"/>
        <v>758665.1000000001</v>
      </c>
      <c r="I52" s="448">
        <f t="shared" si="6"/>
        <v>74790.1</v>
      </c>
      <c r="J52" s="448">
        <f t="shared" si="6"/>
        <v>0</v>
      </c>
      <c r="K52" s="448">
        <f t="shared" si="6"/>
        <v>0</v>
      </c>
      <c r="L52" s="448">
        <f t="shared" si="6"/>
        <v>883705.3</v>
      </c>
      <c r="M52" s="448">
        <f t="shared" si="6"/>
        <v>13599.2</v>
      </c>
      <c r="N52" s="448">
        <f t="shared" si="6"/>
        <v>0</v>
      </c>
      <c r="O52" s="448">
        <f t="shared" si="6"/>
        <v>0</v>
      </c>
      <c r="P52" s="1350"/>
      <c r="Q52" s="449"/>
    </row>
    <row r="53" spans="1:17" s="11" customFormat="1" ht="14.25">
      <c r="A53" s="1368"/>
      <c r="B53" s="1345"/>
      <c r="C53" s="1346"/>
      <c r="D53" s="438"/>
      <c r="E53" s="455" t="s">
        <v>9</v>
      </c>
      <c r="F53" s="456">
        <f>H53+J53+L53+N53</f>
        <v>85016.09999999999</v>
      </c>
      <c r="G53" s="456">
        <f>I53+K53+M53+O53</f>
        <v>37016.1</v>
      </c>
      <c r="H53" s="456">
        <f>Стр_пер!G540</f>
        <v>35416.899999999994</v>
      </c>
      <c r="I53" s="456">
        <f>Стр_пер!H540</f>
        <v>23416.899999999998</v>
      </c>
      <c r="J53" s="456">
        <f>Стр_пер!I540</f>
        <v>0</v>
      </c>
      <c r="K53" s="456">
        <f>Стр_пер!J540</f>
        <v>0</v>
      </c>
      <c r="L53" s="456">
        <f>Стр_пер!K540</f>
        <v>49599.2</v>
      </c>
      <c r="M53" s="456">
        <f>Стр_пер!L540</f>
        <v>13599.2</v>
      </c>
      <c r="N53" s="456">
        <f>Стр_пер!M540</f>
        <v>0</v>
      </c>
      <c r="O53" s="456">
        <f>Стр_пер!N540</f>
        <v>0</v>
      </c>
      <c r="P53" s="1350"/>
      <c r="Q53" s="451"/>
    </row>
    <row r="54" spans="1:17" s="11" customFormat="1" ht="15" customHeight="1">
      <c r="A54" s="1368"/>
      <c r="B54" s="1345"/>
      <c r="C54" s="1346"/>
      <c r="D54" s="1349" t="s">
        <v>728</v>
      </c>
      <c r="E54" s="455" t="s">
        <v>10</v>
      </c>
      <c r="F54" s="456">
        <f aca="true" t="shared" si="7" ref="F54:G58">H54+J54+L54+N54</f>
        <v>4708.6</v>
      </c>
      <c r="G54" s="456">
        <f t="shared" si="7"/>
        <v>4708.6</v>
      </c>
      <c r="H54" s="456">
        <f>Стр_пер!G541</f>
        <v>4708.6</v>
      </c>
      <c r="I54" s="456">
        <f>Стр_пер!H541</f>
        <v>4708.6</v>
      </c>
      <c r="J54" s="456">
        <f>Стр_пер!I541</f>
        <v>0</v>
      </c>
      <c r="K54" s="456">
        <f>Стр_пер!J541</f>
        <v>0</v>
      </c>
      <c r="L54" s="456">
        <f>Стр_пер!K541</f>
        <v>0</v>
      </c>
      <c r="M54" s="456">
        <f>Стр_пер!L541</f>
        <v>0</v>
      </c>
      <c r="N54" s="456">
        <f>Стр_пер!M541</f>
        <v>0</v>
      </c>
      <c r="O54" s="456">
        <f>Стр_пер!N541</f>
        <v>0</v>
      </c>
      <c r="P54" s="1350"/>
      <c r="Q54" s="451"/>
    </row>
    <row r="55" spans="1:17" s="11" customFormat="1" ht="14.25">
      <c r="A55" s="1368"/>
      <c r="B55" s="1345"/>
      <c r="C55" s="1346"/>
      <c r="D55" s="1350"/>
      <c r="E55" s="455" t="s">
        <v>11</v>
      </c>
      <c r="F55" s="456">
        <f t="shared" si="7"/>
        <v>45833.9</v>
      </c>
      <c r="G55" s="456">
        <f t="shared" si="7"/>
        <v>5831.9</v>
      </c>
      <c r="H55" s="456">
        <f>Стр_пер!G542</f>
        <v>5833.9</v>
      </c>
      <c r="I55" s="456">
        <f>Стр_пер!H542</f>
        <v>5831.9</v>
      </c>
      <c r="J55" s="456">
        <f>Стр_пер!I542</f>
        <v>0</v>
      </c>
      <c r="K55" s="456">
        <f>Стр_пер!J542</f>
        <v>0</v>
      </c>
      <c r="L55" s="456">
        <f>Стр_пер!K542</f>
        <v>40000</v>
      </c>
      <c r="M55" s="456">
        <f>Стр_пер!L542</f>
        <v>0</v>
      </c>
      <c r="N55" s="456">
        <f>Стр_пер!M542</f>
        <v>0</v>
      </c>
      <c r="O55" s="456">
        <f>Стр_пер!N542</f>
        <v>0</v>
      </c>
      <c r="P55" s="1350"/>
      <c r="Q55" s="451"/>
    </row>
    <row r="56" spans="1:17" s="11" customFormat="1" ht="14.25">
      <c r="A56" s="1368"/>
      <c r="B56" s="1345"/>
      <c r="C56" s="1346"/>
      <c r="D56" s="1350"/>
      <c r="E56" s="455" t="s">
        <v>19</v>
      </c>
      <c r="F56" s="456">
        <f t="shared" si="7"/>
        <v>11644.4</v>
      </c>
      <c r="G56" s="456">
        <f t="shared" si="7"/>
        <v>11644.4</v>
      </c>
      <c r="H56" s="456">
        <f>Стр_пер!G543</f>
        <v>11644.4</v>
      </c>
      <c r="I56" s="456">
        <f>Стр_пер!H543</f>
        <v>11644.4</v>
      </c>
      <c r="J56" s="456">
        <f>Стр_пер!I543</f>
        <v>0</v>
      </c>
      <c r="K56" s="456">
        <f>Стр_пер!J543</f>
        <v>0</v>
      </c>
      <c r="L56" s="456">
        <f>Стр_пер!K543</f>
        <v>0</v>
      </c>
      <c r="M56" s="456">
        <f>Стр_пер!L543</f>
        <v>0</v>
      </c>
      <c r="N56" s="456">
        <f>Стр_пер!M543</f>
        <v>0</v>
      </c>
      <c r="O56" s="456">
        <f>Стр_пер!N543</f>
        <v>0</v>
      </c>
      <c r="P56" s="1350"/>
      <c r="Q56" s="451"/>
    </row>
    <row r="57" spans="1:17" s="11" customFormat="1" ht="14.25">
      <c r="A57" s="1368"/>
      <c r="B57" s="1345"/>
      <c r="C57" s="1346"/>
      <c r="D57" s="1350"/>
      <c r="E57" s="455" t="s">
        <v>27</v>
      </c>
      <c r="F57" s="456">
        <f t="shared" si="7"/>
        <v>6554.3</v>
      </c>
      <c r="G57" s="456">
        <f t="shared" si="7"/>
        <v>6554.3</v>
      </c>
      <c r="H57" s="456">
        <f>Стр_пер!G544</f>
        <v>6554.3</v>
      </c>
      <c r="I57" s="456">
        <f>Стр_пер!H544</f>
        <v>6554.3</v>
      </c>
      <c r="J57" s="456">
        <f>Стр_пер!I544</f>
        <v>0</v>
      </c>
      <c r="K57" s="456">
        <f>Стр_пер!J544</f>
        <v>0</v>
      </c>
      <c r="L57" s="456">
        <f>Стр_пер!K544</f>
        <v>0</v>
      </c>
      <c r="M57" s="456">
        <f>Стр_пер!L544</f>
        <v>0</v>
      </c>
      <c r="N57" s="456">
        <f>Стр_пер!M544</f>
        <v>0</v>
      </c>
      <c r="O57" s="456">
        <f>Стр_пер!N544</f>
        <v>0</v>
      </c>
      <c r="P57" s="1350"/>
      <c r="Q57" s="451"/>
    </row>
    <row r="58" spans="1:17" s="11" customFormat="1" ht="14.25">
      <c r="A58" s="1368"/>
      <c r="B58" s="1345"/>
      <c r="C58" s="1346"/>
      <c r="D58" s="1351"/>
      <c r="E58" s="438" t="s">
        <v>28</v>
      </c>
      <c r="F58" s="450">
        <f t="shared" si="7"/>
        <v>161485</v>
      </c>
      <c r="G58" s="450">
        <f t="shared" si="7"/>
        <v>22634</v>
      </c>
      <c r="H58" s="515">
        <f>Стр_пер!G545</f>
        <v>96485</v>
      </c>
      <c r="I58" s="450">
        <f>Стр_пер!H545</f>
        <v>22634</v>
      </c>
      <c r="J58" s="450">
        <f>Стр_пер!I545</f>
        <v>0</v>
      </c>
      <c r="K58" s="450">
        <f>Стр_пер!J545</f>
        <v>0</v>
      </c>
      <c r="L58" s="450">
        <f>Стр_пер!K545</f>
        <v>65000</v>
      </c>
      <c r="M58" s="450">
        <f>Стр_пер!L545</f>
        <v>0</v>
      </c>
      <c r="N58" s="450">
        <f>Стр_пер!M545</f>
        <v>0</v>
      </c>
      <c r="O58" s="450">
        <f>Стр_пер!N545</f>
        <v>0</v>
      </c>
      <c r="P58" s="1350"/>
      <c r="Q58" s="451"/>
    </row>
    <row r="59" spans="1:17" s="11" customFormat="1" ht="14.25">
      <c r="A59" s="1368"/>
      <c r="B59" s="1345"/>
      <c r="C59" s="1346"/>
      <c r="D59" s="438"/>
      <c r="E59" s="497" t="s">
        <v>530</v>
      </c>
      <c r="F59" s="450">
        <f aca="true" t="shared" si="8" ref="F59:G63">H59+J59+L59+N59</f>
        <v>426301.29999999993</v>
      </c>
      <c r="G59" s="450">
        <f t="shared" si="8"/>
        <v>0</v>
      </c>
      <c r="H59" s="450">
        <f>Стр_пер!G546</f>
        <v>175185.49999999997</v>
      </c>
      <c r="I59" s="450">
        <f>Стр_пер!H546</f>
        <v>0</v>
      </c>
      <c r="J59" s="450">
        <f>Стр_пер!I546</f>
        <v>0</v>
      </c>
      <c r="K59" s="450">
        <f>Стр_пер!J546</f>
        <v>0</v>
      </c>
      <c r="L59" s="450">
        <f>Стр_пер!K546</f>
        <v>251115.8</v>
      </c>
      <c r="M59" s="450">
        <f>Стр_пер!L546</f>
        <v>0</v>
      </c>
      <c r="N59" s="450">
        <f>Стр_пер!M546</f>
        <v>0</v>
      </c>
      <c r="O59" s="450">
        <f>Стр_пер!N546</f>
        <v>0</v>
      </c>
      <c r="P59" s="1350"/>
      <c r="Q59" s="451"/>
    </row>
    <row r="60" spans="1:17" s="11" customFormat="1" ht="14.25">
      <c r="A60" s="1368"/>
      <c r="B60" s="1345"/>
      <c r="C60" s="1346"/>
      <c r="D60" s="438"/>
      <c r="E60" s="497" t="s">
        <v>531</v>
      </c>
      <c r="F60" s="450">
        <f t="shared" si="8"/>
        <v>344634.19999999995</v>
      </c>
      <c r="G60" s="450">
        <f t="shared" si="8"/>
        <v>0</v>
      </c>
      <c r="H60" s="450">
        <f>Стр_пер!G547</f>
        <v>110112.4</v>
      </c>
      <c r="I60" s="450">
        <f>Стр_пер!H547</f>
        <v>0</v>
      </c>
      <c r="J60" s="450">
        <f>Стр_пер!I547</f>
        <v>0</v>
      </c>
      <c r="K60" s="450">
        <f>Стр_пер!J547</f>
        <v>0</v>
      </c>
      <c r="L60" s="450">
        <f>Стр_пер!K547</f>
        <v>234521.8</v>
      </c>
      <c r="M60" s="450">
        <f>Стр_пер!L547</f>
        <v>0</v>
      </c>
      <c r="N60" s="450">
        <f>Стр_пер!M547</f>
        <v>0</v>
      </c>
      <c r="O60" s="450">
        <f>Стр_пер!N547</f>
        <v>0</v>
      </c>
      <c r="P60" s="1350"/>
      <c r="Q60" s="451"/>
    </row>
    <row r="61" spans="1:17" s="11" customFormat="1" ht="14.25">
      <c r="A61" s="1368"/>
      <c r="B61" s="1345"/>
      <c r="C61" s="1346"/>
      <c r="D61" s="438"/>
      <c r="E61" s="497" t="s">
        <v>532</v>
      </c>
      <c r="F61" s="450">
        <f t="shared" si="8"/>
        <v>364970.8</v>
      </c>
      <c r="G61" s="450">
        <f t="shared" si="8"/>
        <v>0</v>
      </c>
      <c r="H61" s="450">
        <f>Стр_пер!G548</f>
        <v>121502.3</v>
      </c>
      <c r="I61" s="450">
        <f>Стр_пер!H548</f>
        <v>0</v>
      </c>
      <c r="J61" s="450">
        <f>Стр_пер!I548</f>
        <v>0</v>
      </c>
      <c r="K61" s="450">
        <f>Стр_пер!J548</f>
        <v>0</v>
      </c>
      <c r="L61" s="450">
        <f>Стр_пер!K548</f>
        <v>243468.5</v>
      </c>
      <c r="M61" s="450">
        <f>Стр_пер!L548</f>
        <v>0</v>
      </c>
      <c r="N61" s="450">
        <f>Стр_пер!M548</f>
        <v>0</v>
      </c>
      <c r="O61" s="450">
        <f>Стр_пер!N548</f>
        <v>0</v>
      </c>
      <c r="P61" s="1350"/>
      <c r="Q61" s="451"/>
    </row>
    <row r="62" spans="1:17" s="11" customFormat="1" ht="14.25">
      <c r="A62" s="1368"/>
      <c r="B62" s="1345"/>
      <c r="C62" s="1346"/>
      <c r="D62" s="438"/>
      <c r="E62" s="497" t="s">
        <v>533</v>
      </c>
      <c r="F62" s="450">
        <f t="shared" si="8"/>
        <v>101921.8</v>
      </c>
      <c r="G62" s="450">
        <f t="shared" si="8"/>
        <v>0</v>
      </c>
      <c r="H62" s="450">
        <f>Стр_пер!G549</f>
        <v>101921.8</v>
      </c>
      <c r="I62" s="450">
        <f>Стр_пер!H549</f>
        <v>0</v>
      </c>
      <c r="J62" s="450">
        <f>Стр_пер!I549</f>
        <v>0</v>
      </c>
      <c r="K62" s="450">
        <f>Стр_пер!J549</f>
        <v>0</v>
      </c>
      <c r="L62" s="450">
        <f>Стр_пер!K549</f>
        <v>0</v>
      </c>
      <c r="M62" s="450">
        <f>Стр_пер!L549</f>
        <v>0</v>
      </c>
      <c r="N62" s="450">
        <f>Стр_пер!M549</f>
        <v>0</v>
      </c>
      <c r="O62" s="450">
        <f>Стр_пер!N549</f>
        <v>0</v>
      </c>
      <c r="P62" s="1350"/>
      <c r="Q62" s="451"/>
    </row>
    <row r="63" spans="1:17" s="11" customFormat="1" ht="14.25">
      <c r="A63" s="1368"/>
      <c r="B63" s="1345"/>
      <c r="C63" s="1346"/>
      <c r="D63" s="438"/>
      <c r="E63" s="496" t="s">
        <v>545</v>
      </c>
      <c r="F63" s="453">
        <f t="shared" si="8"/>
        <v>89300</v>
      </c>
      <c r="G63" s="453">
        <f t="shared" si="8"/>
        <v>0</v>
      </c>
      <c r="H63" s="450">
        <f>Стр_пер!G550</f>
        <v>89300</v>
      </c>
      <c r="I63" s="450">
        <f>Стр_пер!H550</f>
        <v>0</v>
      </c>
      <c r="J63" s="450">
        <f>Стр_пер!I550</f>
        <v>0</v>
      </c>
      <c r="K63" s="450">
        <f>Стр_пер!J550</f>
        <v>0</v>
      </c>
      <c r="L63" s="450">
        <f>Стр_пер!K550</f>
        <v>0</v>
      </c>
      <c r="M63" s="450">
        <f>Стр_пер!L550</f>
        <v>0</v>
      </c>
      <c r="N63" s="450">
        <f>Стр_пер!M550</f>
        <v>0</v>
      </c>
      <c r="O63" s="450">
        <f>Стр_пер!N550</f>
        <v>0</v>
      </c>
      <c r="P63" s="1350"/>
      <c r="Q63" s="451"/>
    </row>
    <row r="64" spans="1:17" s="15" customFormat="1" ht="15" customHeight="1">
      <c r="A64" s="1369"/>
      <c r="B64" s="1366" t="s">
        <v>481</v>
      </c>
      <c r="C64" s="1366"/>
      <c r="D64" s="438"/>
      <c r="E64" s="447" t="s">
        <v>8</v>
      </c>
      <c r="F64" s="448">
        <f>SUM(F65:F75)</f>
        <v>11259014</v>
      </c>
      <c r="G64" s="448">
        <f aca="true" t="shared" si="9" ref="G64:O64">SUM(G65:G75)</f>
        <v>6616779.168499999</v>
      </c>
      <c r="H64" s="448">
        <f t="shared" si="9"/>
        <v>7803566.500000001</v>
      </c>
      <c r="I64" s="448">
        <f t="shared" si="9"/>
        <v>5519508.6585</v>
      </c>
      <c r="J64" s="448">
        <f t="shared" si="9"/>
        <v>42997.90000000001</v>
      </c>
      <c r="K64" s="448">
        <f t="shared" si="9"/>
        <v>38031.700000000004</v>
      </c>
      <c r="L64" s="448">
        <f t="shared" si="9"/>
        <v>2487911.3</v>
      </c>
      <c r="M64" s="448">
        <f t="shared" si="9"/>
        <v>542632.7</v>
      </c>
      <c r="N64" s="448">
        <f t="shared" si="9"/>
        <v>924538.2999999999</v>
      </c>
      <c r="O64" s="448">
        <f t="shared" si="9"/>
        <v>516606.11000000004</v>
      </c>
      <c r="P64" s="1366"/>
      <c r="Q64" s="449"/>
    </row>
    <row r="65" spans="1:17" s="11" customFormat="1" ht="14.25">
      <c r="A65" s="1369"/>
      <c r="B65" s="1366"/>
      <c r="C65" s="1366"/>
      <c r="D65" s="455"/>
      <c r="E65" s="455" t="s">
        <v>9</v>
      </c>
      <c r="F65" s="456">
        <f>H65+J65+L65+N65</f>
        <v>680068.4</v>
      </c>
      <c r="G65" s="456">
        <f>I65+K65+M65+O65</f>
        <v>427749.2850000001</v>
      </c>
      <c r="H65" s="456">
        <f aca="true" t="shared" si="10" ref="H65:O69">H11+H25+H39+H53</f>
        <v>487579.4</v>
      </c>
      <c r="I65" s="456">
        <f t="shared" si="10"/>
        <v>362527.5850000001</v>
      </c>
      <c r="J65" s="456">
        <f t="shared" si="10"/>
        <v>3511.5</v>
      </c>
      <c r="K65" s="456">
        <f t="shared" si="10"/>
        <v>3511.5</v>
      </c>
      <c r="L65" s="456">
        <f t="shared" si="10"/>
        <v>188977.5</v>
      </c>
      <c r="M65" s="456">
        <f t="shared" si="10"/>
        <v>61710.2</v>
      </c>
      <c r="N65" s="456">
        <f t="shared" si="10"/>
        <v>0</v>
      </c>
      <c r="O65" s="456">
        <f t="shared" si="10"/>
        <v>0</v>
      </c>
      <c r="P65" s="1366"/>
      <c r="Q65" s="451"/>
    </row>
    <row r="66" spans="1:17" s="11" customFormat="1" ht="14.25">
      <c r="A66" s="1369"/>
      <c r="B66" s="1366"/>
      <c r="C66" s="1366"/>
      <c r="D66" s="455"/>
      <c r="E66" s="455" t="s">
        <v>10</v>
      </c>
      <c r="F66" s="456">
        <f aca="true" t="shared" si="11" ref="F66:G69">H66+J66+L66+N66</f>
        <v>762562.6000000001</v>
      </c>
      <c r="G66" s="456">
        <f t="shared" si="11"/>
        <v>477506.4999999999</v>
      </c>
      <c r="H66" s="456">
        <f t="shared" si="10"/>
        <v>590138.4</v>
      </c>
      <c r="I66" s="456">
        <f t="shared" si="10"/>
        <v>358245.0999999999</v>
      </c>
      <c r="J66" s="456">
        <f t="shared" si="10"/>
        <v>1655.3</v>
      </c>
      <c r="K66" s="456">
        <f t="shared" si="10"/>
        <v>1655.3</v>
      </c>
      <c r="L66" s="456">
        <f t="shared" si="10"/>
        <v>102346.90000000001</v>
      </c>
      <c r="M66" s="456">
        <f t="shared" si="10"/>
        <v>49184.1</v>
      </c>
      <c r="N66" s="456">
        <f t="shared" si="10"/>
        <v>68422</v>
      </c>
      <c r="O66" s="456">
        <f t="shared" si="10"/>
        <v>68422</v>
      </c>
      <c r="P66" s="1366"/>
      <c r="Q66" s="451"/>
    </row>
    <row r="67" spans="1:17" s="11" customFormat="1" ht="14.25">
      <c r="A67" s="1369"/>
      <c r="B67" s="1366"/>
      <c r="C67" s="1366"/>
      <c r="D67" s="455"/>
      <c r="E67" s="455" t="s">
        <v>11</v>
      </c>
      <c r="F67" s="456">
        <f t="shared" si="11"/>
        <v>849909.5000000001</v>
      </c>
      <c r="G67" s="456">
        <f t="shared" si="11"/>
        <v>543736.2985</v>
      </c>
      <c r="H67" s="457">
        <f t="shared" si="10"/>
        <v>595460.7000000001</v>
      </c>
      <c r="I67" s="456">
        <f t="shared" si="10"/>
        <v>396957.6985</v>
      </c>
      <c r="J67" s="456">
        <f t="shared" si="10"/>
        <v>0</v>
      </c>
      <c r="K67" s="456">
        <f t="shared" si="10"/>
        <v>0</v>
      </c>
      <c r="L67" s="456">
        <f t="shared" si="10"/>
        <v>180100</v>
      </c>
      <c r="M67" s="456">
        <f t="shared" si="10"/>
        <v>72429.8</v>
      </c>
      <c r="N67" s="456">
        <f t="shared" si="10"/>
        <v>74348.8</v>
      </c>
      <c r="O67" s="456">
        <f t="shared" si="10"/>
        <v>74348.8</v>
      </c>
      <c r="P67" s="1366"/>
      <c r="Q67" s="451"/>
    </row>
    <row r="68" spans="1:17" s="11" customFormat="1" ht="14.25">
      <c r="A68" s="1369"/>
      <c r="B68" s="1366"/>
      <c r="C68" s="1366"/>
      <c r="D68" s="455"/>
      <c r="E68" s="455" t="s">
        <v>19</v>
      </c>
      <c r="F68" s="456">
        <f t="shared" si="11"/>
        <v>1008527.4000000001</v>
      </c>
      <c r="G68" s="456">
        <f t="shared" si="11"/>
        <v>697447.71</v>
      </c>
      <c r="H68" s="456">
        <f t="shared" si="10"/>
        <v>726236.2000000001</v>
      </c>
      <c r="I68" s="456">
        <f t="shared" si="10"/>
        <v>528140.7</v>
      </c>
      <c r="J68" s="456">
        <f t="shared" si="10"/>
        <v>0</v>
      </c>
      <c r="K68" s="456">
        <f t="shared" si="10"/>
        <v>0</v>
      </c>
      <c r="L68" s="456">
        <f t="shared" si="10"/>
        <v>144755.00000000003</v>
      </c>
      <c r="M68" s="456">
        <f t="shared" si="10"/>
        <v>102386.8</v>
      </c>
      <c r="N68" s="456">
        <f t="shared" si="10"/>
        <v>137536.2</v>
      </c>
      <c r="O68" s="456">
        <f t="shared" si="10"/>
        <v>66920.20999999999</v>
      </c>
      <c r="P68" s="1366"/>
      <c r="Q68" s="451"/>
    </row>
    <row r="69" spans="1:17" s="11" customFormat="1" ht="14.25">
      <c r="A69" s="1369"/>
      <c r="B69" s="1366"/>
      <c r="C69" s="1366"/>
      <c r="D69" s="455"/>
      <c r="E69" s="455" t="s">
        <v>27</v>
      </c>
      <c r="F69" s="456">
        <f t="shared" si="11"/>
        <v>1006206.9</v>
      </c>
      <c r="G69" s="456">
        <f t="shared" si="11"/>
        <v>725983.9</v>
      </c>
      <c r="H69" s="456">
        <f t="shared" si="10"/>
        <v>706643.2000000001</v>
      </c>
      <c r="I69" s="456">
        <f>I15+I29+I43+I57</f>
        <v>533920.9</v>
      </c>
      <c r="J69" s="456">
        <f t="shared" si="10"/>
        <v>2822.6</v>
      </c>
      <c r="K69" s="456">
        <f t="shared" si="10"/>
        <v>2822.6</v>
      </c>
      <c r="L69" s="456">
        <f t="shared" si="10"/>
        <v>156705.1</v>
      </c>
      <c r="M69" s="456">
        <f t="shared" si="10"/>
        <v>115203.9</v>
      </c>
      <c r="N69" s="456">
        <f t="shared" si="10"/>
        <v>140036</v>
      </c>
      <c r="O69" s="456">
        <f t="shared" si="10"/>
        <v>74036.5</v>
      </c>
      <c r="P69" s="1366"/>
      <c r="Q69" s="451"/>
    </row>
    <row r="70" spans="1:17" s="11" customFormat="1" ht="14.25">
      <c r="A70" s="1369"/>
      <c r="B70" s="1366"/>
      <c r="C70" s="1366"/>
      <c r="D70" s="438"/>
      <c r="E70" s="438" t="s">
        <v>28</v>
      </c>
      <c r="F70" s="450">
        <f aca="true" t="shared" si="12" ref="F70:F75">H70+J70+L70+N70</f>
        <v>1125133.3</v>
      </c>
      <c r="G70" s="450">
        <f aca="true" t="shared" si="13" ref="G70:G75">I70+K70+M70+O70</f>
        <v>793247.7999999998</v>
      </c>
      <c r="H70" s="450">
        <f aca="true" t="shared" si="14" ref="H70:O70">H16+H30+H44+H58</f>
        <v>764808</v>
      </c>
      <c r="I70" s="450">
        <f t="shared" si="14"/>
        <v>598097.4999999999</v>
      </c>
      <c r="J70" s="450">
        <f t="shared" si="14"/>
        <v>26655.4</v>
      </c>
      <c r="K70" s="450">
        <f t="shared" si="14"/>
        <v>26655.4</v>
      </c>
      <c r="L70" s="450">
        <f t="shared" si="14"/>
        <v>229043.7</v>
      </c>
      <c r="M70" s="450">
        <f t="shared" si="14"/>
        <v>90868.7</v>
      </c>
      <c r="N70" s="450">
        <f t="shared" si="14"/>
        <v>104626.2</v>
      </c>
      <c r="O70" s="450">
        <f t="shared" si="14"/>
        <v>77626.2</v>
      </c>
      <c r="P70" s="1366"/>
      <c r="Q70" s="454"/>
    </row>
    <row r="71" spans="1:17" ht="14.25">
      <c r="A71" s="1369"/>
      <c r="B71" s="1366"/>
      <c r="C71" s="1366"/>
      <c r="D71" s="438"/>
      <c r="E71" s="438" t="s">
        <v>530</v>
      </c>
      <c r="F71" s="450">
        <f t="shared" si="12"/>
        <v>1351073.5999999999</v>
      </c>
      <c r="G71" s="450">
        <f t="shared" si="13"/>
        <v>649765.7749999999</v>
      </c>
      <c r="H71" s="450">
        <f aca="true" t="shared" si="15" ref="H71:O71">H17+H31+H45+H59</f>
        <v>842300.8</v>
      </c>
      <c r="I71" s="450">
        <f t="shared" si="15"/>
        <v>545059.575</v>
      </c>
      <c r="J71" s="450">
        <f t="shared" si="15"/>
        <v>1655.4</v>
      </c>
      <c r="K71" s="450">
        <f t="shared" si="15"/>
        <v>1655.4</v>
      </c>
      <c r="L71" s="450">
        <f t="shared" si="15"/>
        <v>402491.19999999995</v>
      </c>
      <c r="M71" s="450">
        <f t="shared" si="15"/>
        <v>25424.6</v>
      </c>
      <c r="N71" s="450">
        <f t="shared" si="15"/>
        <v>104626.2</v>
      </c>
      <c r="O71" s="450">
        <f t="shared" si="15"/>
        <v>77626.2</v>
      </c>
      <c r="P71" s="1366"/>
      <c r="Q71" s="454"/>
    </row>
    <row r="72" spans="1:17" ht="14.25">
      <c r="A72" s="1369"/>
      <c r="B72" s="1366"/>
      <c r="C72" s="1366"/>
      <c r="D72" s="438"/>
      <c r="E72" s="438" t="s">
        <v>531</v>
      </c>
      <c r="F72" s="450">
        <f t="shared" si="12"/>
        <v>1269485</v>
      </c>
      <c r="G72" s="450">
        <f t="shared" si="13"/>
        <v>649841.8999999999</v>
      </c>
      <c r="H72" s="450">
        <f aca="true" t="shared" si="16" ref="H72:O72">H18+H32+H46+H60</f>
        <v>777230.1000000001</v>
      </c>
      <c r="I72" s="450">
        <f t="shared" si="16"/>
        <v>545059.6</v>
      </c>
      <c r="J72" s="450">
        <f t="shared" si="16"/>
        <v>1731.5</v>
      </c>
      <c r="K72" s="450">
        <f t="shared" si="16"/>
        <v>1731.5</v>
      </c>
      <c r="L72" s="450">
        <f t="shared" si="16"/>
        <v>385897.19999999995</v>
      </c>
      <c r="M72" s="450">
        <f t="shared" si="16"/>
        <v>25424.6</v>
      </c>
      <c r="N72" s="450">
        <f t="shared" si="16"/>
        <v>104626.2</v>
      </c>
      <c r="O72" s="450">
        <f t="shared" si="16"/>
        <v>77626.2</v>
      </c>
      <c r="P72" s="1366"/>
      <c r="Q72" s="454"/>
    </row>
    <row r="73" spans="1:17" ht="14.25">
      <c r="A73" s="1369"/>
      <c r="B73" s="1366"/>
      <c r="C73" s="1366"/>
      <c r="D73" s="438"/>
      <c r="E73" s="438" t="s">
        <v>532</v>
      </c>
      <c r="F73" s="450">
        <f t="shared" si="12"/>
        <v>1248255.7</v>
      </c>
      <c r="G73" s="450">
        <f t="shared" si="13"/>
        <v>522999.99999999994</v>
      </c>
      <c r="H73" s="450">
        <f aca="true" t="shared" si="17" ref="H73:O73">H19+H33+H47+H61</f>
        <v>788317.5</v>
      </c>
      <c r="I73" s="450">
        <f t="shared" si="17"/>
        <v>522999.99999999994</v>
      </c>
      <c r="J73" s="450">
        <f t="shared" si="17"/>
        <v>1655.4</v>
      </c>
      <c r="K73" s="450">
        <f t="shared" si="17"/>
        <v>0</v>
      </c>
      <c r="L73" s="450">
        <f t="shared" si="17"/>
        <v>394843.9</v>
      </c>
      <c r="M73" s="450">
        <f t="shared" si="17"/>
        <v>0</v>
      </c>
      <c r="N73" s="450">
        <f t="shared" si="17"/>
        <v>63438.9</v>
      </c>
      <c r="O73" s="450">
        <f t="shared" si="17"/>
        <v>0</v>
      </c>
      <c r="P73" s="1366"/>
      <c r="Q73" s="454"/>
    </row>
    <row r="74" spans="1:17" ht="14.25">
      <c r="A74" s="1369"/>
      <c r="B74" s="1366"/>
      <c r="C74" s="1366"/>
      <c r="D74" s="438"/>
      <c r="E74" s="438" t="s">
        <v>533</v>
      </c>
      <c r="F74" s="450">
        <f t="shared" si="12"/>
        <v>985206.7000000001</v>
      </c>
      <c r="G74" s="450">
        <f t="shared" si="13"/>
        <v>549900</v>
      </c>
      <c r="H74" s="450">
        <f aca="true" t="shared" si="18" ref="H74:O74">H20+H34+H48+H62</f>
        <v>768737</v>
      </c>
      <c r="I74" s="450">
        <f t="shared" si="18"/>
        <v>549900</v>
      </c>
      <c r="J74" s="450">
        <f t="shared" si="18"/>
        <v>1655.4</v>
      </c>
      <c r="K74" s="450">
        <f t="shared" si="18"/>
        <v>0</v>
      </c>
      <c r="L74" s="450">
        <f t="shared" si="18"/>
        <v>151375.4</v>
      </c>
      <c r="M74" s="450">
        <f t="shared" si="18"/>
        <v>0</v>
      </c>
      <c r="N74" s="450">
        <f t="shared" si="18"/>
        <v>63438.9</v>
      </c>
      <c r="O74" s="450">
        <f t="shared" si="18"/>
        <v>0</v>
      </c>
      <c r="P74" s="1366"/>
      <c r="Q74" s="454"/>
    </row>
    <row r="75" spans="1:17" ht="14.25">
      <c r="A75" s="1369"/>
      <c r="B75" s="1366"/>
      <c r="C75" s="1366"/>
      <c r="D75" s="438"/>
      <c r="E75" s="438" t="s">
        <v>545</v>
      </c>
      <c r="F75" s="450">
        <f t="shared" si="12"/>
        <v>972584.9</v>
      </c>
      <c r="G75" s="450">
        <f t="shared" si="13"/>
        <v>578600</v>
      </c>
      <c r="H75" s="450">
        <f aca="true" t="shared" si="19" ref="H75:O75">H21+H35+H49+H63</f>
        <v>756115.2</v>
      </c>
      <c r="I75" s="450">
        <f t="shared" si="19"/>
        <v>578600</v>
      </c>
      <c r="J75" s="450">
        <f t="shared" si="19"/>
        <v>1655.4</v>
      </c>
      <c r="K75" s="450">
        <f t="shared" si="19"/>
        <v>0</v>
      </c>
      <c r="L75" s="450">
        <f t="shared" si="19"/>
        <v>151375.4</v>
      </c>
      <c r="M75" s="450">
        <f t="shared" si="19"/>
        <v>0</v>
      </c>
      <c r="N75" s="450">
        <f t="shared" si="19"/>
        <v>63438.9</v>
      </c>
      <c r="O75" s="450">
        <f t="shared" si="19"/>
        <v>0</v>
      </c>
      <c r="P75" s="1366"/>
      <c r="Q75" s="454"/>
    </row>
    <row r="76" spans="5:15" ht="14.25">
      <c r="E76" s="516"/>
      <c r="F76" s="18"/>
      <c r="G76" s="18"/>
      <c r="H76" s="18"/>
      <c r="I76" s="18"/>
      <c r="J76" s="18"/>
      <c r="K76" s="18"/>
      <c r="L76" s="18"/>
      <c r="M76" s="18"/>
      <c r="N76" s="18"/>
      <c r="O76" s="18"/>
    </row>
    <row r="9810" ht="15"/>
  </sheetData>
  <sheetProtection/>
  <mergeCells count="51">
    <mergeCell ref="E3:E5"/>
    <mergeCell ref="E7:O7"/>
    <mergeCell ref="E8:O8"/>
    <mergeCell ref="E51:O51"/>
    <mergeCell ref="E9:O9"/>
    <mergeCell ref="E50:O50"/>
    <mergeCell ref="A38:A49"/>
    <mergeCell ref="P36:P49"/>
    <mergeCell ref="P22:P35"/>
    <mergeCell ref="L1:P1"/>
    <mergeCell ref="E36:O36"/>
    <mergeCell ref="E37:O37"/>
    <mergeCell ref="E23:O23"/>
    <mergeCell ref="A2:P2"/>
    <mergeCell ref="P3:P5"/>
    <mergeCell ref="H4:I4"/>
    <mergeCell ref="P8:P21"/>
    <mergeCell ref="F3:G4"/>
    <mergeCell ref="H3:O3"/>
    <mergeCell ref="E22:O22"/>
    <mergeCell ref="A10:A21"/>
    <mergeCell ref="A24:A35"/>
    <mergeCell ref="J4:K4"/>
    <mergeCell ref="L4:M4"/>
    <mergeCell ref="N4:O4"/>
    <mergeCell ref="A3:A5"/>
    <mergeCell ref="P50:P63"/>
    <mergeCell ref="P64:P75"/>
    <mergeCell ref="B64:C75"/>
    <mergeCell ref="A52:A63"/>
    <mergeCell ref="A64:A75"/>
    <mergeCell ref="B52:C63"/>
    <mergeCell ref="D54:D58"/>
    <mergeCell ref="D3:D5"/>
    <mergeCell ref="B7:D7"/>
    <mergeCell ref="B8:D8"/>
    <mergeCell ref="B9:D9"/>
    <mergeCell ref="B22:D22"/>
    <mergeCell ref="B23:D23"/>
    <mergeCell ref="B10:C21"/>
    <mergeCell ref="B3:C5"/>
    <mergeCell ref="B6:C6"/>
    <mergeCell ref="D12:D21"/>
    <mergeCell ref="B36:D36"/>
    <mergeCell ref="B37:D37"/>
    <mergeCell ref="B50:D50"/>
    <mergeCell ref="B51:D51"/>
    <mergeCell ref="B38:C49"/>
    <mergeCell ref="B24:C35"/>
    <mergeCell ref="D26:D32"/>
    <mergeCell ref="D40:D49"/>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C00000"/>
  </sheetPr>
  <dimension ref="A1:M47"/>
  <sheetViews>
    <sheetView view="pageBreakPreview" zoomScale="98" zoomScaleSheetLayoutView="98" zoomScalePageLayoutView="0" workbookViewId="0" topLeftCell="A25">
      <selection activeCell="A40" sqref="A40:J40"/>
    </sheetView>
  </sheetViews>
  <sheetFormatPr defaultColWidth="9.140625" defaultRowHeight="15"/>
  <cols>
    <col min="1" max="1" width="6.8515625" style="18" customWidth="1"/>
    <col min="2" max="2" width="28.421875" style="18" customWidth="1"/>
    <col min="3" max="3" width="9.140625" style="18" customWidth="1"/>
    <col min="4" max="4" width="13.7109375" style="18" customWidth="1"/>
    <col min="5" max="5" width="7.28125" style="18" customWidth="1"/>
    <col min="6" max="6" width="6.8515625" style="18" customWidth="1"/>
    <col min="7" max="7" width="6.7109375" style="18" customWidth="1"/>
    <col min="8" max="9" width="19.421875" style="18" customWidth="1"/>
    <col min="10" max="10" width="9.140625" style="18" customWidth="1"/>
    <col min="11" max="13" width="9.140625" style="11" customWidth="1"/>
  </cols>
  <sheetData>
    <row r="1" spans="1:10" ht="14.25">
      <c r="A1" s="864" t="s">
        <v>240</v>
      </c>
      <c r="B1" s="864"/>
      <c r="C1" s="864"/>
      <c r="D1" s="864"/>
      <c r="E1" s="864"/>
      <c r="F1" s="864"/>
      <c r="G1" s="864"/>
      <c r="H1" s="864"/>
      <c r="I1" s="864"/>
      <c r="J1" s="864"/>
    </row>
    <row r="3" spans="1:13" ht="76.5" customHeight="1">
      <c r="A3" s="862" t="s">
        <v>810</v>
      </c>
      <c r="B3" s="862"/>
      <c r="C3" s="862"/>
      <c r="D3" s="862"/>
      <c r="E3" s="862"/>
      <c r="F3" s="862"/>
      <c r="G3" s="862"/>
      <c r="H3" s="862"/>
      <c r="I3" s="862"/>
      <c r="J3" s="862"/>
      <c r="K3" s="12"/>
      <c r="L3" s="12"/>
      <c r="M3" s="12"/>
    </row>
    <row r="4" spans="1:13" ht="48" customHeight="1">
      <c r="A4" s="856" t="s">
        <v>920</v>
      </c>
      <c r="B4" s="856"/>
      <c r="C4" s="856"/>
      <c r="D4" s="856"/>
      <c r="E4" s="856"/>
      <c r="F4" s="856"/>
      <c r="G4" s="856"/>
      <c r="H4" s="856"/>
      <c r="I4" s="856"/>
      <c r="J4" s="856"/>
      <c r="K4" s="12"/>
      <c r="L4" s="12"/>
      <c r="M4" s="12"/>
    </row>
    <row r="5" spans="1:13" ht="50.25" customHeight="1">
      <c r="A5" s="856" t="s">
        <v>241</v>
      </c>
      <c r="B5" s="856"/>
      <c r="C5" s="856"/>
      <c r="D5" s="856"/>
      <c r="E5" s="856"/>
      <c r="F5" s="856"/>
      <c r="G5" s="856"/>
      <c r="H5" s="856"/>
      <c r="I5" s="856"/>
      <c r="J5" s="856"/>
      <c r="K5" s="12"/>
      <c r="L5" s="12"/>
      <c r="M5" s="12"/>
    </row>
    <row r="6" spans="1:13" ht="44.25" customHeight="1">
      <c r="A6" s="856" t="s">
        <v>242</v>
      </c>
      <c r="B6" s="856"/>
      <c r="C6" s="856"/>
      <c r="D6" s="856"/>
      <c r="E6" s="856"/>
      <c r="F6" s="856"/>
      <c r="G6" s="856"/>
      <c r="H6" s="856"/>
      <c r="I6" s="856"/>
      <c r="J6" s="856"/>
      <c r="K6" s="12"/>
      <c r="L6" s="12"/>
      <c r="M6" s="12"/>
    </row>
    <row r="7" spans="1:13" ht="60" customHeight="1">
      <c r="A7" s="856" t="s">
        <v>811</v>
      </c>
      <c r="B7" s="856"/>
      <c r="C7" s="856"/>
      <c r="D7" s="856"/>
      <c r="E7" s="856"/>
      <c r="F7" s="856"/>
      <c r="G7" s="856"/>
      <c r="H7" s="856"/>
      <c r="I7" s="856"/>
      <c r="J7" s="856"/>
      <c r="K7" s="12"/>
      <c r="L7" s="12"/>
      <c r="M7" s="12"/>
    </row>
    <row r="8" spans="1:13" ht="45.75" customHeight="1">
      <c r="A8" s="856" t="s">
        <v>812</v>
      </c>
      <c r="B8" s="856"/>
      <c r="C8" s="856"/>
      <c r="D8" s="856"/>
      <c r="E8" s="856"/>
      <c r="F8" s="856"/>
      <c r="G8" s="856"/>
      <c r="H8" s="856"/>
      <c r="I8" s="856"/>
      <c r="J8" s="856"/>
      <c r="K8" s="12"/>
      <c r="L8" s="12"/>
      <c r="M8" s="12"/>
    </row>
    <row r="9" spans="1:13" ht="91.5" customHeight="1">
      <c r="A9" s="856" t="s">
        <v>919</v>
      </c>
      <c r="B9" s="856"/>
      <c r="C9" s="856"/>
      <c r="D9" s="856"/>
      <c r="E9" s="856"/>
      <c r="F9" s="856"/>
      <c r="G9" s="856"/>
      <c r="H9" s="856"/>
      <c r="I9" s="856"/>
      <c r="J9" s="856"/>
      <c r="K9" s="12"/>
      <c r="L9" s="12"/>
      <c r="M9" s="12"/>
    </row>
    <row r="10" spans="1:10" ht="30" customHeight="1">
      <c r="A10" s="855" t="s">
        <v>921</v>
      </c>
      <c r="B10" s="855"/>
      <c r="C10" s="855"/>
      <c r="D10" s="855"/>
      <c r="E10" s="855"/>
      <c r="F10" s="855"/>
      <c r="G10" s="855"/>
      <c r="H10" s="855"/>
      <c r="I10" s="855"/>
      <c r="J10" s="855"/>
    </row>
    <row r="12" ht="14.25">
      <c r="A12" s="18" t="s">
        <v>96</v>
      </c>
    </row>
    <row r="13" ht="15" thickBot="1">
      <c r="A13" s="18" t="s">
        <v>256</v>
      </c>
    </row>
    <row r="14" spans="1:6" ht="27.75" thickBot="1">
      <c r="A14" s="860" t="s">
        <v>243</v>
      </c>
      <c r="B14" s="861"/>
      <c r="C14" s="55" t="s">
        <v>244</v>
      </c>
      <c r="D14" s="55" t="s">
        <v>245</v>
      </c>
      <c r="E14" s="55" t="s">
        <v>246</v>
      </c>
      <c r="F14" s="55" t="s">
        <v>247</v>
      </c>
    </row>
    <row r="15" spans="1:6" ht="15" thickBot="1">
      <c r="A15" s="857" t="s">
        <v>248</v>
      </c>
      <c r="B15" s="858"/>
      <c r="C15" s="23">
        <f>SUM(C16:C22)</f>
        <v>407</v>
      </c>
      <c r="D15" s="23">
        <f>SUM(D16:D22)</f>
        <v>550</v>
      </c>
      <c r="E15" s="23">
        <f>SUM(E16:E22)</f>
        <v>550</v>
      </c>
      <c r="F15" s="23">
        <f>SUM(F16:F22)</f>
        <v>596</v>
      </c>
    </row>
    <row r="16" spans="1:6" ht="15" thickBot="1">
      <c r="A16" s="857" t="s">
        <v>249</v>
      </c>
      <c r="B16" s="858"/>
      <c r="C16" s="23">
        <v>6</v>
      </c>
      <c r="D16" s="23">
        <v>6</v>
      </c>
      <c r="E16" s="23">
        <v>6</v>
      </c>
      <c r="F16" s="23">
        <v>6</v>
      </c>
    </row>
    <row r="17" spans="1:6" ht="15" thickBot="1">
      <c r="A17" s="857" t="s">
        <v>250</v>
      </c>
      <c r="B17" s="858"/>
      <c r="C17" s="23">
        <v>150</v>
      </c>
      <c r="D17" s="23">
        <v>155</v>
      </c>
      <c r="E17" s="23">
        <v>155</v>
      </c>
      <c r="F17" s="23">
        <v>156</v>
      </c>
    </row>
    <row r="18" spans="1:6" ht="15" thickBot="1">
      <c r="A18" s="857" t="s">
        <v>251</v>
      </c>
      <c r="B18" s="858"/>
      <c r="C18" s="23">
        <v>10</v>
      </c>
      <c r="D18" s="23">
        <v>10</v>
      </c>
      <c r="E18" s="23">
        <v>10</v>
      </c>
      <c r="F18" s="23">
        <v>11</v>
      </c>
    </row>
    <row r="19" spans="1:6" ht="15" thickBot="1">
      <c r="A19" s="857" t="s">
        <v>252</v>
      </c>
      <c r="B19" s="858"/>
      <c r="C19" s="23">
        <v>161</v>
      </c>
      <c r="D19" s="23">
        <v>257</v>
      </c>
      <c r="E19" s="23">
        <v>257</v>
      </c>
      <c r="F19" s="23">
        <v>277</v>
      </c>
    </row>
    <row r="20" spans="1:6" ht="15" thickBot="1">
      <c r="A20" s="857" t="s">
        <v>253</v>
      </c>
      <c r="B20" s="858"/>
      <c r="C20" s="23">
        <v>1</v>
      </c>
      <c r="D20" s="23">
        <v>1</v>
      </c>
      <c r="E20" s="23">
        <v>1</v>
      </c>
      <c r="F20" s="23">
        <v>1</v>
      </c>
    </row>
    <row r="21" spans="1:6" ht="15" thickBot="1">
      <c r="A21" s="857" t="s">
        <v>254</v>
      </c>
      <c r="B21" s="858"/>
      <c r="C21" s="23">
        <v>1</v>
      </c>
      <c r="D21" s="23">
        <v>1</v>
      </c>
      <c r="E21" s="23">
        <v>1</v>
      </c>
      <c r="F21" s="23">
        <v>1</v>
      </c>
    </row>
    <row r="22" spans="1:6" ht="15" thickBot="1">
      <c r="A22" s="857" t="s">
        <v>255</v>
      </c>
      <c r="B22" s="858"/>
      <c r="C22" s="23">
        <v>78</v>
      </c>
      <c r="D22" s="23">
        <v>120</v>
      </c>
      <c r="E22" s="23">
        <v>120</v>
      </c>
      <c r="F22" s="23">
        <v>144</v>
      </c>
    </row>
    <row r="23" spans="1:13" ht="36" customHeight="1">
      <c r="A23" s="856" t="s">
        <v>813</v>
      </c>
      <c r="B23" s="856"/>
      <c r="C23" s="856"/>
      <c r="D23" s="856"/>
      <c r="E23" s="856"/>
      <c r="F23" s="856"/>
      <c r="G23" s="856"/>
      <c r="H23" s="856"/>
      <c r="I23" s="856"/>
      <c r="J23" s="856"/>
      <c r="K23" s="12"/>
      <c r="L23" s="12"/>
      <c r="M23" s="12"/>
    </row>
    <row r="24" spans="1:13" ht="78.75" customHeight="1">
      <c r="A24" s="856" t="s">
        <v>814</v>
      </c>
      <c r="B24" s="856"/>
      <c r="C24" s="856"/>
      <c r="D24" s="856"/>
      <c r="E24" s="856"/>
      <c r="F24" s="856"/>
      <c r="G24" s="856"/>
      <c r="H24" s="856"/>
      <c r="I24" s="856"/>
      <c r="J24" s="856"/>
      <c r="K24" s="12"/>
      <c r="L24" s="12"/>
      <c r="M24" s="12"/>
    </row>
    <row r="25" spans="1:13" ht="109.5" customHeight="1">
      <c r="A25" s="862" t="s">
        <v>815</v>
      </c>
      <c r="B25" s="862"/>
      <c r="C25" s="862"/>
      <c r="D25" s="862"/>
      <c r="E25" s="862"/>
      <c r="F25" s="862"/>
      <c r="G25" s="862"/>
      <c r="H25" s="862"/>
      <c r="I25" s="862"/>
      <c r="J25" s="862"/>
      <c r="K25" s="12"/>
      <c r="L25" s="12"/>
      <c r="M25" s="12"/>
    </row>
    <row r="26" ht="14.25">
      <c r="A26" s="18" t="s">
        <v>257</v>
      </c>
    </row>
    <row r="27" spans="1:13" ht="25.5" customHeight="1">
      <c r="A27" s="24" t="s">
        <v>258</v>
      </c>
      <c r="B27" s="24"/>
      <c r="C27" s="24"/>
      <c r="D27" s="24"/>
      <c r="E27" s="24"/>
      <c r="F27" s="24"/>
      <c r="G27" s="24"/>
      <c r="H27" s="24"/>
      <c r="I27" s="24"/>
      <c r="J27" s="24"/>
      <c r="K27" s="8"/>
      <c r="L27" s="8"/>
      <c r="M27" s="8"/>
    </row>
    <row r="28" spans="1:9" ht="38.25" customHeight="1">
      <c r="A28" s="19" t="s">
        <v>580</v>
      </c>
      <c r="B28" s="859" t="s">
        <v>259</v>
      </c>
      <c r="C28" s="859"/>
      <c r="D28" s="859" t="s">
        <v>260</v>
      </c>
      <c r="E28" s="859" t="s">
        <v>261</v>
      </c>
      <c r="F28" s="859"/>
      <c r="G28" s="859"/>
      <c r="H28" s="859" t="s">
        <v>262</v>
      </c>
      <c r="I28" s="859" t="s">
        <v>559</v>
      </c>
    </row>
    <row r="29" spans="1:9" ht="22.5" customHeight="1">
      <c r="A29" s="19" t="s">
        <v>97</v>
      </c>
      <c r="B29" s="859"/>
      <c r="C29" s="859"/>
      <c r="D29" s="859"/>
      <c r="E29" s="19">
        <v>2011</v>
      </c>
      <c r="F29" s="19">
        <v>2012</v>
      </c>
      <c r="G29" s="19">
        <v>2013</v>
      </c>
      <c r="H29" s="859"/>
      <c r="I29" s="859"/>
    </row>
    <row r="30" spans="1:9" ht="48.75" customHeight="1">
      <c r="A30" s="25">
        <v>1</v>
      </c>
      <c r="B30" s="863" t="s">
        <v>263</v>
      </c>
      <c r="C30" s="863"/>
      <c r="D30" s="19" t="s">
        <v>264</v>
      </c>
      <c r="E30" s="25">
        <v>14.9</v>
      </c>
      <c r="F30" s="25">
        <v>17.2</v>
      </c>
      <c r="G30" s="25">
        <v>17.4</v>
      </c>
      <c r="H30" s="25">
        <v>18</v>
      </c>
      <c r="I30" s="141">
        <v>57.1</v>
      </c>
    </row>
    <row r="31" spans="1:9" ht="48" customHeight="1">
      <c r="A31" s="25">
        <v>2</v>
      </c>
      <c r="B31" s="863" t="s">
        <v>265</v>
      </c>
      <c r="C31" s="863"/>
      <c r="D31" s="19" t="s">
        <v>266</v>
      </c>
      <c r="E31" s="25">
        <v>82369</v>
      </c>
      <c r="F31" s="25">
        <v>86000</v>
      </c>
      <c r="G31" s="25">
        <v>87000</v>
      </c>
      <c r="H31" s="25">
        <v>90000</v>
      </c>
      <c r="I31" s="141">
        <v>112500</v>
      </c>
    </row>
    <row r="32" spans="1:9" ht="52.5" customHeight="1">
      <c r="A32" s="25">
        <v>3</v>
      </c>
      <c r="B32" s="863" t="s">
        <v>267</v>
      </c>
      <c r="C32" s="863"/>
      <c r="D32" s="19" t="s">
        <v>266</v>
      </c>
      <c r="E32" s="25">
        <v>9999</v>
      </c>
      <c r="F32" s="25">
        <v>10169</v>
      </c>
      <c r="G32" s="25">
        <v>10179</v>
      </c>
      <c r="H32" s="25">
        <v>10367</v>
      </c>
      <c r="I32" s="141">
        <v>10981</v>
      </c>
    </row>
    <row r="33" spans="1:9" ht="47.25" customHeight="1">
      <c r="A33" s="25">
        <v>4</v>
      </c>
      <c r="B33" s="863" t="s">
        <v>268</v>
      </c>
      <c r="C33" s="863"/>
      <c r="D33" s="19" t="s">
        <v>266</v>
      </c>
      <c r="E33" s="25" t="s">
        <v>44</v>
      </c>
      <c r="F33" s="25" t="s">
        <v>44</v>
      </c>
      <c r="G33" s="25" t="s">
        <v>44</v>
      </c>
      <c r="H33" s="25" t="s">
        <v>44</v>
      </c>
      <c r="I33" s="141">
        <v>8200</v>
      </c>
    </row>
    <row r="34" spans="1:9" ht="33.75" customHeight="1">
      <c r="A34" s="25">
        <v>5</v>
      </c>
      <c r="B34" s="863" t="s">
        <v>972</v>
      </c>
      <c r="C34" s="863"/>
      <c r="D34" s="19" t="s">
        <v>269</v>
      </c>
      <c r="E34" s="25">
        <v>407</v>
      </c>
      <c r="F34" s="25">
        <v>550</v>
      </c>
      <c r="G34" s="25">
        <v>550</v>
      </c>
      <c r="H34" s="25">
        <v>621</v>
      </c>
      <c r="I34" s="141">
        <v>1540</v>
      </c>
    </row>
    <row r="35" spans="1:12" ht="78.75" customHeight="1">
      <c r="A35" s="856" t="s">
        <v>956</v>
      </c>
      <c r="B35" s="856"/>
      <c r="C35" s="856"/>
      <c r="D35" s="856"/>
      <c r="E35" s="856"/>
      <c r="F35" s="856"/>
      <c r="G35" s="856"/>
      <c r="H35" s="856"/>
      <c r="I35" s="856"/>
      <c r="J35" s="856"/>
      <c r="K35" s="12"/>
      <c r="L35" s="12"/>
    </row>
    <row r="36" spans="1:12" ht="30.75" customHeight="1">
      <c r="A36" s="856" t="s">
        <v>528</v>
      </c>
      <c r="B36" s="856"/>
      <c r="C36" s="856"/>
      <c r="D36" s="856"/>
      <c r="E36" s="856"/>
      <c r="F36" s="856"/>
      <c r="G36" s="856"/>
      <c r="H36" s="856"/>
      <c r="I36" s="856"/>
      <c r="J36" s="856"/>
      <c r="K36" s="12"/>
      <c r="L36" s="12"/>
    </row>
    <row r="37" spans="1:12" ht="15" customHeight="1">
      <c r="A37" s="856" t="s">
        <v>505</v>
      </c>
      <c r="B37" s="856"/>
      <c r="C37" s="856"/>
      <c r="D37" s="856"/>
      <c r="E37" s="856"/>
      <c r="F37" s="856"/>
      <c r="G37" s="856"/>
      <c r="H37" s="856"/>
      <c r="I37" s="856"/>
      <c r="J37" s="856"/>
      <c r="K37" s="12"/>
      <c r="L37" s="12"/>
    </row>
    <row r="38" spans="1:12" ht="15" customHeight="1">
      <c r="A38" s="856" t="s">
        <v>506</v>
      </c>
      <c r="B38" s="856"/>
      <c r="C38" s="856"/>
      <c r="D38" s="856"/>
      <c r="E38" s="856"/>
      <c r="F38" s="856"/>
      <c r="G38" s="856"/>
      <c r="H38" s="856"/>
      <c r="I38" s="856"/>
      <c r="J38" s="856"/>
      <c r="K38" s="12"/>
      <c r="L38" s="12"/>
    </row>
    <row r="39" spans="1:12" ht="15" customHeight="1">
      <c r="A39" s="856" t="s">
        <v>507</v>
      </c>
      <c r="B39" s="856"/>
      <c r="C39" s="856"/>
      <c r="D39" s="856"/>
      <c r="E39" s="856"/>
      <c r="F39" s="856"/>
      <c r="G39" s="856"/>
      <c r="H39" s="856"/>
      <c r="I39" s="856"/>
      <c r="J39" s="856"/>
      <c r="K39" s="12"/>
      <c r="L39" s="12"/>
    </row>
    <row r="40" spans="1:12" ht="15" customHeight="1">
      <c r="A40" s="856" t="s">
        <v>783</v>
      </c>
      <c r="B40" s="856"/>
      <c r="C40" s="856"/>
      <c r="D40" s="856"/>
      <c r="E40" s="856"/>
      <c r="F40" s="856"/>
      <c r="G40" s="856"/>
      <c r="H40" s="856"/>
      <c r="I40" s="856"/>
      <c r="J40" s="856"/>
      <c r="K40" s="12"/>
      <c r="L40" s="12"/>
    </row>
    <row r="41" spans="1:12" ht="47.25" customHeight="1">
      <c r="A41" s="856" t="s">
        <v>816</v>
      </c>
      <c r="B41" s="856"/>
      <c r="C41" s="856"/>
      <c r="D41" s="856"/>
      <c r="E41" s="856"/>
      <c r="F41" s="856"/>
      <c r="G41" s="856"/>
      <c r="H41" s="856"/>
      <c r="I41" s="856"/>
      <c r="J41" s="856"/>
      <c r="K41" s="12"/>
      <c r="L41" s="12"/>
    </row>
    <row r="42" spans="1:12" ht="15" customHeight="1">
      <c r="A42" s="865" t="s">
        <v>817</v>
      </c>
      <c r="B42" s="865"/>
      <c r="C42" s="865"/>
      <c r="D42" s="865"/>
      <c r="E42" s="865"/>
      <c r="F42" s="865"/>
      <c r="G42" s="865"/>
      <c r="H42" s="865"/>
      <c r="I42" s="865"/>
      <c r="J42" s="865"/>
      <c r="K42" s="12"/>
      <c r="L42" s="12"/>
    </row>
    <row r="43" spans="1:12" ht="30.75" customHeight="1">
      <c r="A43" s="865" t="s">
        <v>270</v>
      </c>
      <c r="B43" s="865"/>
      <c r="C43" s="865"/>
      <c r="D43" s="865"/>
      <c r="E43" s="865"/>
      <c r="F43" s="865"/>
      <c r="G43" s="865"/>
      <c r="H43" s="865"/>
      <c r="I43" s="865"/>
      <c r="J43" s="865"/>
      <c r="K43" s="12"/>
      <c r="L43" s="12"/>
    </row>
    <row r="44" spans="1:12" ht="15" customHeight="1">
      <c r="A44" s="865" t="s">
        <v>818</v>
      </c>
      <c r="B44" s="865"/>
      <c r="C44" s="865"/>
      <c r="D44" s="865"/>
      <c r="E44" s="865"/>
      <c r="F44" s="865"/>
      <c r="G44" s="865"/>
      <c r="H44" s="865"/>
      <c r="I44" s="865"/>
      <c r="J44" s="865"/>
      <c r="K44" s="12"/>
      <c r="L44" s="12"/>
    </row>
    <row r="45" spans="1:12" ht="32.25" customHeight="1">
      <c r="A45" s="865" t="s">
        <v>819</v>
      </c>
      <c r="B45" s="865"/>
      <c r="C45" s="865"/>
      <c r="D45" s="865"/>
      <c r="E45" s="865"/>
      <c r="F45" s="865"/>
      <c r="G45" s="865"/>
      <c r="H45" s="865"/>
      <c r="I45" s="865"/>
      <c r="J45" s="865"/>
      <c r="K45" s="12"/>
      <c r="L45" s="12"/>
    </row>
    <row r="46" spans="1:12" ht="15" customHeight="1">
      <c r="A46" s="865" t="s">
        <v>820</v>
      </c>
      <c r="B46" s="865"/>
      <c r="C46" s="865"/>
      <c r="D46" s="865"/>
      <c r="E46" s="865"/>
      <c r="F46" s="865"/>
      <c r="G46" s="865"/>
      <c r="H46" s="865"/>
      <c r="I46" s="865"/>
      <c r="J46" s="865"/>
      <c r="K46" s="12"/>
      <c r="L46" s="12"/>
    </row>
    <row r="47" spans="1:12" ht="15" customHeight="1">
      <c r="A47" s="866" t="s">
        <v>271</v>
      </c>
      <c r="B47" s="866"/>
      <c r="C47" s="866"/>
      <c r="D47" s="866"/>
      <c r="E47" s="866"/>
      <c r="F47" s="866"/>
      <c r="G47" s="866"/>
      <c r="H47" s="866"/>
      <c r="I47" s="866"/>
      <c r="J47" s="866"/>
      <c r="K47" s="9"/>
      <c r="L47" s="9"/>
    </row>
  </sheetData>
  <sheetProtection/>
  <mergeCells count="44">
    <mergeCell ref="A46:J46"/>
    <mergeCell ref="A47:J47"/>
    <mergeCell ref="A40:J40"/>
    <mergeCell ref="A41:J41"/>
    <mergeCell ref="A42:J42"/>
    <mergeCell ref="A43:J43"/>
    <mergeCell ref="A44:J44"/>
    <mergeCell ref="A45:J45"/>
    <mergeCell ref="A38:J38"/>
    <mergeCell ref="A1:J1"/>
    <mergeCell ref="A3:J3"/>
    <mergeCell ref="A4:J4"/>
    <mergeCell ref="A5:J5"/>
    <mergeCell ref="A6:J6"/>
    <mergeCell ref="A7:J7"/>
    <mergeCell ref="B34:C34"/>
    <mergeCell ref="A35:J35"/>
    <mergeCell ref="A36:J36"/>
    <mergeCell ref="A37:J37"/>
    <mergeCell ref="B28:C29"/>
    <mergeCell ref="B30:C30"/>
    <mergeCell ref="B31:C31"/>
    <mergeCell ref="B32:C32"/>
    <mergeCell ref="B33:C33"/>
    <mergeCell ref="A14:B14"/>
    <mergeCell ref="A23:J23"/>
    <mergeCell ref="A24:J24"/>
    <mergeCell ref="A25:J25"/>
    <mergeCell ref="A15:B15"/>
    <mergeCell ref="A16:B16"/>
    <mergeCell ref="A17:B17"/>
    <mergeCell ref="A18:B18"/>
    <mergeCell ref="A19:B19"/>
    <mergeCell ref="A22:B22"/>
    <mergeCell ref="A10:J10"/>
    <mergeCell ref="A39:J39"/>
    <mergeCell ref="A8:J8"/>
    <mergeCell ref="A9:J9"/>
    <mergeCell ref="A20:B20"/>
    <mergeCell ref="D28:D29"/>
    <mergeCell ref="E28:G28"/>
    <mergeCell ref="H28:H29"/>
    <mergeCell ref="I28:I29"/>
    <mergeCell ref="A21:B21"/>
  </mergeCells>
  <printOptions/>
  <pageMargins left="0.7" right="0.7" top="0.75" bottom="0.75" header="0.3" footer="0.3"/>
  <pageSetup horizontalDpi="600" verticalDpi="600" orientation="portrait" paperSize="9" scale="68" r:id="rId1"/>
  <rowBreaks count="1" manualBreakCount="1">
    <brk id="25"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A1">
      <pane ySplit="4" topLeftCell="A5" activePane="bottomLeft" state="frozen"/>
      <selection pane="topLeft" activeCell="A1" sqref="A1"/>
      <selection pane="bottomLeft" activeCell="J18" sqref="J18"/>
    </sheetView>
  </sheetViews>
  <sheetFormatPr defaultColWidth="9.140625" defaultRowHeight="15"/>
  <cols>
    <col min="1" max="1" width="3.28125" style="26" customWidth="1"/>
    <col min="2" max="2" width="9.140625" style="17" customWidth="1"/>
    <col min="3" max="8" width="4.8515625" style="27" customWidth="1"/>
    <col min="9" max="17" width="7.28125" style="27" customWidth="1"/>
    <col min="18" max="18" width="7.421875" style="27" customWidth="1"/>
    <col min="19" max="19" width="7.7109375" style="27" customWidth="1"/>
    <col min="20" max="26" width="7.28125" style="27" customWidth="1"/>
  </cols>
  <sheetData>
    <row r="1" ht="14.25">
      <c r="Z1" s="22" t="s">
        <v>292</v>
      </c>
    </row>
    <row r="2" spans="1:26" ht="24.75" customHeight="1" thickBot="1">
      <c r="A2" s="883" t="s">
        <v>552</v>
      </c>
      <c r="B2" s="883"/>
      <c r="C2" s="883"/>
      <c r="D2" s="883"/>
      <c r="E2" s="883"/>
      <c r="F2" s="883"/>
      <c r="G2" s="883"/>
      <c r="H2" s="883"/>
      <c r="I2" s="883"/>
      <c r="J2" s="883"/>
      <c r="K2" s="883"/>
      <c r="L2" s="883"/>
      <c r="M2" s="883"/>
      <c r="N2" s="883"/>
      <c r="O2" s="883"/>
      <c r="P2" s="883"/>
      <c r="Q2" s="883"/>
      <c r="R2" s="883"/>
      <c r="S2" s="883"/>
      <c r="T2" s="883"/>
      <c r="U2" s="883"/>
      <c r="V2" s="883"/>
      <c r="W2" s="883"/>
      <c r="X2" s="883"/>
      <c r="Y2" s="883"/>
      <c r="Z2" s="883"/>
    </row>
    <row r="3" spans="1:26" ht="21.75" customHeight="1" thickBot="1">
      <c r="A3" s="197" t="s">
        <v>580</v>
      </c>
      <c r="B3" s="867" t="s">
        <v>272</v>
      </c>
      <c r="C3" s="875" t="s">
        <v>273</v>
      </c>
      <c r="D3" s="876"/>
      <c r="E3" s="877"/>
      <c r="F3" s="875" t="s">
        <v>249</v>
      </c>
      <c r="G3" s="876"/>
      <c r="H3" s="877"/>
      <c r="I3" s="875" t="s">
        <v>274</v>
      </c>
      <c r="J3" s="876"/>
      <c r="K3" s="877"/>
      <c r="L3" s="875" t="s">
        <v>275</v>
      </c>
      <c r="M3" s="876"/>
      <c r="N3" s="877"/>
      <c r="O3" s="875" t="s">
        <v>276</v>
      </c>
      <c r="P3" s="876"/>
      <c r="Q3" s="877"/>
      <c r="R3" s="875" t="s">
        <v>277</v>
      </c>
      <c r="S3" s="876"/>
      <c r="T3" s="877"/>
      <c r="U3" s="875" t="s">
        <v>278</v>
      </c>
      <c r="V3" s="876"/>
      <c r="W3" s="877"/>
      <c r="X3" s="875" t="s">
        <v>279</v>
      </c>
      <c r="Y3" s="876"/>
      <c r="Z3" s="877"/>
    </row>
    <row r="4" spans="1:26" ht="15" thickBot="1">
      <c r="A4" s="28" t="s">
        <v>97</v>
      </c>
      <c r="B4" s="868"/>
      <c r="C4" s="29">
        <v>2013</v>
      </c>
      <c r="D4" s="29">
        <v>2012</v>
      </c>
      <c r="E4" s="29">
        <v>2011</v>
      </c>
      <c r="F4" s="29">
        <v>2013</v>
      </c>
      <c r="G4" s="29">
        <v>2012</v>
      </c>
      <c r="H4" s="29">
        <v>2011</v>
      </c>
      <c r="I4" s="29">
        <v>2013</v>
      </c>
      <c r="J4" s="29">
        <v>2012</v>
      </c>
      <c r="K4" s="29">
        <v>2011</v>
      </c>
      <c r="L4" s="29">
        <v>2013</v>
      </c>
      <c r="M4" s="29">
        <v>2012</v>
      </c>
      <c r="N4" s="29">
        <v>2011</v>
      </c>
      <c r="O4" s="29">
        <v>2013</v>
      </c>
      <c r="P4" s="29">
        <v>2012</v>
      </c>
      <c r="Q4" s="29">
        <v>2011</v>
      </c>
      <c r="R4" s="29">
        <v>2013</v>
      </c>
      <c r="S4" s="29">
        <v>2012</v>
      </c>
      <c r="T4" s="29">
        <v>2011</v>
      </c>
      <c r="U4" s="29">
        <v>2013</v>
      </c>
      <c r="V4" s="29">
        <v>2012</v>
      </c>
      <c r="W4" s="29">
        <v>2011</v>
      </c>
      <c r="X4" s="29">
        <v>2013</v>
      </c>
      <c r="Y4" s="29">
        <v>2012</v>
      </c>
      <c r="Z4" s="29">
        <v>2011</v>
      </c>
    </row>
    <row r="5" spans="1:26" ht="15" thickBot="1">
      <c r="A5" s="867">
        <v>1</v>
      </c>
      <c r="B5" s="878" t="s">
        <v>280</v>
      </c>
      <c r="C5" s="867">
        <v>322</v>
      </c>
      <c r="D5" s="867">
        <v>319</v>
      </c>
      <c r="E5" s="867">
        <v>324</v>
      </c>
      <c r="F5" s="29">
        <v>5</v>
      </c>
      <c r="G5" s="29">
        <v>5</v>
      </c>
      <c r="H5" s="29">
        <v>5</v>
      </c>
      <c r="I5" s="29">
        <v>162</v>
      </c>
      <c r="J5" s="29">
        <v>159</v>
      </c>
      <c r="K5" s="29">
        <v>164</v>
      </c>
      <c r="L5" s="29">
        <v>125</v>
      </c>
      <c r="M5" s="29">
        <v>124</v>
      </c>
      <c r="N5" s="29">
        <v>121</v>
      </c>
      <c r="O5" s="29">
        <v>1</v>
      </c>
      <c r="P5" s="29">
        <v>1</v>
      </c>
      <c r="Q5" s="29">
        <v>1</v>
      </c>
      <c r="R5" s="29">
        <v>33950</v>
      </c>
      <c r="S5" s="29">
        <v>30901</v>
      </c>
      <c r="T5" s="29">
        <v>27400</v>
      </c>
      <c r="U5" s="30">
        <v>0.249</v>
      </c>
      <c r="V5" s="30">
        <v>0.213</v>
      </c>
      <c r="W5" s="30">
        <v>0.22</v>
      </c>
      <c r="X5" s="29">
        <v>8642</v>
      </c>
      <c r="Y5" s="29">
        <v>8496</v>
      </c>
      <c r="Z5" s="29">
        <v>8715</v>
      </c>
    </row>
    <row r="6" spans="1:26" ht="15" thickBot="1">
      <c r="A6" s="882"/>
      <c r="B6" s="879"/>
      <c r="C6" s="868"/>
      <c r="D6" s="868"/>
      <c r="E6" s="868"/>
      <c r="F6" s="29"/>
      <c r="G6" s="29"/>
      <c r="H6" s="29"/>
      <c r="I6" s="30">
        <v>0.246</v>
      </c>
      <c r="J6" s="30">
        <v>0.209</v>
      </c>
      <c r="K6" s="31">
        <v>1.04</v>
      </c>
      <c r="L6" s="30">
        <v>0.782</v>
      </c>
      <c r="M6" s="30">
        <v>0.674</v>
      </c>
      <c r="N6" s="30">
        <v>0.346</v>
      </c>
      <c r="O6" s="30">
        <v>0.015</v>
      </c>
      <c r="P6" s="30">
        <v>0.013</v>
      </c>
      <c r="Q6" s="30">
        <v>0.023</v>
      </c>
      <c r="R6" s="30">
        <v>0.186</v>
      </c>
      <c r="S6" s="30">
        <v>0.147</v>
      </c>
      <c r="T6" s="30">
        <v>0.131</v>
      </c>
      <c r="U6" s="29"/>
      <c r="V6" s="29"/>
      <c r="W6" s="29"/>
      <c r="X6" s="29">
        <v>34717</v>
      </c>
      <c r="Y6" s="29">
        <v>39965.36</v>
      </c>
      <c r="Z6" s="29">
        <v>39600.75</v>
      </c>
    </row>
    <row r="7" spans="1:26" ht="15" thickBot="1">
      <c r="A7" s="882"/>
      <c r="B7" s="880" t="s">
        <v>534</v>
      </c>
      <c r="C7" s="873">
        <v>60</v>
      </c>
      <c r="D7" s="873">
        <v>60</v>
      </c>
      <c r="E7" s="873">
        <v>60</v>
      </c>
      <c r="F7" s="71"/>
      <c r="G7" s="71"/>
      <c r="H7" s="71"/>
      <c r="I7" s="71"/>
      <c r="J7" s="71"/>
      <c r="K7" s="71"/>
      <c r="L7" s="71"/>
      <c r="M7" s="71"/>
      <c r="N7" s="71"/>
      <c r="O7" s="71"/>
      <c r="P7" s="71"/>
      <c r="Q7" s="71"/>
      <c r="R7" s="71">
        <v>6221</v>
      </c>
      <c r="S7" s="71">
        <v>5789</v>
      </c>
      <c r="T7" s="71">
        <v>5332</v>
      </c>
      <c r="U7" s="71"/>
      <c r="V7" s="71"/>
      <c r="W7" s="71"/>
      <c r="X7" s="71"/>
      <c r="Y7" s="71"/>
      <c r="Z7" s="71"/>
    </row>
    <row r="8" spans="1:26" ht="15" thickBot="1">
      <c r="A8" s="868"/>
      <c r="B8" s="881"/>
      <c r="C8" s="874"/>
      <c r="D8" s="874"/>
      <c r="E8" s="874"/>
      <c r="F8" s="72"/>
      <c r="G8" s="72"/>
      <c r="H8" s="72"/>
      <c r="I8" s="73">
        <v>0.259</v>
      </c>
      <c r="J8" s="73">
        <v>0.2549</v>
      </c>
      <c r="K8" s="73">
        <v>0.3716</v>
      </c>
      <c r="L8" s="73">
        <v>0.309</v>
      </c>
      <c r="M8" s="73">
        <v>0.3145</v>
      </c>
      <c r="N8" s="73">
        <v>0.3195</v>
      </c>
      <c r="O8" s="73">
        <v>0.082</v>
      </c>
      <c r="P8" s="73">
        <v>0.084</v>
      </c>
      <c r="Q8" s="73">
        <v>0.084</v>
      </c>
      <c r="R8" s="73">
        <v>0.101</v>
      </c>
      <c r="S8" s="73">
        <v>0.096</v>
      </c>
      <c r="T8" s="73">
        <v>0.093</v>
      </c>
      <c r="U8" s="72"/>
      <c r="V8" s="72"/>
      <c r="W8" s="72"/>
      <c r="X8" s="72"/>
      <c r="Y8" s="72"/>
      <c r="Z8" s="72"/>
    </row>
    <row r="9" spans="1:26" ht="15" thickBot="1">
      <c r="A9" s="867">
        <v>2</v>
      </c>
      <c r="B9" s="878" t="s">
        <v>281</v>
      </c>
      <c r="C9" s="867">
        <v>1706</v>
      </c>
      <c r="D9" s="867">
        <v>1646</v>
      </c>
      <c r="E9" s="867">
        <v>1595</v>
      </c>
      <c r="F9" s="29">
        <v>17</v>
      </c>
      <c r="G9" s="29">
        <v>17</v>
      </c>
      <c r="H9" s="29">
        <v>18</v>
      </c>
      <c r="I9" s="29">
        <v>958</v>
      </c>
      <c r="J9" s="29">
        <v>914</v>
      </c>
      <c r="K9" s="29">
        <v>883</v>
      </c>
      <c r="L9" s="29">
        <v>502</v>
      </c>
      <c r="M9" s="29">
        <v>494</v>
      </c>
      <c r="N9" s="29">
        <v>472</v>
      </c>
      <c r="O9" s="29">
        <v>14</v>
      </c>
      <c r="P9" s="29">
        <v>12</v>
      </c>
      <c r="Q9" s="29">
        <v>11</v>
      </c>
      <c r="R9" s="29">
        <v>242578</v>
      </c>
      <c r="S9" s="29">
        <v>229939</v>
      </c>
      <c r="T9" s="29">
        <v>202647</v>
      </c>
      <c r="U9" s="30">
        <v>0.309</v>
      </c>
      <c r="V9" s="30">
        <v>0.264</v>
      </c>
      <c r="W9" s="30">
        <v>0.251</v>
      </c>
      <c r="X9" s="29">
        <v>50632</v>
      </c>
      <c r="Y9" s="29">
        <v>48706</v>
      </c>
      <c r="Z9" s="29">
        <v>46404</v>
      </c>
    </row>
    <row r="10" spans="1:26" ht="15" thickBot="1">
      <c r="A10" s="882"/>
      <c r="B10" s="879"/>
      <c r="C10" s="868"/>
      <c r="D10" s="868"/>
      <c r="E10" s="868"/>
      <c r="F10" s="29"/>
      <c r="G10" s="29"/>
      <c r="H10" s="29"/>
      <c r="I10" s="30">
        <v>0.307</v>
      </c>
      <c r="J10" s="30">
        <v>0.26</v>
      </c>
      <c r="K10" s="30">
        <v>0.279</v>
      </c>
      <c r="L10" s="30">
        <v>0.664</v>
      </c>
      <c r="M10" s="30">
        <v>0.581</v>
      </c>
      <c r="N10" s="30">
        <v>0.526</v>
      </c>
      <c r="O10" s="30">
        <v>0.043</v>
      </c>
      <c r="P10" s="30">
        <v>0.033</v>
      </c>
      <c r="Q10" s="30">
        <v>0.034</v>
      </c>
      <c r="R10" s="30">
        <v>0.281</v>
      </c>
      <c r="S10" s="30">
        <v>0.237</v>
      </c>
      <c r="T10" s="30">
        <v>0.209</v>
      </c>
      <c r="U10" s="29"/>
      <c r="V10" s="29"/>
      <c r="W10" s="29"/>
      <c r="X10" s="29">
        <v>164048</v>
      </c>
      <c r="Y10" s="29">
        <v>184643.9</v>
      </c>
      <c r="Z10" s="29">
        <v>184564.29</v>
      </c>
    </row>
    <row r="11" spans="1:26" ht="15" thickBot="1">
      <c r="A11" s="882"/>
      <c r="B11" s="880" t="s">
        <v>535</v>
      </c>
      <c r="C11" s="873">
        <v>416</v>
      </c>
      <c r="D11" s="873">
        <v>405</v>
      </c>
      <c r="E11" s="873">
        <v>385</v>
      </c>
      <c r="F11" s="74"/>
      <c r="G11" s="74"/>
      <c r="H11" s="74"/>
      <c r="I11" s="71"/>
      <c r="J11" s="71"/>
      <c r="K11" s="71"/>
      <c r="L11" s="71"/>
      <c r="M11" s="71"/>
      <c r="N11" s="71"/>
      <c r="O11" s="71"/>
      <c r="P11" s="71"/>
      <c r="Q11" s="71"/>
      <c r="R11" s="71">
        <v>94307</v>
      </c>
      <c r="S11" s="71">
        <v>84337</v>
      </c>
      <c r="T11" s="71">
        <v>75070</v>
      </c>
      <c r="U11" s="71"/>
      <c r="V11" s="71"/>
      <c r="W11" s="71"/>
      <c r="X11" s="71"/>
      <c r="Y11" s="71"/>
      <c r="Z11" s="71"/>
    </row>
    <row r="12" spans="1:26" ht="15" thickBot="1">
      <c r="A12" s="868"/>
      <c r="B12" s="881"/>
      <c r="C12" s="874"/>
      <c r="D12" s="874"/>
      <c r="E12" s="874"/>
      <c r="F12" s="75"/>
      <c r="G12" s="75"/>
      <c r="H12" s="75"/>
      <c r="I12" s="73">
        <v>0.295</v>
      </c>
      <c r="J12" s="73">
        <v>0.291</v>
      </c>
      <c r="K12" s="73">
        <v>0.265</v>
      </c>
      <c r="L12" s="73">
        <v>0.325</v>
      </c>
      <c r="M12" s="73">
        <v>0.323</v>
      </c>
      <c r="N12" s="73">
        <v>0.301</v>
      </c>
      <c r="O12" s="73">
        <v>0.0735</v>
      </c>
      <c r="P12" s="73">
        <v>0.0735</v>
      </c>
      <c r="Q12" s="73">
        <v>0.053</v>
      </c>
      <c r="R12" s="73">
        <v>0.215</v>
      </c>
      <c r="S12" s="73">
        <v>0.21</v>
      </c>
      <c r="T12" s="73">
        <v>0.185</v>
      </c>
      <c r="U12" s="72"/>
      <c r="V12" s="72"/>
      <c r="W12" s="72"/>
      <c r="X12" s="72"/>
      <c r="Y12" s="72"/>
      <c r="Z12" s="72"/>
    </row>
    <row r="13" spans="1:26" ht="15" thickBot="1">
      <c r="A13" s="867">
        <v>3</v>
      </c>
      <c r="B13" s="878" t="s">
        <v>282</v>
      </c>
      <c r="C13" s="867">
        <v>687</v>
      </c>
      <c r="D13" s="867">
        <v>686</v>
      </c>
      <c r="E13" s="867">
        <v>657</v>
      </c>
      <c r="F13" s="29">
        <v>10</v>
      </c>
      <c r="G13" s="29">
        <v>9</v>
      </c>
      <c r="H13" s="29">
        <v>13</v>
      </c>
      <c r="I13" s="29">
        <v>473</v>
      </c>
      <c r="J13" s="29">
        <v>473</v>
      </c>
      <c r="K13" s="29">
        <v>400</v>
      </c>
      <c r="L13" s="29">
        <v>177</v>
      </c>
      <c r="M13" s="29">
        <v>177</v>
      </c>
      <c r="N13" s="29">
        <v>199</v>
      </c>
      <c r="O13" s="29">
        <v>3</v>
      </c>
      <c r="P13" s="29">
        <v>3</v>
      </c>
      <c r="Q13" s="29">
        <v>6</v>
      </c>
      <c r="R13" s="29">
        <v>86809</v>
      </c>
      <c r="S13" s="29">
        <v>80310</v>
      </c>
      <c r="T13" s="29">
        <v>80232</v>
      </c>
      <c r="U13" s="30">
        <v>0.387</v>
      </c>
      <c r="V13" s="30">
        <v>0.333</v>
      </c>
      <c r="W13" s="30">
        <v>0.381</v>
      </c>
      <c r="X13" s="29">
        <v>19696</v>
      </c>
      <c r="Y13" s="29">
        <v>19651</v>
      </c>
      <c r="Z13" s="29">
        <v>22379</v>
      </c>
    </row>
    <row r="14" spans="1:26" ht="15" thickBot="1">
      <c r="A14" s="882"/>
      <c r="B14" s="879"/>
      <c r="C14" s="868"/>
      <c r="D14" s="868"/>
      <c r="E14" s="868"/>
      <c r="F14" s="29"/>
      <c r="G14" s="29"/>
      <c r="H14" s="29"/>
      <c r="I14" s="30">
        <v>0.489</v>
      </c>
      <c r="J14" s="30">
        <v>0.422</v>
      </c>
      <c r="K14" s="30">
        <v>0.457</v>
      </c>
      <c r="L14" s="30">
        <v>0.756</v>
      </c>
      <c r="M14" s="30">
        <v>0.652</v>
      </c>
      <c r="N14" s="30">
        <v>0.349</v>
      </c>
      <c r="O14" s="30">
        <v>0.03</v>
      </c>
      <c r="P14" s="30">
        <v>0.026</v>
      </c>
      <c r="Q14" s="30">
        <v>0.103</v>
      </c>
      <c r="R14" s="30">
        <v>0.324</v>
      </c>
      <c r="S14" s="30">
        <v>0.259</v>
      </c>
      <c r="T14" s="30">
        <v>0.259</v>
      </c>
      <c r="U14" s="29"/>
      <c r="V14" s="29"/>
      <c r="W14" s="29"/>
      <c r="X14" s="29">
        <v>50864</v>
      </c>
      <c r="Y14" s="29">
        <v>58987.4</v>
      </c>
      <c r="Z14" s="29">
        <v>58775.93</v>
      </c>
    </row>
    <row r="15" spans="1:26" ht="15" thickBot="1">
      <c r="A15" s="882"/>
      <c r="B15" s="880" t="s">
        <v>536</v>
      </c>
      <c r="C15" s="873">
        <v>79</v>
      </c>
      <c r="D15" s="873">
        <v>68</v>
      </c>
      <c r="E15" s="873">
        <v>55</v>
      </c>
      <c r="F15" s="71"/>
      <c r="G15" s="71"/>
      <c r="H15" s="71"/>
      <c r="I15" s="71"/>
      <c r="J15" s="71"/>
      <c r="K15" s="71"/>
      <c r="L15" s="71"/>
      <c r="M15" s="71"/>
      <c r="N15" s="71"/>
      <c r="O15" s="71"/>
      <c r="P15" s="71"/>
      <c r="Q15" s="71"/>
      <c r="R15" s="71">
        <v>34000</v>
      </c>
      <c r="S15" s="71">
        <v>30239</v>
      </c>
      <c r="T15" s="71">
        <v>27558</v>
      </c>
      <c r="U15" s="71"/>
      <c r="V15" s="71"/>
      <c r="W15" s="71"/>
      <c r="X15" s="71"/>
      <c r="Y15" s="71"/>
      <c r="Z15" s="71"/>
    </row>
    <row r="16" spans="1:26" ht="15" thickBot="1">
      <c r="A16" s="868"/>
      <c r="B16" s="881"/>
      <c r="C16" s="874"/>
      <c r="D16" s="874"/>
      <c r="E16" s="874"/>
      <c r="F16" s="72"/>
      <c r="G16" s="72"/>
      <c r="H16" s="72"/>
      <c r="I16" s="73">
        <v>0.5</v>
      </c>
      <c r="J16" s="73">
        <v>0.47</v>
      </c>
      <c r="K16" s="73">
        <v>0.45</v>
      </c>
      <c r="L16" s="73">
        <v>0.35</v>
      </c>
      <c r="M16" s="73">
        <v>0.34</v>
      </c>
      <c r="N16" s="73">
        <v>0.33</v>
      </c>
      <c r="O16" s="73">
        <v>0.02</v>
      </c>
      <c r="P16" s="73">
        <v>0.02</v>
      </c>
      <c r="Q16" s="73">
        <v>0.01</v>
      </c>
      <c r="R16" s="73">
        <v>0.28</v>
      </c>
      <c r="S16" s="73">
        <v>0.25</v>
      </c>
      <c r="T16" s="73">
        <v>0.23</v>
      </c>
      <c r="U16" s="72"/>
      <c r="V16" s="72"/>
      <c r="W16" s="72"/>
      <c r="X16" s="72"/>
      <c r="Y16" s="72"/>
      <c r="Z16" s="72"/>
    </row>
    <row r="17" spans="1:26" ht="15" thickBot="1">
      <c r="A17" s="867">
        <v>4</v>
      </c>
      <c r="B17" s="878" t="s">
        <v>283</v>
      </c>
      <c r="C17" s="867">
        <v>977</v>
      </c>
      <c r="D17" s="867">
        <v>965</v>
      </c>
      <c r="E17" s="867">
        <v>948</v>
      </c>
      <c r="F17" s="29">
        <v>21</v>
      </c>
      <c r="G17" s="29">
        <v>20</v>
      </c>
      <c r="H17" s="29">
        <v>20</v>
      </c>
      <c r="I17" s="29">
        <v>511</v>
      </c>
      <c r="J17" s="29">
        <v>501</v>
      </c>
      <c r="K17" s="29">
        <v>488</v>
      </c>
      <c r="L17" s="29">
        <v>262</v>
      </c>
      <c r="M17" s="29">
        <v>260</v>
      </c>
      <c r="N17" s="29">
        <v>258</v>
      </c>
      <c r="O17" s="29">
        <v>27</v>
      </c>
      <c r="P17" s="29">
        <v>27</v>
      </c>
      <c r="Q17" s="29">
        <v>27</v>
      </c>
      <c r="R17" s="29">
        <v>116822</v>
      </c>
      <c r="S17" s="29">
        <v>112609</v>
      </c>
      <c r="T17" s="29">
        <v>102270</v>
      </c>
      <c r="U17" s="30">
        <v>0.33</v>
      </c>
      <c r="V17" s="30">
        <v>0.29</v>
      </c>
      <c r="W17" s="30">
        <v>0.288</v>
      </c>
      <c r="X17" s="29">
        <v>29758</v>
      </c>
      <c r="Y17" s="29">
        <v>29398</v>
      </c>
      <c r="Z17" s="29">
        <v>29150</v>
      </c>
    </row>
    <row r="18" spans="1:26" ht="15" thickBot="1">
      <c r="A18" s="882"/>
      <c r="B18" s="879"/>
      <c r="C18" s="868"/>
      <c r="D18" s="868"/>
      <c r="E18" s="868"/>
      <c r="F18" s="29"/>
      <c r="G18" s="29"/>
      <c r="H18" s="29"/>
      <c r="I18" s="30">
        <v>0.298</v>
      </c>
      <c r="J18" s="30">
        <v>0.26</v>
      </c>
      <c r="K18" s="30">
        <v>0.952</v>
      </c>
      <c r="L18" s="30">
        <v>0.631</v>
      </c>
      <c r="M18" s="30">
        <v>0.557</v>
      </c>
      <c r="N18" s="30">
        <v>0.249</v>
      </c>
      <c r="O18" s="30">
        <v>0.152</v>
      </c>
      <c r="P18" s="30">
        <v>0.135</v>
      </c>
      <c r="Q18" s="30">
        <v>0.105</v>
      </c>
      <c r="R18" s="30">
        <v>0.246</v>
      </c>
      <c r="S18" s="30">
        <v>0.211</v>
      </c>
      <c r="T18" s="30">
        <v>0.192</v>
      </c>
      <c r="U18" s="29"/>
      <c r="V18" s="29"/>
      <c r="W18" s="29"/>
      <c r="X18" s="29">
        <v>90216</v>
      </c>
      <c r="Y18" s="29">
        <v>101274.75</v>
      </c>
      <c r="Z18" s="29">
        <v>101105.65</v>
      </c>
    </row>
    <row r="19" spans="1:26" ht="15" thickBot="1">
      <c r="A19" s="882"/>
      <c r="B19" s="880" t="s">
        <v>537</v>
      </c>
      <c r="C19" s="871">
        <v>199</v>
      </c>
      <c r="D19" s="871">
        <v>192</v>
      </c>
      <c r="E19" s="871">
        <v>190</v>
      </c>
      <c r="F19" s="71"/>
      <c r="G19" s="71"/>
      <c r="H19" s="71"/>
      <c r="I19" s="71"/>
      <c r="J19" s="71"/>
      <c r="K19" s="71"/>
      <c r="L19" s="71"/>
      <c r="M19" s="71"/>
      <c r="N19" s="71"/>
      <c r="O19" s="71"/>
      <c r="P19" s="71"/>
      <c r="Q19" s="71"/>
      <c r="R19" s="71">
        <v>35347</v>
      </c>
      <c r="S19" s="71">
        <v>35189</v>
      </c>
      <c r="T19" s="71">
        <v>36024</v>
      </c>
      <c r="U19" s="71"/>
      <c r="V19" s="71"/>
      <c r="W19" s="71"/>
      <c r="X19" s="71"/>
      <c r="Y19" s="71"/>
      <c r="Z19" s="71"/>
    </row>
    <row r="20" spans="1:26" ht="15" thickBot="1">
      <c r="A20" s="868"/>
      <c r="B20" s="881"/>
      <c r="C20" s="872"/>
      <c r="D20" s="872"/>
      <c r="E20" s="872"/>
      <c r="F20" s="72"/>
      <c r="G20" s="72"/>
      <c r="H20" s="72"/>
      <c r="I20" s="73">
        <v>0.777</v>
      </c>
      <c r="J20" s="73">
        <v>0.783</v>
      </c>
      <c r="K20" s="73">
        <v>0.776</v>
      </c>
      <c r="L20" s="73">
        <v>0.444</v>
      </c>
      <c r="M20" s="73">
        <v>0.45</v>
      </c>
      <c r="N20" s="73">
        <v>0.45</v>
      </c>
      <c r="O20" s="73">
        <v>0.072</v>
      </c>
      <c r="P20" s="73">
        <v>0.072</v>
      </c>
      <c r="Q20" s="73">
        <v>0.072</v>
      </c>
      <c r="R20" s="73">
        <v>0.208</v>
      </c>
      <c r="S20" s="73">
        <v>0.21</v>
      </c>
      <c r="T20" s="73">
        <v>0.218</v>
      </c>
      <c r="U20" s="72"/>
      <c r="V20" s="72"/>
      <c r="W20" s="72"/>
      <c r="X20" s="72"/>
      <c r="Y20" s="72"/>
      <c r="Z20" s="72"/>
    </row>
    <row r="21" spans="1:26" ht="15" thickBot="1">
      <c r="A21" s="867">
        <v>5</v>
      </c>
      <c r="B21" s="878" t="s">
        <v>284</v>
      </c>
      <c r="C21" s="867">
        <v>5753</v>
      </c>
      <c r="D21" s="867">
        <v>5737</v>
      </c>
      <c r="E21" s="867">
        <v>5628</v>
      </c>
      <c r="F21" s="29">
        <v>82</v>
      </c>
      <c r="G21" s="29">
        <v>79</v>
      </c>
      <c r="H21" s="29">
        <v>78</v>
      </c>
      <c r="I21" s="29">
        <v>3428</v>
      </c>
      <c r="J21" s="29">
        <v>3450</v>
      </c>
      <c r="K21" s="29">
        <v>3316</v>
      </c>
      <c r="L21" s="29">
        <v>1588</v>
      </c>
      <c r="M21" s="29">
        <v>1581</v>
      </c>
      <c r="N21" s="29">
        <v>1573</v>
      </c>
      <c r="O21" s="29">
        <v>73</v>
      </c>
      <c r="P21" s="29">
        <v>67</v>
      </c>
      <c r="Q21" s="29">
        <v>60</v>
      </c>
      <c r="R21" s="29">
        <v>638485</v>
      </c>
      <c r="S21" s="29">
        <v>590341</v>
      </c>
      <c r="T21" s="29">
        <v>535955</v>
      </c>
      <c r="U21" s="30">
        <v>0.362</v>
      </c>
      <c r="V21" s="30">
        <v>0.315</v>
      </c>
      <c r="W21" s="30">
        <v>0.461</v>
      </c>
      <c r="X21" s="29">
        <v>147252</v>
      </c>
      <c r="Y21" s="29">
        <v>143582</v>
      </c>
      <c r="Z21" s="29">
        <v>210991</v>
      </c>
    </row>
    <row r="22" spans="1:26" ht="15" thickBot="1">
      <c r="A22" s="882"/>
      <c r="B22" s="879"/>
      <c r="C22" s="868"/>
      <c r="D22" s="868"/>
      <c r="E22" s="868"/>
      <c r="F22" s="29"/>
      <c r="G22" s="29"/>
      <c r="H22" s="29"/>
      <c r="I22" s="30">
        <v>0.444</v>
      </c>
      <c r="J22" s="30">
        <v>0.398</v>
      </c>
      <c r="K22" s="30">
        <v>1.056</v>
      </c>
      <c r="L22" s="30">
        <v>0.848</v>
      </c>
      <c r="M22" s="30">
        <v>0.753</v>
      </c>
      <c r="N22" s="30">
        <v>0.603</v>
      </c>
      <c r="O22" s="30">
        <v>0.091</v>
      </c>
      <c r="P22" s="30">
        <v>0.074</v>
      </c>
      <c r="Q22" s="30">
        <v>0.102</v>
      </c>
      <c r="R22" s="30">
        <v>0.298</v>
      </c>
      <c r="S22" s="30">
        <v>0.246</v>
      </c>
      <c r="T22" s="30">
        <v>0.223</v>
      </c>
      <c r="U22" s="29"/>
      <c r="V22" s="29"/>
      <c r="W22" s="29"/>
      <c r="X22" s="29">
        <v>406685</v>
      </c>
      <c r="Y22" s="29">
        <v>455762.69</v>
      </c>
      <c r="Z22" s="29">
        <v>457373.7</v>
      </c>
    </row>
    <row r="23" spans="1:26" ht="15" thickBot="1">
      <c r="A23" s="882"/>
      <c r="B23" s="880" t="s">
        <v>538</v>
      </c>
      <c r="C23" s="873">
        <v>1079</v>
      </c>
      <c r="D23" s="873">
        <v>1058</v>
      </c>
      <c r="E23" s="873">
        <v>924</v>
      </c>
      <c r="F23" s="71"/>
      <c r="G23" s="71"/>
      <c r="H23" s="71"/>
      <c r="I23" s="71"/>
      <c r="J23" s="71"/>
      <c r="K23" s="71"/>
      <c r="L23" s="71"/>
      <c r="M23" s="71"/>
      <c r="N23" s="71"/>
      <c r="O23" s="71"/>
      <c r="P23" s="71"/>
      <c r="Q23" s="71"/>
      <c r="R23" s="71">
        <v>209210</v>
      </c>
      <c r="S23" s="71">
        <v>183850</v>
      </c>
      <c r="T23" s="71">
        <v>149920</v>
      </c>
      <c r="U23" s="71"/>
      <c r="V23" s="71"/>
      <c r="W23" s="71"/>
      <c r="X23" s="71"/>
      <c r="Y23" s="71"/>
      <c r="Z23" s="71"/>
    </row>
    <row r="24" spans="1:26" ht="15" thickBot="1">
      <c r="A24" s="868"/>
      <c r="B24" s="881"/>
      <c r="C24" s="874"/>
      <c r="D24" s="874"/>
      <c r="E24" s="874"/>
      <c r="F24" s="72"/>
      <c r="G24" s="72"/>
      <c r="H24" s="72"/>
      <c r="I24" s="73">
        <v>0.492</v>
      </c>
      <c r="J24" s="73">
        <v>0.484</v>
      </c>
      <c r="K24" s="73">
        <v>0.472</v>
      </c>
      <c r="L24" s="73">
        <v>0.657</v>
      </c>
      <c r="M24" s="73">
        <v>0.656</v>
      </c>
      <c r="N24" s="73">
        <v>0.571</v>
      </c>
      <c r="O24" s="73">
        <v>0.099</v>
      </c>
      <c r="P24" s="73">
        <v>0.092</v>
      </c>
      <c r="Q24" s="73">
        <v>0.092</v>
      </c>
      <c r="R24" s="73">
        <v>0.3007</v>
      </c>
      <c r="S24" s="73">
        <v>0.266</v>
      </c>
      <c r="T24" s="73">
        <v>0.22</v>
      </c>
      <c r="U24" s="72"/>
      <c r="V24" s="72"/>
      <c r="W24" s="72"/>
      <c r="X24" s="72"/>
      <c r="Y24" s="72"/>
      <c r="Z24" s="72"/>
    </row>
    <row r="25" spans="1:26" ht="15" thickBot="1">
      <c r="A25" s="867">
        <v>6</v>
      </c>
      <c r="B25" s="878" t="s">
        <v>285</v>
      </c>
      <c r="C25" s="867">
        <v>3248</v>
      </c>
      <c r="D25" s="867">
        <v>3105</v>
      </c>
      <c r="E25" s="867">
        <v>3088</v>
      </c>
      <c r="F25" s="29">
        <v>25</v>
      </c>
      <c r="G25" s="29">
        <v>25</v>
      </c>
      <c r="H25" s="29">
        <v>25</v>
      </c>
      <c r="I25" s="29">
        <v>1925</v>
      </c>
      <c r="J25" s="29">
        <v>1811</v>
      </c>
      <c r="K25" s="29">
        <v>1821</v>
      </c>
      <c r="L25" s="29">
        <v>800</v>
      </c>
      <c r="M25" s="29">
        <v>775</v>
      </c>
      <c r="N25" s="29">
        <v>786</v>
      </c>
      <c r="O25" s="29">
        <v>31</v>
      </c>
      <c r="P25" s="29">
        <v>31</v>
      </c>
      <c r="Q25" s="29">
        <v>27</v>
      </c>
      <c r="R25" s="29">
        <v>221005</v>
      </c>
      <c r="S25" s="29">
        <v>218971</v>
      </c>
      <c r="T25" s="29">
        <v>212845</v>
      </c>
      <c r="U25" s="30">
        <v>0.438</v>
      </c>
      <c r="V25" s="30">
        <v>0.376</v>
      </c>
      <c r="W25" s="30">
        <v>0.375</v>
      </c>
      <c r="X25" s="29">
        <v>81745</v>
      </c>
      <c r="Y25" s="29">
        <v>78230</v>
      </c>
      <c r="Z25" s="29">
        <v>78341</v>
      </c>
    </row>
    <row r="26" spans="1:26" ht="15" thickBot="1">
      <c r="A26" s="882"/>
      <c r="B26" s="879"/>
      <c r="C26" s="868"/>
      <c r="D26" s="868"/>
      <c r="E26" s="868"/>
      <c r="F26" s="29"/>
      <c r="G26" s="29"/>
      <c r="H26" s="29"/>
      <c r="I26" s="30">
        <v>0.543</v>
      </c>
      <c r="J26" s="30">
        <v>0.458</v>
      </c>
      <c r="K26" s="30">
        <v>1.167</v>
      </c>
      <c r="L26" s="30">
        <v>0.932</v>
      </c>
      <c r="M26" s="30">
        <v>0.809</v>
      </c>
      <c r="N26" s="30">
        <v>0.512</v>
      </c>
      <c r="O26" s="30">
        <v>0.084</v>
      </c>
      <c r="P26" s="30">
        <v>0.075</v>
      </c>
      <c r="Q26" s="30">
        <v>0.04</v>
      </c>
      <c r="R26" s="30">
        <v>0.225</v>
      </c>
      <c r="S26" s="30">
        <v>0.2</v>
      </c>
      <c r="T26" s="30">
        <v>0.194</v>
      </c>
      <c r="U26" s="29"/>
      <c r="V26" s="29"/>
      <c r="W26" s="29"/>
      <c r="X26" s="29">
        <v>186483</v>
      </c>
      <c r="Y26" s="29">
        <v>208082.11</v>
      </c>
      <c r="Z26" s="29">
        <v>208885.24</v>
      </c>
    </row>
    <row r="27" spans="1:26" ht="15" thickBot="1">
      <c r="A27" s="882"/>
      <c r="B27" s="880" t="s">
        <v>539</v>
      </c>
      <c r="C27" s="871">
        <v>827</v>
      </c>
      <c r="D27" s="871">
        <v>826</v>
      </c>
      <c r="E27" s="871">
        <v>825</v>
      </c>
      <c r="F27" s="71"/>
      <c r="G27" s="71"/>
      <c r="H27" s="71"/>
      <c r="I27" s="71"/>
      <c r="J27" s="71"/>
      <c r="K27" s="71"/>
      <c r="L27" s="71"/>
      <c r="M27" s="71"/>
      <c r="N27" s="71"/>
      <c r="O27" s="71"/>
      <c r="P27" s="71"/>
      <c r="Q27" s="71"/>
      <c r="R27" s="71">
        <v>83314</v>
      </c>
      <c r="S27" s="71">
        <v>82653</v>
      </c>
      <c r="T27" s="71">
        <v>80809</v>
      </c>
      <c r="U27" s="71"/>
      <c r="V27" s="71"/>
      <c r="W27" s="71"/>
      <c r="X27" s="71">
        <v>19911</v>
      </c>
      <c r="Y27" s="71">
        <v>19731</v>
      </c>
      <c r="Z27" s="71">
        <v>19691</v>
      </c>
    </row>
    <row r="28" spans="1:26" ht="15" thickBot="1">
      <c r="A28" s="868"/>
      <c r="B28" s="881"/>
      <c r="C28" s="872"/>
      <c r="D28" s="872"/>
      <c r="E28" s="872"/>
      <c r="F28" s="72"/>
      <c r="G28" s="72"/>
      <c r="H28" s="72"/>
      <c r="I28" s="73">
        <v>0.684</v>
      </c>
      <c r="J28" s="73">
        <v>0.692</v>
      </c>
      <c r="K28" s="73">
        <v>0.699</v>
      </c>
      <c r="L28" s="73">
        <v>0.58</v>
      </c>
      <c r="M28" s="73">
        <v>0.578</v>
      </c>
      <c r="N28" s="73">
        <v>0.584</v>
      </c>
      <c r="O28" s="73">
        <v>0.11</v>
      </c>
      <c r="P28" s="73">
        <v>0.111</v>
      </c>
      <c r="Q28" s="73">
        <v>0.112</v>
      </c>
      <c r="R28" s="73">
        <v>0.249</v>
      </c>
      <c r="S28" s="73">
        <v>0.25</v>
      </c>
      <c r="T28" s="73">
        <v>0.247</v>
      </c>
      <c r="U28" s="72"/>
      <c r="V28" s="72"/>
      <c r="W28" s="72"/>
      <c r="X28" s="72"/>
      <c r="Y28" s="72"/>
      <c r="Z28" s="72"/>
    </row>
    <row r="29" spans="1:26" ht="15" thickBot="1">
      <c r="A29" s="867">
        <v>7</v>
      </c>
      <c r="B29" s="878" t="s">
        <v>286</v>
      </c>
      <c r="C29" s="867">
        <v>5787</v>
      </c>
      <c r="D29" s="867">
        <v>5724</v>
      </c>
      <c r="E29" s="867">
        <v>5644</v>
      </c>
      <c r="F29" s="29">
        <v>26</v>
      </c>
      <c r="G29" s="29">
        <v>26</v>
      </c>
      <c r="H29" s="29">
        <v>30</v>
      </c>
      <c r="I29" s="29">
        <v>2731</v>
      </c>
      <c r="J29" s="29">
        <v>2705</v>
      </c>
      <c r="K29" s="29">
        <v>2671</v>
      </c>
      <c r="L29" s="29">
        <v>2108</v>
      </c>
      <c r="M29" s="29">
        <v>2082</v>
      </c>
      <c r="N29" s="29">
        <v>2055</v>
      </c>
      <c r="O29" s="29">
        <v>92</v>
      </c>
      <c r="P29" s="29">
        <v>92</v>
      </c>
      <c r="Q29" s="29">
        <v>90</v>
      </c>
      <c r="R29" s="29">
        <v>704410</v>
      </c>
      <c r="S29" s="29">
        <v>610495</v>
      </c>
      <c r="T29" s="29">
        <v>551926</v>
      </c>
      <c r="U29" s="30">
        <v>0.294</v>
      </c>
      <c r="V29" s="30">
        <v>0.259</v>
      </c>
      <c r="W29" s="30">
        <v>0.258</v>
      </c>
      <c r="X29" s="29">
        <v>143767</v>
      </c>
      <c r="Y29" s="29">
        <v>140081</v>
      </c>
      <c r="Z29" s="29">
        <v>139121</v>
      </c>
    </row>
    <row r="30" spans="1:26" ht="15" thickBot="1">
      <c r="A30" s="882"/>
      <c r="B30" s="879"/>
      <c r="C30" s="868"/>
      <c r="D30" s="868"/>
      <c r="E30" s="868"/>
      <c r="F30" s="29"/>
      <c r="G30" s="29"/>
      <c r="H30" s="29"/>
      <c r="I30" s="30">
        <v>0.294</v>
      </c>
      <c r="J30" s="30">
        <v>0.263</v>
      </c>
      <c r="K30" s="30">
        <v>0.617</v>
      </c>
      <c r="L30" s="30">
        <v>0.937</v>
      </c>
      <c r="M30" s="30">
        <v>0.836</v>
      </c>
      <c r="N30" s="30">
        <v>0.483</v>
      </c>
      <c r="O30" s="30">
        <v>0.095</v>
      </c>
      <c r="P30" s="30">
        <v>0.086</v>
      </c>
      <c r="Q30" s="30">
        <v>0.095</v>
      </c>
      <c r="R30" s="30">
        <v>0.274</v>
      </c>
      <c r="S30" s="30">
        <v>0.214</v>
      </c>
      <c r="T30" s="30">
        <v>0.194</v>
      </c>
      <c r="U30" s="29"/>
      <c r="V30" s="29"/>
      <c r="W30" s="29"/>
      <c r="X30" s="29">
        <v>488296</v>
      </c>
      <c r="Y30" s="29">
        <v>540830.25</v>
      </c>
      <c r="Z30" s="29">
        <v>539295.24</v>
      </c>
    </row>
    <row r="31" spans="1:26" ht="15" thickBot="1">
      <c r="A31" s="882"/>
      <c r="B31" s="880" t="s">
        <v>540</v>
      </c>
      <c r="C31" s="873">
        <v>1982</v>
      </c>
      <c r="D31" s="873">
        <v>1947</v>
      </c>
      <c r="E31" s="873">
        <v>1897</v>
      </c>
      <c r="F31" s="71"/>
      <c r="G31" s="71"/>
      <c r="H31" s="71"/>
      <c r="I31" s="71"/>
      <c r="J31" s="71"/>
      <c r="K31" s="71"/>
      <c r="L31" s="71"/>
      <c r="M31" s="71"/>
      <c r="N31" s="71"/>
      <c r="O31" s="71"/>
      <c r="P31" s="71"/>
      <c r="Q31" s="71"/>
      <c r="R31" s="71">
        <v>261426</v>
      </c>
      <c r="S31" s="71">
        <v>221760</v>
      </c>
      <c r="T31" s="71">
        <v>201380</v>
      </c>
      <c r="U31" s="71"/>
      <c r="V31" s="71"/>
      <c r="W31" s="71"/>
      <c r="X31" s="71"/>
      <c r="Y31" s="71"/>
      <c r="Z31" s="71"/>
    </row>
    <row r="32" spans="1:26" ht="15" thickBot="1">
      <c r="A32" s="868"/>
      <c r="B32" s="881"/>
      <c r="C32" s="874"/>
      <c r="D32" s="874"/>
      <c r="E32" s="874"/>
      <c r="F32" s="72"/>
      <c r="G32" s="72"/>
      <c r="H32" s="72"/>
      <c r="I32" s="73">
        <v>0.42</v>
      </c>
      <c r="J32" s="73">
        <v>0.4275</v>
      </c>
      <c r="K32" s="73">
        <v>0.4283</v>
      </c>
      <c r="L32" s="73">
        <v>0.4669</v>
      </c>
      <c r="M32" s="73">
        <v>0.4722</v>
      </c>
      <c r="N32" s="73">
        <v>0.4718</v>
      </c>
      <c r="O32" s="73">
        <v>0.1099</v>
      </c>
      <c r="P32" s="73">
        <v>0.1154</v>
      </c>
      <c r="Q32" s="73">
        <v>0.1024</v>
      </c>
      <c r="R32" s="73">
        <v>0.255</v>
      </c>
      <c r="S32" s="73">
        <v>0.221</v>
      </c>
      <c r="T32" s="73">
        <v>0.205</v>
      </c>
      <c r="U32" s="72"/>
      <c r="V32" s="72"/>
      <c r="W32" s="72"/>
      <c r="X32" s="72"/>
      <c r="Y32" s="72"/>
      <c r="Z32" s="72"/>
    </row>
    <row r="33" spans="1:26" ht="15" thickBot="1">
      <c r="A33" s="867">
        <v>8</v>
      </c>
      <c r="B33" s="878" t="s">
        <v>287</v>
      </c>
      <c r="C33" s="867">
        <v>3598</v>
      </c>
      <c r="D33" s="867">
        <v>3521</v>
      </c>
      <c r="E33" s="867">
        <v>3441</v>
      </c>
      <c r="F33" s="29">
        <v>25</v>
      </c>
      <c r="G33" s="29">
        <v>25</v>
      </c>
      <c r="H33" s="29">
        <v>25</v>
      </c>
      <c r="I33" s="29">
        <v>1845</v>
      </c>
      <c r="J33" s="29">
        <v>1778</v>
      </c>
      <c r="K33" s="29">
        <v>1743</v>
      </c>
      <c r="L33" s="29">
        <v>1301</v>
      </c>
      <c r="M33" s="29">
        <v>1290</v>
      </c>
      <c r="N33" s="29">
        <v>1251</v>
      </c>
      <c r="O33" s="29">
        <v>72</v>
      </c>
      <c r="P33" s="29">
        <v>73</v>
      </c>
      <c r="Q33" s="29">
        <v>72</v>
      </c>
      <c r="R33" s="29">
        <v>376114</v>
      </c>
      <c r="S33" s="29">
        <v>343106</v>
      </c>
      <c r="T33" s="29">
        <v>289866</v>
      </c>
      <c r="U33" s="30">
        <v>0.213</v>
      </c>
      <c r="V33" s="30">
        <v>0.188</v>
      </c>
      <c r="W33" s="30">
        <v>0.18</v>
      </c>
      <c r="X33" s="29">
        <v>87689</v>
      </c>
      <c r="Y33" s="29">
        <v>86370</v>
      </c>
      <c r="Z33" s="29">
        <v>83044</v>
      </c>
    </row>
    <row r="34" spans="1:26" ht="15" thickBot="1">
      <c r="A34" s="882"/>
      <c r="B34" s="879"/>
      <c r="C34" s="868"/>
      <c r="D34" s="868"/>
      <c r="E34" s="868"/>
      <c r="F34" s="29"/>
      <c r="G34" s="29"/>
      <c r="H34" s="29"/>
      <c r="I34" s="30">
        <v>0.235</v>
      </c>
      <c r="J34" s="30">
        <v>0.203</v>
      </c>
      <c r="K34" s="30">
        <v>0.654</v>
      </c>
      <c r="L34" s="30">
        <v>0.685</v>
      </c>
      <c r="M34" s="30">
        <v>0.609</v>
      </c>
      <c r="N34" s="30">
        <v>0.424</v>
      </c>
      <c r="O34" s="30">
        <v>0.088</v>
      </c>
      <c r="P34" s="30">
        <v>0.08</v>
      </c>
      <c r="Q34" s="30">
        <v>0.109</v>
      </c>
      <c r="R34" s="30">
        <v>0.173</v>
      </c>
      <c r="S34" s="30">
        <v>0.142</v>
      </c>
      <c r="T34" s="30">
        <v>0.12</v>
      </c>
      <c r="U34" s="29"/>
      <c r="V34" s="29"/>
      <c r="W34" s="29"/>
      <c r="X34" s="29">
        <v>412230</v>
      </c>
      <c r="Y34" s="29">
        <v>460184.94</v>
      </c>
      <c r="Z34" s="29">
        <v>460627.45</v>
      </c>
    </row>
    <row r="35" spans="1:26" ht="15" thickBot="1">
      <c r="A35" s="882"/>
      <c r="B35" s="880" t="s">
        <v>541</v>
      </c>
      <c r="C35" s="873">
        <v>433</v>
      </c>
      <c r="D35" s="873">
        <v>426</v>
      </c>
      <c r="E35" s="873">
        <v>384</v>
      </c>
      <c r="F35" s="71"/>
      <c r="G35" s="71"/>
      <c r="H35" s="71"/>
      <c r="I35" s="71"/>
      <c r="J35" s="71"/>
      <c r="K35" s="71"/>
      <c r="L35" s="71"/>
      <c r="M35" s="71"/>
      <c r="N35" s="71"/>
      <c r="O35" s="71"/>
      <c r="P35" s="71"/>
      <c r="Q35" s="71"/>
      <c r="R35" s="71">
        <v>130320</v>
      </c>
      <c r="S35" s="71">
        <v>120057</v>
      </c>
      <c r="T35" s="71">
        <v>102902</v>
      </c>
      <c r="U35" s="71"/>
      <c r="V35" s="71"/>
      <c r="W35" s="71"/>
      <c r="X35" s="71"/>
      <c r="Y35" s="71"/>
      <c r="Z35" s="71"/>
    </row>
    <row r="36" spans="1:26" ht="15" thickBot="1">
      <c r="A36" s="868"/>
      <c r="B36" s="881"/>
      <c r="C36" s="874"/>
      <c r="D36" s="874"/>
      <c r="E36" s="874"/>
      <c r="F36" s="72"/>
      <c r="G36" s="72"/>
      <c r="H36" s="72"/>
      <c r="I36" s="73">
        <v>0.283</v>
      </c>
      <c r="J36" s="73">
        <v>0.281</v>
      </c>
      <c r="K36" s="73">
        <v>0.079</v>
      </c>
      <c r="L36" s="73">
        <v>0.629</v>
      </c>
      <c r="M36" s="73">
        <v>0.628</v>
      </c>
      <c r="N36" s="73">
        <v>0.619</v>
      </c>
      <c r="O36" s="73">
        <v>0.176</v>
      </c>
      <c r="P36" s="73">
        <v>0.178</v>
      </c>
      <c r="Q36" s="73">
        <v>0.166</v>
      </c>
      <c r="R36" s="73">
        <v>0.23</v>
      </c>
      <c r="S36" s="73">
        <v>0.215</v>
      </c>
      <c r="T36" s="73">
        <v>0.18</v>
      </c>
      <c r="U36" s="72"/>
      <c r="V36" s="72"/>
      <c r="W36" s="72"/>
      <c r="X36" s="72"/>
      <c r="Y36" s="72"/>
      <c r="Z36" s="72"/>
    </row>
    <row r="37" spans="1:26" ht="15" thickBot="1">
      <c r="A37" s="867">
        <v>9</v>
      </c>
      <c r="B37" s="878" t="s">
        <v>288</v>
      </c>
      <c r="C37" s="867">
        <v>7746</v>
      </c>
      <c r="D37" s="867">
        <v>7665</v>
      </c>
      <c r="E37" s="867">
        <v>7561</v>
      </c>
      <c r="F37" s="29">
        <v>29</v>
      </c>
      <c r="G37" s="29">
        <v>29</v>
      </c>
      <c r="H37" s="29">
        <v>29</v>
      </c>
      <c r="I37" s="29">
        <v>4339</v>
      </c>
      <c r="J37" s="29">
        <v>4292</v>
      </c>
      <c r="K37" s="29">
        <v>4218</v>
      </c>
      <c r="L37" s="29">
        <v>1051</v>
      </c>
      <c r="M37" s="29">
        <v>1051</v>
      </c>
      <c r="N37" s="29">
        <v>2871</v>
      </c>
      <c r="O37" s="29">
        <v>127</v>
      </c>
      <c r="P37" s="29">
        <v>120</v>
      </c>
      <c r="Q37" s="29">
        <v>116</v>
      </c>
      <c r="R37" s="29">
        <v>815506</v>
      </c>
      <c r="S37" s="29">
        <v>765460</v>
      </c>
      <c r="T37" s="29">
        <v>716186</v>
      </c>
      <c r="U37" s="30">
        <v>0.372</v>
      </c>
      <c r="V37" s="30">
        <v>0.327</v>
      </c>
      <c r="W37" s="30">
        <v>0.317</v>
      </c>
      <c r="X37" s="29">
        <v>173654</v>
      </c>
      <c r="Y37" s="29">
        <v>170249</v>
      </c>
      <c r="Z37" s="29">
        <v>165744</v>
      </c>
    </row>
    <row r="38" spans="1:26" ht="15" thickBot="1">
      <c r="A38" s="882"/>
      <c r="B38" s="879"/>
      <c r="C38" s="868"/>
      <c r="D38" s="868"/>
      <c r="E38" s="868"/>
      <c r="F38" s="29"/>
      <c r="G38" s="29"/>
      <c r="H38" s="29"/>
      <c r="I38" s="30">
        <v>0.489</v>
      </c>
      <c r="J38" s="30">
        <v>0.433</v>
      </c>
      <c r="K38" s="30">
        <v>0.807</v>
      </c>
      <c r="L38" s="30">
        <v>0.489</v>
      </c>
      <c r="M38" s="30">
        <v>0.438</v>
      </c>
      <c r="N38" s="30">
        <v>0.483</v>
      </c>
      <c r="O38" s="30">
        <v>0.138</v>
      </c>
      <c r="P38" s="30">
        <v>0.117</v>
      </c>
      <c r="Q38" s="30">
        <v>0.111</v>
      </c>
      <c r="R38" s="30">
        <v>0.332</v>
      </c>
      <c r="S38" s="30">
        <v>0.279</v>
      </c>
      <c r="T38" s="30">
        <v>0.26</v>
      </c>
      <c r="U38" s="29"/>
      <c r="V38" s="29"/>
      <c r="W38" s="29"/>
      <c r="X38" s="29">
        <v>466699</v>
      </c>
      <c r="Y38" s="29">
        <v>521065.5</v>
      </c>
      <c r="Z38" s="29">
        <v>522657.51</v>
      </c>
    </row>
    <row r="39" spans="1:26" ht="15" thickBot="1">
      <c r="A39" s="867">
        <v>10</v>
      </c>
      <c r="B39" s="878" t="s">
        <v>289</v>
      </c>
      <c r="C39" s="867">
        <v>4187</v>
      </c>
      <c r="D39" s="867">
        <v>4141</v>
      </c>
      <c r="E39" s="867">
        <v>3940</v>
      </c>
      <c r="F39" s="29">
        <v>24</v>
      </c>
      <c r="G39" s="29">
        <v>24</v>
      </c>
      <c r="H39" s="29">
        <v>24</v>
      </c>
      <c r="I39" s="29">
        <v>2243</v>
      </c>
      <c r="J39" s="29">
        <v>2221</v>
      </c>
      <c r="K39" s="29">
        <v>2113</v>
      </c>
      <c r="L39" s="29">
        <v>1297</v>
      </c>
      <c r="M39" s="29">
        <v>1283</v>
      </c>
      <c r="N39" s="29">
        <v>1275</v>
      </c>
      <c r="O39" s="29">
        <v>83</v>
      </c>
      <c r="P39" s="29">
        <v>81</v>
      </c>
      <c r="Q39" s="29">
        <v>67</v>
      </c>
      <c r="R39" s="29">
        <v>601364</v>
      </c>
      <c r="S39" s="29">
        <v>519363</v>
      </c>
      <c r="T39" s="29">
        <v>502256</v>
      </c>
      <c r="U39" s="30">
        <v>0.219</v>
      </c>
      <c r="V39" s="30">
        <v>0.192</v>
      </c>
      <c r="W39" s="30">
        <v>0.192</v>
      </c>
      <c r="X39" s="29">
        <v>101000</v>
      </c>
      <c r="Y39" s="29">
        <v>99084</v>
      </c>
      <c r="Z39" s="29">
        <v>98197</v>
      </c>
    </row>
    <row r="40" spans="1:26" ht="15" thickBot="1">
      <c r="A40" s="882"/>
      <c r="B40" s="879"/>
      <c r="C40" s="868"/>
      <c r="D40" s="868"/>
      <c r="E40" s="868"/>
      <c r="F40" s="29"/>
      <c r="G40" s="29"/>
      <c r="H40" s="29"/>
      <c r="I40" s="30">
        <v>0.256</v>
      </c>
      <c r="J40" s="30">
        <v>0.227</v>
      </c>
      <c r="K40" s="30">
        <v>0.663</v>
      </c>
      <c r="L40" s="30">
        <v>0.61</v>
      </c>
      <c r="M40" s="30">
        <v>0.541</v>
      </c>
      <c r="N40" s="30">
        <v>0.319</v>
      </c>
      <c r="O40" s="30">
        <v>0.091</v>
      </c>
      <c r="P40" s="30">
        <v>0.08</v>
      </c>
      <c r="Q40" s="30">
        <v>0.081</v>
      </c>
      <c r="R40" s="30">
        <v>0.248</v>
      </c>
      <c r="S40" s="30">
        <v>0.192</v>
      </c>
      <c r="T40" s="30">
        <v>0.187</v>
      </c>
      <c r="U40" s="29"/>
      <c r="V40" s="29"/>
      <c r="W40" s="29"/>
      <c r="X40" s="29">
        <v>461600</v>
      </c>
      <c r="Y40" s="29">
        <v>514797.59</v>
      </c>
      <c r="Z40" s="29">
        <v>510503.97</v>
      </c>
    </row>
    <row r="41" spans="1:26" ht="15" thickBot="1">
      <c r="A41" s="882"/>
      <c r="B41" s="880" t="s">
        <v>542</v>
      </c>
      <c r="C41" s="871">
        <v>1346</v>
      </c>
      <c r="D41" s="871">
        <v>1325</v>
      </c>
      <c r="E41" s="871">
        <v>1325</v>
      </c>
      <c r="F41" s="76"/>
      <c r="G41" s="76"/>
      <c r="H41" s="76"/>
      <c r="I41" s="76"/>
      <c r="J41" s="76"/>
      <c r="K41" s="76"/>
      <c r="L41" s="76"/>
      <c r="M41" s="76"/>
      <c r="N41" s="76"/>
      <c r="O41" s="76"/>
      <c r="P41" s="76"/>
      <c r="Q41" s="76"/>
      <c r="R41" s="76">
        <v>355700</v>
      </c>
      <c r="S41" s="76">
        <v>284000</v>
      </c>
      <c r="T41" s="76">
        <v>282200</v>
      </c>
      <c r="U41" s="76"/>
      <c r="V41" s="76"/>
      <c r="W41" s="76"/>
      <c r="X41" s="76"/>
      <c r="Y41" s="76"/>
      <c r="Z41" s="76"/>
    </row>
    <row r="42" spans="1:26" ht="15" thickBot="1">
      <c r="A42" s="868"/>
      <c r="B42" s="881"/>
      <c r="C42" s="872"/>
      <c r="D42" s="872"/>
      <c r="E42" s="872"/>
      <c r="F42" s="72"/>
      <c r="G42" s="72"/>
      <c r="H42" s="72"/>
      <c r="I42" s="73">
        <v>0.205</v>
      </c>
      <c r="J42" s="73">
        <v>0.205</v>
      </c>
      <c r="K42" s="73">
        <v>0.205</v>
      </c>
      <c r="L42" s="73">
        <v>0.257</v>
      </c>
      <c r="M42" s="73">
        <v>0.257</v>
      </c>
      <c r="N42" s="73">
        <v>0.257</v>
      </c>
      <c r="O42" s="73">
        <v>0.105</v>
      </c>
      <c r="P42" s="73">
        <v>0.101</v>
      </c>
      <c r="Q42" s="73">
        <v>0.101</v>
      </c>
      <c r="R42" s="73">
        <v>0.2316</v>
      </c>
      <c r="S42" s="73">
        <v>0.1955</v>
      </c>
      <c r="T42" s="73">
        <v>0.1898</v>
      </c>
      <c r="U42" s="72"/>
      <c r="V42" s="72"/>
      <c r="W42" s="72"/>
      <c r="X42" s="72"/>
      <c r="Y42" s="72"/>
      <c r="Z42" s="72"/>
    </row>
    <row r="43" spans="1:26" ht="15" thickBot="1">
      <c r="A43" s="867">
        <v>11</v>
      </c>
      <c r="B43" s="878" t="s">
        <v>290</v>
      </c>
      <c r="C43" s="867">
        <v>4988</v>
      </c>
      <c r="D43" s="867">
        <v>4951</v>
      </c>
      <c r="E43" s="867">
        <v>4941</v>
      </c>
      <c r="F43" s="29">
        <v>40</v>
      </c>
      <c r="G43" s="29">
        <v>40</v>
      </c>
      <c r="H43" s="29">
        <v>41</v>
      </c>
      <c r="I43" s="29">
        <v>2596</v>
      </c>
      <c r="J43" s="29">
        <v>2580</v>
      </c>
      <c r="K43" s="29">
        <v>2567</v>
      </c>
      <c r="L43" s="29">
        <v>1223</v>
      </c>
      <c r="M43" s="29">
        <v>1223</v>
      </c>
      <c r="N43" s="29">
        <v>1234</v>
      </c>
      <c r="O43" s="29">
        <v>69</v>
      </c>
      <c r="P43" s="29">
        <v>69</v>
      </c>
      <c r="Q43" s="29">
        <v>69</v>
      </c>
      <c r="R43" s="29">
        <v>542525</v>
      </c>
      <c r="S43" s="29">
        <v>507339</v>
      </c>
      <c r="T43" s="29">
        <v>457116</v>
      </c>
      <c r="U43" s="30">
        <v>0.376</v>
      </c>
      <c r="V43" s="30">
        <v>0.334</v>
      </c>
      <c r="W43" s="30">
        <v>0.334</v>
      </c>
      <c r="X43" s="29">
        <v>126134</v>
      </c>
      <c r="Y43" s="29">
        <v>125351</v>
      </c>
      <c r="Z43" s="29">
        <v>125194</v>
      </c>
    </row>
    <row r="44" spans="1:26" ht="15" thickBot="1">
      <c r="A44" s="882"/>
      <c r="B44" s="879"/>
      <c r="C44" s="868"/>
      <c r="D44" s="868"/>
      <c r="E44" s="868"/>
      <c r="F44" s="29"/>
      <c r="G44" s="29"/>
      <c r="H44" s="29"/>
      <c r="I44" s="30">
        <v>0.407</v>
      </c>
      <c r="J44" s="30">
        <v>0.362</v>
      </c>
      <c r="K44" s="30">
        <v>1.037</v>
      </c>
      <c r="L44" s="30">
        <v>0.791</v>
      </c>
      <c r="M44" s="30">
        <v>0.708</v>
      </c>
      <c r="N44" s="30">
        <v>0.443</v>
      </c>
      <c r="O44" s="30">
        <v>0.104</v>
      </c>
      <c r="P44" s="30">
        <v>0.093</v>
      </c>
      <c r="Q44" s="30">
        <v>0.103</v>
      </c>
      <c r="R44" s="30">
        <v>0.307</v>
      </c>
      <c r="S44" s="30">
        <v>0.257</v>
      </c>
      <c r="T44" s="30">
        <v>0.231</v>
      </c>
      <c r="U44" s="29"/>
      <c r="V44" s="29"/>
      <c r="W44" s="29"/>
      <c r="X44" s="29">
        <v>335886</v>
      </c>
      <c r="Y44" s="29">
        <v>375057.15</v>
      </c>
      <c r="Z44" s="29">
        <v>375215.8</v>
      </c>
    </row>
    <row r="45" spans="1:26" ht="15" thickBot="1">
      <c r="A45" s="882"/>
      <c r="B45" s="880" t="s">
        <v>543</v>
      </c>
      <c r="C45" s="873">
        <v>2016</v>
      </c>
      <c r="D45" s="873">
        <v>2008</v>
      </c>
      <c r="E45" s="873">
        <v>1998</v>
      </c>
      <c r="F45" s="71"/>
      <c r="G45" s="71"/>
      <c r="H45" s="71"/>
      <c r="I45" s="71"/>
      <c r="J45" s="71"/>
      <c r="K45" s="71"/>
      <c r="L45" s="71"/>
      <c r="M45" s="71"/>
      <c r="N45" s="71"/>
      <c r="O45" s="71"/>
      <c r="P45" s="71"/>
      <c r="Q45" s="71"/>
      <c r="R45" s="71">
        <v>320034</v>
      </c>
      <c r="S45" s="71">
        <v>299642</v>
      </c>
      <c r="T45" s="71">
        <v>262637</v>
      </c>
      <c r="U45" s="71"/>
      <c r="V45" s="71"/>
      <c r="W45" s="71"/>
      <c r="X45" s="71"/>
      <c r="Y45" s="71"/>
      <c r="Z45" s="71"/>
    </row>
    <row r="46" spans="1:26" ht="15" thickBot="1">
      <c r="A46" s="882"/>
      <c r="B46" s="891"/>
      <c r="C46" s="874"/>
      <c r="D46" s="874"/>
      <c r="E46" s="874"/>
      <c r="F46" s="77"/>
      <c r="G46" s="77"/>
      <c r="H46" s="77"/>
      <c r="I46" s="78">
        <v>0.272</v>
      </c>
      <c r="J46" s="78">
        <v>0.27</v>
      </c>
      <c r="K46" s="78">
        <v>0.27</v>
      </c>
      <c r="L46" s="78">
        <v>0.362</v>
      </c>
      <c r="M46" s="78">
        <v>0.36</v>
      </c>
      <c r="N46" s="78">
        <v>0.36</v>
      </c>
      <c r="O46" s="78">
        <v>0.149</v>
      </c>
      <c r="P46" s="78">
        <v>0.15</v>
      </c>
      <c r="Q46" s="78">
        <v>0.149</v>
      </c>
      <c r="R46" s="78">
        <v>0.274</v>
      </c>
      <c r="S46" s="78">
        <v>0.258</v>
      </c>
      <c r="T46" s="78">
        <v>0.227</v>
      </c>
      <c r="U46" s="77"/>
      <c r="V46" s="77"/>
      <c r="W46" s="77"/>
      <c r="X46" s="77"/>
      <c r="Y46" s="77"/>
      <c r="Z46" s="77"/>
    </row>
    <row r="47" spans="1:26" ht="14.25">
      <c r="A47" s="892">
        <v>12</v>
      </c>
      <c r="B47" s="885" t="s">
        <v>291</v>
      </c>
      <c r="C47" s="867">
        <v>1561</v>
      </c>
      <c r="D47" s="867">
        <v>1530</v>
      </c>
      <c r="E47" s="867">
        <v>1501</v>
      </c>
      <c r="F47" s="58">
        <v>17</v>
      </c>
      <c r="G47" s="56">
        <v>18</v>
      </c>
      <c r="H47" s="58">
        <v>18</v>
      </c>
      <c r="I47" s="56">
        <v>688</v>
      </c>
      <c r="J47" s="58">
        <v>662</v>
      </c>
      <c r="K47" s="56">
        <v>655</v>
      </c>
      <c r="L47" s="58">
        <v>464</v>
      </c>
      <c r="M47" s="56">
        <v>461</v>
      </c>
      <c r="N47" s="58">
        <v>480</v>
      </c>
      <c r="O47" s="56">
        <v>23</v>
      </c>
      <c r="P47" s="58">
        <v>22</v>
      </c>
      <c r="Q47" s="56">
        <v>22</v>
      </c>
      <c r="R47" s="58">
        <v>181413</v>
      </c>
      <c r="S47" s="56">
        <v>175449</v>
      </c>
      <c r="T47" s="58">
        <v>158408</v>
      </c>
      <c r="U47" s="62">
        <v>0.254</v>
      </c>
      <c r="V47" s="63">
        <v>0.225</v>
      </c>
      <c r="W47" s="62">
        <v>0.208</v>
      </c>
      <c r="X47" s="58">
        <v>46335</v>
      </c>
      <c r="Y47" s="56">
        <v>45508</v>
      </c>
      <c r="Z47" s="64">
        <v>41864</v>
      </c>
    </row>
    <row r="48" spans="1:26" ht="15" thickBot="1">
      <c r="A48" s="893"/>
      <c r="B48" s="886"/>
      <c r="C48" s="868"/>
      <c r="D48" s="868"/>
      <c r="E48" s="868"/>
      <c r="F48" s="59"/>
      <c r="G48" s="57"/>
      <c r="H48" s="59"/>
      <c r="I48" s="60">
        <v>0.198</v>
      </c>
      <c r="J48" s="61">
        <v>0.172</v>
      </c>
      <c r="K48" s="60">
        <v>0.464</v>
      </c>
      <c r="L48" s="61">
        <v>0.552</v>
      </c>
      <c r="M48" s="60">
        <v>0.495</v>
      </c>
      <c r="N48" s="61">
        <v>0.331</v>
      </c>
      <c r="O48" s="60">
        <v>0.064</v>
      </c>
      <c r="P48" s="61">
        <v>0.055</v>
      </c>
      <c r="Q48" s="60">
        <v>0.056</v>
      </c>
      <c r="R48" s="61">
        <v>0.189</v>
      </c>
      <c r="S48" s="60">
        <v>0.165</v>
      </c>
      <c r="T48" s="61">
        <v>0.15</v>
      </c>
      <c r="U48" s="57"/>
      <c r="V48" s="59"/>
      <c r="W48" s="57"/>
      <c r="X48" s="59">
        <v>182477</v>
      </c>
      <c r="Y48" s="57">
        <v>202206.55</v>
      </c>
      <c r="Z48" s="65">
        <v>200972.12</v>
      </c>
    </row>
    <row r="49" spans="1:26" ht="14.25">
      <c r="A49" s="893"/>
      <c r="B49" s="895" t="s">
        <v>544</v>
      </c>
      <c r="C49" s="871">
        <v>575</v>
      </c>
      <c r="D49" s="871">
        <v>565</v>
      </c>
      <c r="E49" s="871">
        <v>511</v>
      </c>
      <c r="F49" s="84">
        <v>6</v>
      </c>
      <c r="G49" s="85">
        <v>6</v>
      </c>
      <c r="H49" s="84">
        <v>6</v>
      </c>
      <c r="I49" s="85">
        <v>257</v>
      </c>
      <c r="J49" s="84">
        <v>257</v>
      </c>
      <c r="K49" s="85">
        <v>161</v>
      </c>
      <c r="L49" s="84">
        <v>155</v>
      </c>
      <c r="M49" s="85">
        <v>155</v>
      </c>
      <c r="N49" s="84">
        <v>150</v>
      </c>
      <c r="O49" s="85">
        <v>10</v>
      </c>
      <c r="P49" s="84">
        <v>10</v>
      </c>
      <c r="Q49" s="85">
        <v>10</v>
      </c>
      <c r="R49" s="84">
        <v>99931</v>
      </c>
      <c r="S49" s="85">
        <v>96510</v>
      </c>
      <c r="T49" s="84"/>
      <c r="U49" s="85"/>
      <c r="V49" s="84"/>
      <c r="W49" s="85"/>
      <c r="X49" s="84"/>
      <c r="Y49" s="85"/>
      <c r="Z49" s="86"/>
    </row>
    <row r="50" spans="1:26" ht="15" thickBot="1">
      <c r="A50" s="894"/>
      <c r="B50" s="896"/>
      <c r="C50" s="872"/>
      <c r="D50" s="872"/>
      <c r="E50" s="872"/>
      <c r="F50" s="79"/>
      <c r="G50" s="80"/>
      <c r="H50" s="79"/>
      <c r="I50" s="81">
        <v>0.35</v>
      </c>
      <c r="J50" s="82">
        <v>0.35</v>
      </c>
      <c r="K50" s="81">
        <v>0.24</v>
      </c>
      <c r="L50" s="82">
        <v>0.242</v>
      </c>
      <c r="M50" s="81">
        <v>0.25</v>
      </c>
      <c r="N50" s="82">
        <v>0.25</v>
      </c>
      <c r="O50" s="81">
        <v>0.05</v>
      </c>
      <c r="P50" s="82">
        <v>0.051</v>
      </c>
      <c r="Q50" s="81">
        <v>0.052</v>
      </c>
      <c r="R50" s="82">
        <v>0.174</v>
      </c>
      <c r="S50" s="81">
        <v>0.172</v>
      </c>
      <c r="T50" s="82">
        <v>0.149</v>
      </c>
      <c r="U50" s="80"/>
      <c r="V50" s="79"/>
      <c r="W50" s="80"/>
      <c r="X50" s="79"/>
      <c r="Y50" s="80"/>
      <c r="Z50" s="83"/>
    </row>
    <row r="52" spans="1:26" ht="14.25">
      <c r="A52" s="884" t="s">
        <v>293</v>
      </c>
      <c r="B52" s="884"/>
      <c r="C52" s="884"/>
      <c r="D52" s="884"/>
      <c r="E52" s="884"/>
      <c r="F52" s="884"/>
      <c r="G52" s="884"/>
      <c r="H52" s="884"/>
      <c r="I52" s="884"/>
      <c r="J52" s="884"/>
      <c r="K52" s="884"/>
      <c r="L52" s="884"/>
      <c r="M52" s="884"/>
      <c r="N52" s="884"/>
      <c r="O52" s="884"/>
      <c r="P52" s="884"/>
      <c r="Q52" s="884"/>
      <c r="R52" s="884"/>
      <c r="S52" s="884"/>
      <c r="T52" s="884"/>
      <c r="U52" s="884"/>
      <c r="V52" s="884"/>
      <c r="W52" s="884"/>
      <c r="X52" s="884"/>
      <c r="Y52" s="884"/>
      <c r="Z52" s="884"/>
    </row>
    <row r="53" spans="1:26" ht="14.25">
      <c r="A53" s="884" t="s">
        <v>294</v>
      </c>
      <c r="B53" s="884"/>
      <c r="C53" s="884"/>
      <c r="D53" s="884"/>
      <c r="E53" s="884"/>
      <c r="F53" s="884"/>
      <c r="G53" s="884"/>
      <c r="H53" s="884"/>
      <c r="I53" s="884"/>
      <c r="J53" s="884"/>
      <c r="K53" s="884"/>
      <c r="L53" s="884"/>
      <c r="M53" s="884"/>
      <c r="N53" s="884"/>
      <c r="O53" s="884"/>
      <c r="P53" s="884"/>
      <c r="Q53" s="884"/>
      <c r="R53" s="884"/>
      <c r="S53" s="884"/>
      <c r="T53" s="884"/>
      <c r="U53" s="884"/>
      <c r="V53" s="884"/>
      <c r="W53" s="884"/>
      <c r="X53" s="884"/>
      <c r="Y53" s="884"/>
      <c r="Z53" s="884"/>
    </row>
    <row r="54" spans="1:26" ht="14.25">
      <c r="A54" s="884" t="s">
        <v>295</v>
      </c>
      <c r="B54" s="884"/>
      <c r="C54" s="884"/>
      <c r="D54" s="884"/>
      <c r="E54" s="884"/>
      <c r="F54" s="884"/>
      <c r="G54" s="884"/>
      <c r="H54" s="884"/>
      <c r="I54" s="884"/>
      <c r="J54" s="884"/>
      <c r="K54" s="884"/>
      <c r="L54" s="884"/>
      <c r="M54" s="884"/>
      <c r="N54" s="884"/>
      <c r="O54" s="884"/>
      <c r="P54" s="884"/>
      <c r="Q54" s="884"/>
      <c r="R54" s="884"/>
      <c r="S54" s="884"/>
      <c r="T54" s="884"/>
      <c r="U54" s="884"/>
      <c r="V54" s="884"/>
      <c r="W54" s="884"/>
      <c r="X54" s="884"/>
      <c r="Y54" s="884"/>
      <c r="Z54" s="884"/>
    </row>
    <row r="55" spans="1:26" ht="14.25">
      <c r="A55" s="884" t="s">
        <v>296</v>
      </c>
      <c r="B55" s="884"/>
      <c r="C55" s="884"/>
      <c r="D55" s="884"/>
      <c r="E55" s="884"/>
      <c r="F55" s="884"/>
      <c r="G55" s="884"/>
      <c r="H55" s="884"/>
      <c r="I55" s="884"/>
      <c r="J55" s="884"/>
      <c r="K55" s="884"/>
      <c r="L55" s="884"/>
      <c r="M55" s="884"/>
      <c r="N55" s="884"/>
      <c r="O55" s="884"/>
      <c r="P55" s="884"/>
      <c r="Q55" s="884"/>
      <c r="R55" s="884"/>
      <c r="S55" s="884"/>
      <c r="T55" s="884"/>
      <c r="U55" s="884"/>
      <c r="V55" s="884"/>
      <c r="W55" s="884"/>
      <c r="X55" s="884"/>
      <c r="Y55" s="884"/>
      <c r="Z55" s="884"/>
    </row>
    <row r="56" spans="1:26" ht="14.25">
      <c r="A56" s="884" t="s">
        <v>297</v>
      </c>
      <c r="B56" s="884"/>
      <c r="C56" s="884"/>
      <c r="D56" s="884"/>
      <c r="E56" s="884"/>
      <c r="F56" s="884"/>
      <c r="G56" s="884"/>
      <c r="H56" s="884"/>
      <c r="I56" s="884"/>
      <c r="J56" s="884"/>
      <c r="K56" s="884"/>
      <c r="L56" s="884"/>
      <c r="M56" s="884"/>
      <c r="N56" s="884"/>
      <c r="O56" s="884"/>
      <c r="P56" s="884"/>
      <c r="Q56" s="884"/>
      <c r="R56" s="884"/>
      <c r="S56" s="884"/>
      <c r="T56" s="884"/>
      <c r="U56" s="884"/>
      <c r="V56" s="884"/>
      <c r="W56" s="884"/>
      <c r="X56" s="884"/>
      <c r="Y56" s="884"/>
      <c r="Z56" s="884"/>
    </row>
    <row r="57" spans="1:26" ht="14.25">
      <c r="A57" s="884" t="s">
        <v>298</v>
      </c>
      <c r="B57" s="884"/>
      <c r="C57" s="884"/>
      <c r="D57" s="884"/>
      <c r="E57" s="884"/>
      <c r="F57" s="884"/>
      <c r="G57" s="884"/>
      <c r="H57" s="884"/>
      <c r="I57" s="884"/>
      <c r="J57" s="884"/>
      <c r="K57" s="884"/>
      <c r="L57" s="884"/>
      <c r="M57" s="884"/>
      <c r="N57" s="884"/>
      <c r="O57" s="884"/>
      <c r="P57" s="884"/>
      <c r="Q57" s="884"/>
      <c r="R57" s="884"/>
      <c r="S57" s="884"/>
      <c r="T57" s="884"/>
      <c r="U57" s="884"/>
      <c r="V57" s="884"/>
      <c r="W57" s="884"/>
      <c r="X57" s="884"/>
      <c r="Y57" s="884"/>
      <c r="Z57" s="884"/>
    </row>
    <row r="58" spans="1:26" ht="14.25">
      <c r="A58" s="884" t="s">
        <v>973</v>
      </c>
      <c r="B58" s="884"/>
      <c r="C58" s="884"/>
      <c r="D58" s="884"/>
      <c r="E58" s="884"/>
      <c r="F58" s="884"/>
      <c r="G58" s="884"/>
      <c r="H58" s="884"/>
      <c r="I58" s="884"/>
      <c r="J58" s="884"/>
      <c r="K58" s="884"/>
      <c r="L58" s="884"/>
      <c r="M58" s="884"/>
      <c r="N58" s="884"/>
      <c r="O58" s="884"/>
      <c r="P58" s="884"/>
      <c r="Q58" s="884"/>
      <c r="R58" s="884"/>
      <c r="S58" s="884"/>
      <c r="T58" s="884"/>
      <c r="U58" s="884"/>
      <c r="V58" s="884"/>
      <c r="W58" s="884"/>
      <c r="X58" s="884"/>
      <c r="Y58" s="884"/>
      <c r="Z58" s="884"/>
    </row>
    <row r="59" spans="1:26" ht="30" customHeight="1">
      <c r="A59" s="884" t="s">
        <v>299</v>
      </c>
      <c r="B59" s="884"/>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row>
    <row r="60" spans="1:26" ht="14.25">
      <c r="A60" s="884" t="s">
        <v>300</v>
      </c>
      <c r="B60" s="884"/>
      <c r="C60" s="884"/>
      <c r="D60" s="884"/>
      <c r="E60" s="884"/>
      <c r="F60" s="884"/>
      <c r="G60" s="884"/>
      <c r="H60" s="884"/>
      <c r="I60" s="884"/>
      <c r="J60" s="884"/>
      <c r="K60" s="884"/>
      <c r="L60" s="884"/>
      <c r="M60" s="884"/>
      <c r="N60" s="884"/>
      <c r="O60" s="884"/>
      <c r="P60" s="884"/>
      <c r="Q60" s="884"/>
      <c r="R60" s="884"/>
      <c r="S60" s="884"/>
      <c r="T60" s="884"/>
      <c r="U60" s="884"/>
      <c r="V60" s="884"/>
      <c r="W60" s="884"/>
      <c r="X60" s="884"/>
      <c r="Y60" s="884"/>
      <c r="Z60" s="884"/>
    </row>
    <row r="61" spans="1:26" ht="14.25">
      <c r="A61" s="884" t="s">
        <v>611</v>
      </c>
      <c r="B61" s="884"/>
      <c r="C61" s="884"/>
      <c r="D61" s="884"/>
      <c r="E61" s="884"/>
      <c r="F61" s="884"/>
      <c r="G61" s="884"/>
      <c r="H61" s="884"/>
      <c r="I61" s="884"/>
      <c r="J61" s="884"/>
      <c r="K61" s="884"/>
      <c r="L61" s="884"/>
      <c r="M61" s="884"/>
      <c r="N61" s="884"/>
      <c r="O61" s="884"/>
      <c r="P61" s="884"/>
      <c r="Q61" s="884"/>
      <c r="R61" s="884"/>
      <c r="S61" s="884"/>
      <c r="T61" s="884"/>
      <c r="U61" s="884"/>
      <c r="V61" s="884"/>
      <c r="W61" s="884"/>
      <c r="X61" s="884"/>
      <c r="Y61" s="884"/>
      <c r="Z61" s="884"/>
    </row>
    <row r="62" spans="1:26" ht="320.25" customHeight="1">
      <c r="A62" s="870" t="s">
        <v>821</v>
      </c>
      <c r="B62" s="870"/>
      <c r="C62" s="870"/>
      <c r="D62" s="870"/>
      <c r="E62" s="870"/>
      <c r="F62" s="870"/>
      <c r="G62" s="870"/>
      <c r="H62" s="870"/>
      <c r="I62" s="870"/>
      <c r="J62" s="870"/>
      <c r="K62" s="870"/>
      <c r="L62" s="870"/>
      <c r="M62" s="870"/>
      <c r="N62" s="870"/>
      <c r="O62" s="870"/>
      <c r="P62" s="870"/>
      <c r="Q62" s="870"/>
      <c r="R62" s="870"/>
      <c r="S62" s="870"/>
      <c r="T62" s="870"/>
      <c r="U62" s="870"/>
      <c r="V62" s="870"/>
      <c r="W62" s="870"/>
      <c r="X62" s="870"/>
      <c r="Y62" s="870"/>
      <c r="Z62" s="870"/>
    </row>
    <row r="63" spans="1:26" ht="14.25">
      <c r="A63" s="869" t="s">
        <v>557</v>
      </c>
      <c r="B63" s="869"/>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row>
    <row r="64" spans="1:26" ht="14.25">
      <c r="A64" s="869" t="s">
        <v>558</v>
      </c>
      <c r="B64" s="869"/>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row>
    <row r="65" spans="1:26" ht="26.25" customHeight="1">
      <c r="A65" s="888" t="s">
        <v>301</v>
      </c>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row>
    <row r="66" spans="1:26" ht="31.5" customHeight="1">
      <c r="A66" s="889" t="s">
        <v>709</v>
      </c>
      <c r="B66" s="889"/>
      <c r="C66" s="889"/>
      <c r="D66" s="889"/>
      <c r="E66" s="889"/>
      <c r="F66" s="889"/>
      <c r="G66" s="889"/>
      <c r="H66" s="889"/>
      <c r="I66" s="889"/>
      <c r="J66" s="889"/>
      <c r="K66" s="889"/>
      <c r="L66" s="889"/>
      <c r="M66" s="889"/>
      <c r="N66" s="889"/>
      <c r="O66" s="889"/>
      <c r="P66" s="889"/>
      <c r="Q66" s="889"/>
      <c r="R66" s="889"/>
      <c r="S66" s="889"/>
      <c r="T66" s="889"/>
      <c r="U66" s="889"/>
      <c r="V66" s="889"/>
      <c r="W66" s="889"/>
      <c r="X66" s="889"/>
      <c r="Y66" s="889"/>
      <c r="Z66" s="889"/>
    </row>
    <row r="67" spans="1:26" ht="30" customHeight="1">
      <c r="A67" s="889" t="s">
        <v>302</v>
      </c>
      <c r="B67" s="889"/>
      <c r="C67" s="889"/>
      <c r="D67" s="889"/>
      <c r="E67" s="889"/>
      <c r="F67" s="889"/>
      <c r="G67" s="889"/>
      <c r="H67" s="889"/>
      <c r="I67" s="889"/>
      <c r="J67" s="889"/>
      <c r="K67" s="889"/>
      <c r="L67" s="889"/>
      <c r="M67" s="889"/>
      <c r="N67" s="889"/>
      <c r="O67" s="889"/>
      <c r="P67" s="889"/>
      <c r="Q67" s="889"/>
      <c r="R67" s="889"/>
      <c r="S67" s="889"/>
      <c r="T67" s="889"/>
      <c r="U67" s="889"/>
      <c r="V67" s="889"/>
      <c r="W67" s="889"/>
      <c r="X67" s="889"/>
      <c r="Y67" s="889"/>
      <c r="Z67" s="889"/>
    </row>
    <row r="68" spans="1:26" ht="30" customHeight="1">
      <c r="A68" s="870" t="s">
        <v>992</v>
      </c>
      <c r="B68" s="870"/>
      <c r="C68" s="870"/>
      <c r="D68" s="870"/>
      <c r="E68" s="870"/>
      <c r="F68" s="870"/>
      <c r="G68" s="870"/>
      <c r="H68" s="870"/>
      <c r="I68" s="870"/>
      <c r="J68" s="870"/>
      <c r="K68" s="870"/>
      <c r="L68" s="870"/>
      <c r="M68" s="870"/>
      <c r="N68" s="870"/>
      <c r="O68" s="870"/>
      <c r="P68" s="870"/>
      <c r="Q68" s="870"/>
      <c r="R68" s="870"/>
      <c r="S68" s="870"/>
      <c r="T68" s="870"/>
      <c r="U68" s="870"/>
      <c r="V68" s="870"/>
      <c r="W68" s="870"/>
      <c r="X68" s="870"/>
      <c r="Y68" s="870"/>
      <c r="Z68" s="870"/>
    </row>
    <row r="69" spans="1:26" ht="14.25">
      <c r="A69" s="884" t="s">
        <v>797</v>
      </c>
      <c r="B69" s="884"/>
      <c r="C69" s="884"/>
      <c r="D69" s="884"/>
      <c r="E69" s="884"/>
      <c r="F69" s="884"/>
      <c r="G69" s="884"/>
      <c r="H69" s="884"/>
      <c r="I69" s="884"/>
      <c r="J69" s="884"/>
      <c r="K69" s="884"/>
      <c r="L69" s="884"/>
      <c r="M69" s="884"/>
      <c r="N69" s="884"/>
      <c r="O69" s="884"/>
      <c r="P69" s="884"/>
      <c r="Q69" s="884"/>
      <c r="R69" s="884"/>
      <c r="S69" s="884"/>
      <c r="T69" s="884"/>
      <c r="U69" s="884"/>
      <c r="V69" s="884"/>
      <c r="W69" s="884"/>
      <c r="X69" s="884"/>
      <c r="Y69" s="884"/>
      <c r="Z69" s="884"/>
    </row>
    <row r="70" spans="1:26" ht="27.75" customHeight="1">
      <c r="A70" s="884" t="s">
        <v>822</v>
      </c>
      <c r="B70" s="884"/>
      <c r="C70" s="884"/>
      <c r="D70" s="884"/>
      <c r="E70" s="884"/>
      <c r="F70" s="884"/>
      <c r="G70" s="884"/>
      <c r="H70" s="884"/>
      <c r="I70" s="884"/>
      <c r="J70" s="884"/>
      <c r="K70" s="884"/>
      <c r="L70" s="884"/>
      <c r="M70" s="884"/>
      <c r="N70" s="884"/>
      <c r="O70" s="884"/>
      <c r="P70" s="884"/>
      <c r="Q70" s="884"/>
      <c r="R70" s="884"/>
      <c r="S70" s="884"/>
      <c r="T70" s="884"/>
      <c r="U70" s="884"/>
      <c r="V70" s="884"/>
      <c r="W70" s="884"/>
      <c r="X70" s="884"/>
      <c r="Y70" s="884"/>
      <c r="Z70" s="884"/>
    </row>
    <row r="71" spans="1:26" ht="29.25" customHeight="1">
      <c r="A71" s="889" t="s">
        <v>707</v>
      </c>
      <c r="B71" s="889"/>
      <c r="C71" s="889"/>
      <c r="D71" s="889"/>
      <c r="E71" s="889"/>
      <c r="F71" s="889"/>
      <c r="G71" s="889"/>
      <c r="H71" s="889"/>
      <c r="I71" s="889"/>
      <c r="J71" s="889"/>
      <c r="K71" s="889"/>
      <c r="L71" s="889"/>
      <c r="M71" s="889"/>
      <c r="N71" s="889"/>
      <c r="O71" s="889"/>
      <c r="P71" s="889"/>
      <c r="Q71" s="889"/>
      <c r="R71" s="889"/>
      <c r="S71" s="889"/>
      <c r="T71" s="889"/>
      <c r="U71" s="889"/>
      <c r="V71" s="889"/>
      <c r="W71" s="889"/>
      <c r="X71" s="889"/>
      <c r="Y71" s="889"/>
      <c r="Z71" s="889"/>
    </row>
    <row r="72" spans="1:26" ht="59.25" customHeight="1">
      <c r="A72" s="889" t="s">
        <v>303</v>
      </c>
      <c r="B72" s="889"/>
      <c r="C72" s="889"/>
      <c r="D72" s="889"/>
      <c r="E72" s="889"/>
      <c r="F72" s="889"/>
      <c r="G72" s="889"/>
      <c r="H72" s="889"/>
      <c r="I72" s="889"/>
      <c r="J72" s="889"/>
      <c r="K72" s="889"/>
      <c r="L72" s="889"/>
      <c r="M72" s="889"/>
      <c r="N72" s="889"/>
      <c r="O72" s="889"/>
      <c r="P72" s="889"/>
      <c r="Q72" s="889"/>
      <c r="R72" s="889"/>
      <c r="S72" s="889"/>
      <c r="T72" s="889"/>
      <c r="U72" s="889"/>
      <c r="V72" s="889"/>
      <c r="W72" s="889"/>
      <c r="X72" s="889"/>
      <c r="Y72" s="889"/>
      <c r="Z72" s="889"/>
    </row>
    <row r="73" spans="1:26" ht="90.75" customHeight="1">
      <c r="A73" s="890" t="s">
        <v>922</v>
      </c>
      <c r="B73" s="890"/>
      <c r="C73" s="890"/>
      <c r="D73" s="890"/>
      <c r="E73" s="890"/>
      <c r="F73" s="890"/>
      <c r="G73" s="890"/>
      <c r="H73" s="890"/>
      <c r="I73" s="890"/>
      <c r="J73" s="890"/>
      <c r="K73" s="890"/>
      <c r="L73" s="890"/>
      <c r="M73" s="890"/>
      <c r="N73" s="890"/>
      <c r="O73" s="890"/>
      <c r="P73" s="890"/>
      <c r="Q73" s="890"/>
      <c r="R73" s="890"/>
      <c r="S73" s="890"/>
      <c r="T73" s="890"/>
      <c r="U73" s="890"/>
      <c r="V73" s="890"/>
      <c r="W73" s="890"/>
      <c r="X73" s="890"/>
      <c r="Y73" s="890"/>
      <c r="Z73" s="890"/>
    </row>
    <row r="74" spans="1:27" ht="58.5" customHeight="1">
      <c r="A74" s="887" t="s">
        <v>996</v>
      </c>
      <c r="B74" s="887"/>
      <c r="C74" s="887"/>
      <c r="D74" s="887"/>
      <c r="E74" s="887"/>
      <c r="F74" s="887"/>
      <c r="G74" s="887"/>
      <c r="H74" s="887"/>
      <c r="I74" s="887"/>
      <c r="J74" s="887"/>
      <c r="K74" s="887"/>
      <c r="L74" s="887"/>
      <c r="M74" s="887"/>
      <c r="N74" s="887"/>
      <c r="O74" s="887"/>
      <c r="P74" s="887"/>
      <c r="Q74" s="887"/>
      <c r="R74" s="887"/>
      <c r="S74" s="887"/>
      <c r="T74" s="887"/>
      <c r="U74" s="887"/>
      <c r="V74" s="887"/>
      <c r="W74" s="887"/>
      <c r="X74" s="887"/>
      <c r="Y74" s="887"/>
      <c r="Z74" s="887"/>
      <c r="AA74" s="7"/>
    </row>
    <row r="75" spans="1:27" ht="45.75" customHeight="1">
      <c r="A75" s="887" t="s">
        <v>546</v>
      </c>
      <c r="B75" s="887"/>
      <c r="C75" s="887"/>
      <c r="D75" s="887"/>
      <c r="E75" s="887"/>
      <c r="F75" s="887"/>
      <c r="G75" s="887"/>
      <c r="H75" s="887"/>
      <c r="I75" s="887"/>
      <c r="J75" s="887"/>
      <c r="K75" s="887"/>
      <c r="L75" s="887"/>
      <c r="M75" s="887"/>
      <c r="N75" s="887"/>
      <c r="O75" s="887"/>
      <c r="P75" s="887"/>
      <c r="Q75" s="887"/>
      <c r="R75" s="887"/>
      <c r="S75" s="887"/>
      <c r="T75" s="887"/>
      <c r="U75" s="887"/>
      <c r="V75" s="887"/>
      <c r="W75" s="887"/>
      <c r="X75" s="887"/>
      <c r="Y75" s="887"/>
      <c r="Z75" s="887"/>
      <c r="AA75" s="7"/>
    </row>
    <row r="76" spans="1:26" ht="14.25">
      <c r="A76" s="42"/>
      <c r="B76" s="43"/>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 r="A77" s="888" t="s">
        <v>304</v>
      </c>
      <c r="B77" s="888"/>
      <c r="C77" s="888"/>
      <c r="D77" s="888"/>
      <c r="E77" s="888"/>
      <c r="F77" s="888"/>
      <c r="G77" s="888"/>
      <c r="H77" s="888"/>
      <c r="I77" s="888"/>
      <c r="J77" s="888"/>
      <c r="K77" s="888"/>
      <c r="L77" s="888"/>
      <c r="M77" s="888"/>
      <c r="N77" s="888"/>
      <c r="O77" s="888"/>
      <c r="P77" s="888"/>
      <c r="Q77" s="888"/>
      <c r="R77" s="888"/>
      <c r="S77" s="888"/>
      <c r="T77" s="888"/>
      <c r="U77" s="888"/>
      <c r="V77" s="888"/>
      <c r="W77" s="888"/>
      <c r="X77" s="888"/>
      <c r="Y77" s="888"/>
      <c r="Z77" s="888"/>
    </row>
    <row r="78" spans="1:26" ht="14.25">
      <c r="A78" s="42"/>
      <c r="B78" s="43"/>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 r="A79" s="856" t="s">
        <v>1052</v>
      </c>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row>
    <row r="80" spans="1:26" ht="14.25">
      <c r="A80" s="854" t="s">
        <v>305</v>
      </c>
      <c r="B80" s="854"/>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row>
    <row r="81" spans="1:26" ht="14.25">
      <c r="A81" s="854" t="s">
        <v>306</v>
      </c>
      <c r="B81" s="854"/>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row>
    <row r="82" spans="1:26" ht="14.25">
      <c r="A82" s="854" t="s">
        <v>307</v>
      </c>
      <c r="B82" s="854"/>
      <c r="C82" s="854"/>
      <c r="D82" s="854"/>
      <c r="E82" s="854"/>
      <c r="F82" s="854"/>
      <c r="G82" s="854"/>
      <c r="H82" s="854"/>
      <c r="I82" s="854"/>
      <c r="J82" s="854"/>
      <c r="K82" s="854"/>
      <c r="L82" s="854"/>
      <c r="M82" s="854"/>
      <c r="N82" s="854"/>
      <c r="O82" s="854"/>
      <c r="P82" s="854"/>
      <c r="Q82" s="854"/>
      <c r="R82" s="854"/>
      <c r="S82" s="854"/>
      <c r="T82" s="854"/>
      <c r="U82" s="854"/>
      <c r="V82" s="854"/>
      <c r="W82" s="854"/>
      <c r="X82" s="854"/>
      <c r="Y82" s="854"/>
      <c r="Z82" s="854"/>
    </row>
    <row r="83" spans="1:26" ht="14.25">
      <c r="A83" s="854" t="s">
        <v>308</v>
      </c>
      <c r="B83" s="854"/>
      <c r="C83" s="854"/>
      <c r="D83" s="854"/>
      <c r="E83" s="854"/>
      <c r="F83" s="854"/>
      <c r="G83" s="854"/>
      <c r="H83" s="854"/>
      <c r="I83" s="854"/>
      <c r="J83" s="854"/>
      <c r="K83" s="854"/>
      <c r="L83" s="854"/>
      <c r="M83" s="854"/>
      <c r="N83" s="854"/>
      <c r="O83" s="854"/>
      <c r="P83" s="854"/>
      <c r="Q83" s="854"/>
      <c r="R83" s="854"/>
      <c r="S83" s="854"/>
      <c r="T83" s="854"/>
      <c r="U83" s="854"/>
      <c r="V83" s="854"/>
      <c r="W83" s="854"/>
      <c r="X83" s="854"/>
      <c r="Y83" s="854"/>
      <c r="Z83" s="854"/>
    </row>
    <row r="1301" ht="15"/>
    <row r="3587" ht="15"/>
    <row r="9687" ht="15"/>
    <row r="9810" ht="15"/>
  </sheetData>
  <sheetProtection/>
  <mergeCells count="144">
    <mergeCell ref="A39:A42"/>
    <mergeCell ref="B41:B42"/>
    <mergeCell ref="A43:A46"/>
    <mergeCell ref="B45:B46"/>
    <mergeCell ref="A47:A50"/>
    <mergeCell ref="B49:B50"/>
    <mergeCell ref="A29:A32"/>
    <mergeCell ref="B31:B32"/>
    <mergeCell ref="A33:A36"/>
    <mergeCell ref="B35:B36"/>
    <mergeCell ref="A37:A38"/>
    <mergeCell ref="A9:A12"/>
    <mergeCell ref="B11:B12"/>
    <mergeCell ref="A13:A16"/>
    <mergeCell ref="B15:B16"/>
    <mergeCell ref="A17:A20"/>
    <mergeCell ref="B19:B20"/>
    <mergeCell ref="A81:Z81"/>
    <mergeCell ref="A82:Z82"/>
    <mergeCell ref="A83:Z83"/>
    <mergeCell ref="A70:Z70"/>
    <mergeCell ref="A71:Z71"/>
    <mergeCell ref="A72:Z72"/>
    <mergeCell ref="A73:Z73"/>
    <mergeCell ref="A75:Z75"/>
    <mergeCell ref="A59:Z59"/>
    <mergeCell ref="A74:Z74"/>
    <mergeCell ref="A69:Z69"/>
    <mergeCell ref="A79:Z79"/>
    <mergeCell ref="A80:Z80"/>
    <mergeCell ref="A60:Z60"/>
    <mergeCell ref="A61:Z61"/>
    <mergeCell ref="A77:Z77"/>
    <mergeCell ref="A65:Z65"/>
    <mergeCell ref="A66:Z66"/>
    <mergeCell ref="A67:Z67"/>
    <mergeCell ref="A68:Z68"/>
    <mergeCell ref="A55:Z55"/>
    <mergeCell ref="B43:B44"/>
    <mergeCell ref="A56:Z56"/>
    <mergeCell ref="A57:Z57"/>
    <mergeCell ref="A58:Z58"/>
    <mergeCell ref="A54:Z54"/>
    <mergeCell ref="A53:Z53"/>
    <mergeCell ref="E45:E46"/>
    <mergeCell ref="C49:C50"/>
    <mergeCell ref="A2:Z2"/>
    <mergeCell ref="A52:Z52"/>
    <mergeCell ref="O3:Q3"/>
    <mergeCell ref="B25:B26"/>
    <mergeCell ref="B37:B38"/>
    <mergeCell ref="B39:B40"/>
    <mergeCell ref="B47:B48"/>
    <mergeCell ref="B21:B22"/>
    <mergeCell ref="B33:B34"/>
    <mergeCell ref="A21:A24"/>
    <mergeCell ref="B23:B24"/>
    <mergeCell ref="A25:A28"/>
    <mergeCell ref="B27:B28"/>
    <mergeCell ref="R3:T3"/>
    <mergeCell ref="B29:B30"/>
    <mergeCell ref="B13:B14"/>
    <mergeCell ref="B17:B18"/>
    <mergeCell ref="A5:A8"/>
    <mergeCell ref="C11:C12"/>
    <mergeCell ref="D11:D12"/>
    <mergeCell ref="U3:W3"/>
    <mergeCell ref="X3:Z3"/>
    <mergeCell ref="B9:B10"/>
    <mergeCell ref="B3:B4"/>
    <mergeCell ref="C3:E3"/>
    <mergeCell ref="I3:K3"/>
    <mergeCell ref="L3:N3"/>
    <mergeCell ref="F3:H3"/>
    <mergeCell ref="B5:B6"/>
    <mergeCell ref="B7:B8"/>
    <mergeCell ref="D15:D16"/>
    <mergeCell ref="E15:E16"/>
    <mergeCell ref="C13:C14"/>
    <mergeCell ref="E11:E12"/>
    <mergeCell ref="D13:D14"/>
    <mergeCell ref="E13:E14"/>
    <mergeCell ref="D21:D22"/>
    <mergeCell ref="C5:C6"/>
    <mergeCell ref="D5:D6"/>
    <mergeCell ref="E5:E6"/>
    <mergeCell ref="C31:C32"/>
    <mergeCell ref="D31:D32"/>
    <mergeCell ref="E31:E32"/>
    <mergeCell ref="C29:C30"/>
    <mergeCell ref="D29:D30"/>
    <mergeCell ref="C15:C16"/>
    <mergeCell ref="E29:E30"/>
    <mergeCell ref="C9:C10"/>
    <mergeCell ref="E21:E22"/>
    <mergeCell ref="C7:C8"/>
    <mergeCell ref="D7:D8"/>
    <mergeCell ref="E7:E8"/>
    <mergeCell ref="D9:D10"/>
    <mergeCell ref="E9:E10"/>
    <mergeCell ref="C27:C28"/>
    <mergeCell ref="C21:C22"/>
    <mergeCell ref="E33:E34"/>
    <mergeCell ref="C23:C24"/>
    <mergeCell ref="D23:D24"/>
    <mergeCell ref="E23:E24"/>
    <mergeCell ref="D27:D28"/>
    <mergeCell ref="E27:E28"/>
    <mergeCell ref="C25:C26"/>
    <mergeCell ref="D25:D26"/>
    <mergeCell ref="E25:E26"/>
    <mergeCell ref="C33:C34"/>
    <mergeCell ref="D49:D50"/>
    <mergeCell ref="E49:E50"/>
    <mergeCell ref="C39:C40"/>
    <mergeCell ref="D39:D40"/>
    <mergeCell ref="E39:E40"/>
    <mergeCell ref="C41:C42"/>
    <mergeCell ref="D41:D42"/>
    <mergeCell ref="E41:E42"/>
    <mergeCell ref="C43:C44"/>
    <mergeCell ref="C47:C48"/>
    <mergeCell ref="D47:D48"/>
    <mergeCell ref="E47:E48"/>
    <mergeCell ref="C45:C46"/>
    <mergeCell ref="D43:D44"/>
    <mergeCell ref="E43:E44"/>
    <mergeCell ref="D45:D46"/>
    <mergeCell ref="C37:C38"/>
    <mergeCell ref="D37:D38"/>
    <mergeCell ref="E37:E38"/>
    <mergeCell ref="C35:C36"/>
    <mergeCell ref="D35:D36"/>
    <mergeCell ref="E35:E36"/>
    <mergeCell ref="D33:D34"/>
    <mergeCell ref="A63:Z63"/>
    <mergeCell ref="A64:Z64"/>
    <mergeCell ref="A62:Z62"/>
    <mergeCell ref="C17:C18"/>
    <mergeCell ref="D17:D18"/>
    <mergeCell ref="E17:E18"/>
    <mergeCell ref="C19:C20"/>
    <mergeCell ref="D19:D20"/>
    <mergeCell ref="E19:E20"/>
  </mergeCells>
  <hyperlinks>
    <hyperlink ref="A80" location="P1301" display="P1301"/>
    <hyperlink ref="A81" location="P3587" display="P3587"/>
    <hyperlink ref="A82" location="P9687" display="P9687"/>
    <hyperlink ref="A83"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2" manualBreakCount="2">
    <brk id="38" max="255" man="1"/>
    <brk id="62" max="255" man="1"/>
  </rowBreaks>
</worksheet>
</file>

<file path=xl/worksheets/sheet5.xml><?xml version="1.0" encoding="utf-8"?>
<worksheet xmlns="http://schemas.openxmlformats.org/spreadsheetml/2006/main" xmlns:r="http://schemas.openxmlformats.org/officeDocument/2006/relationships">
  <sheetPr>
    <tabColor rgb="FFFFC000"/>
  </sheetPr>
  <dimension ref="A1:Z72"/>
  <sheetViews>
    <sheetView view="pageBreakPreview" zoomScaleNormal="98" zoomScaleSheetLayoutView="100" zoomScalePageLayoutView="0" workbookViewId="0" topLeftCell="A1">
      <selection activeCell="A15" sqref="A15:A16"/>
    </sheetView>
  </sheetViews>
  <sheetFormatPr defaultColWidth="9.140625" defaultRowHeight="15"/>
  <cols>
    <col min="1" max="1" width="32.8515625" style="17" customWidth="1"/>
    <col min="2" max="14" width="9.00390625" style="17" customWidth="1"/>
    <col min="15" max="24" width="9.00390625" style="0" customWidth="1"/>
  </cols>
  <sheetData>
    <row r="1" spans="1:24" ht="15">
      <c r="A1" s="910" t="s">
        <v>807</v>
      </c>
      <c r="B1" s="910"/>
      <c r="C1" s="910"/>
      <c r="D1" s="910"/>
      <c r="E1" s="910"/>
      <c r="F1" s="910"/>
      <c r="G1" s="910"/>
      <c r="H1" s="910"/>
      <c r="I1" s="910"/>
      <c r="J1" s="910"/>
      <c r="K1" s="910"/>
      <c r="L1" s="910"/>
      <c r="M1" s="910"/>
      <c r="N1" s="910"/>
      <c r="O1" s="910"/>
      <c r="P1" s="910"/>
      <c r="Q1" s="910"/>
      <c r="R1" s="910"/>
      <c r="S1" s="910"/>
      <c r="T1" s="910"/>
      <c r="U1" s="910"/>
      <c r="V1" s="910"/>
      <c r="W1" s="910"/>
      <c r="X1" s="910"/>
    </row>
    <row r="2" spans="1:24" ht="21.75" customHeight="1">
      <c r="A2" s="911" t="s">
        <v>808</v>
      </c>
      <c r="B2" s="911"/>
      <c r="C2" s="911"/>
      <c r="D2" s="911"/>
      <c r="E2" s="911"/>
      <c r="F2" s="911"/>
      <c r="G2" s="911"/>
      <c r="H2" s="911"/>
      <c r="I2" s="911"/>
      <c r="J2" s="911"/>
      <c r="K2" s="911"/>
      <c r="L2" s="911"/>
      <c r="M2" s="911"/>
      <c r="N2" s="911"/>
      <c r="O2" s="911"/>
      <c r="P2" s="911"/>
      <c r="Q2" s="911"/>
      <c r="R2" s="911"/>
      <c r="S2" s="911"/>
      <c r="T2" s="911"/>
      <c r="U2" s="911"/>
      <c r="V2" s="911"/>
      <c r="W2" s="911"/>
      <c r="X2" s="911"/>
    </row>
    <row r="3" spans="1:24" ht="15">
      <c r="A3" s="498" t="s">
        <v>53</v>
      </c>
      <c r="B3" s="912" t="s">
        <v>612</v>
      </c>
      <c r="C3" s="912"/>
      <c r="D3" s="912"/>
      <c r="E3" s="912"/>
      <c r="F3" s="912"/>
      <c r="G3" s="912"/>
      <c r="H3" s="912"/>
      <c r="I3" s="912"/>
      <c r="J3" s="912"/>
      <c r="K3" s="912"/>
      <c r="L3" s="912"/>
      <c r="M3" s="912"/>
      <c r="N3" s="912"/>
      <c r="O3" s="912"/>
      <c r="P3" s="912"/>
      <c r="Q3" s="912"/>
      <c r="R3" s="912"/>
      <c r="S3" s="912"/>
      <c r="T3" s="912"/>
      <c r="U3" s="912"/>
      <c r="V3" s="912"/>
      <c r="W3" s="912"/>
      <c r="X3" s="912"/>
    </row>
    <row r="4" spans="1:24" ht="30">
      <c r="A4" s="498" t="s">
        <v>55</v>
      </c>
      <c r="B4" s="900" t="s">
        <v>365</v>
      </c>
      <c r="C4" s="900"/>
      <c r="D4" s="900"/>
      <c r="E4" s="900"/>
      <c r="F4" s="900"/>
      <c r="G4" s="900"/>
      <c r="H4" s="900"/>
      <c r="I4" s="900"/>
      <c r="J4" s="900"/>
      <c r="K4" s="900"/>
      <c r="L4" s="900"/>
      <c r="M4" s="900"/>
      <c r="N4" s="900"/>
      <c r="O4" s="900"/>
      <c r="P4" s="900"/>
      <c r="Q4" s="900"/>
      <c r="R4" s="900"/>
      <c r="S4" s="900"/>
      <c r="T4" s="900"/>
      <c r="U4" s="900"/>
      <c r="V4" s="900"/>
      <c r="W4" s="900"/>
      <c r="X4" s="900"/>
    </row>
    <row r="5" spans="1:24" ht="15">
      <c r="A5" s="913" t="s">
        <v>57</v>
      </c>
      <c r="B5" s="905" t="s">
        <v>1059</v>
      </c>
      <c r="C5" s="905"/>
      <c r="D5" s="905"/>
      <c r="E5" s="905"/>
      <c r="F5" s="905"/>
      <c r="G5" s="905"/>
      <c r="H5" s="905"/>
      <c r="I5" s="905"/>
      <c r="J5" s="905"/>
      <c r="K5" s="905"/>
      <c r="L5" s="905"/>
      <c r="M5" s="905"/>
      <c r="N5" s="905"/>
      <c r="O5" s="905"/>
      <c r="P5" s="905"/>
      <c r="Q5" s="905"/>
      <c r="R5" s="905"/>
      <c r="S5" s="905"/>
      <c r="T5" s="905"/>
      <c r="U5" s="905"/>
      <c r="V5" s="905"/>
      <c r="W5" s="905"/>
      <c r="X5" s="905"/>
    </row>
    <row r="6" spans="1:24" ht="15">
      <c r="A6" s="914"/>
      <c r="B6" s="905" t="s">
        <v>368</v>
      </c>
      <c r="C6" s="905"/>
      <c r="D6" s="905"/>
      <c r="E6" s="905"/>
      <c r="F6" s="905"/>
      <c r="G6" s="905"/>
      <c r="H6" s="905"/>
      <c r="I6" s="905"/>
      <c r="J6" s="905"/>
      <c r="K6" s="905"/>
      <c r="L6" s="905"/>
      <c r="M6" s="905"/>
      <c r="N6" s="905"/>
      <c r="O6" s="905"/>
      <c r="P6" s="905"/>
      <c r="Q6" s="905"/>
      <c r="R6" s="905"/>
      <c r="S6" s="905"/>
      <c r="T6" s="905"/>
      <c r="U6" s="905"/>
      <c r="V6" s="905"/>
      <c r="W6" s="905"/>
      <c r="X6" s="905"/>
    </row>
    <row r="7" spans="1:24" ht="15">
      <c r="A7" s="914"/>
      <c r="B7" s="905" t="s">
        <v>369</v>
      </c>
      <c r="C7" s="905"/>
      <c r="D7" s="905"/>
      <c r="E7" s="905"/>
      <c r="F7" s="905"/>
      <c r="G7" s="905"/>
      <c r="H7" s="905"/>
      <c r="I7" s="905"/>
      <c r="J7" s="905"/>
      <c r="K7" s="905"/>
      <c r="L7" s="905"/>
      <c r="M7" s="905"/>
      <c r="N7" s="905"/>
      <c r="O7" s="905"/>
      <c r="P7" s="905"/>
      <c r="Q7" s="905"/>
      <c r="R7" s="905"/>
      <c r="S7" s="905"/>
      <c r="T7" s="905"/>
      <c r="U7" s="905"/>
      <c r="V7" s="905"/>
      <c r="W7" s="905"/>
      <c r="X7" s="905"/>
    </row>
    <row r="8" spans="1:24" ht="15">
      <c r="A8" s="914"/>
      <c r="B8" s="905" t="s">
        <v>370</v>
      </c>
      <c r="C8" s="905"/>
      <c r="D8" s="905"/>
      <c r="E8" s="905"/>
      <c r="F8" s="905"/>
      <c r="G8" s="905"/>
      <c r="H8" s="905"/>
      <c r="I8" s="905"/>
      <c r="J8" s="905"/>
      <c r="K8" s="905"/>
      <c r="L8" s="905"/>
      <c r="M8" s="905"/>
      <c r="N8" s="905"/>
      <c r="O8" s="905"/>
      <c r="P8" s="905"/>
      <c r="Q8" s="905"/>
      <c r="R8" s="905"/>
      <c r="S8" s="905"/>
      <c r="T8" s="905"/>
      <c r="U8" s="905"/>
      <c r="V8" s="905"/>
      <c r="W8" s="905"/>
      <c r="X8" s="905"/>
    </row>
    <row r="9" spans="1:24" ht="15">
      <c r="A9" s="915"/>
      <c r="B9" s="916" t="s">
        <v>118</v>
      </c>
      <c r="C9" s="917"/>
      <c r="D9" s="917"/>
      <c r="E9" s="917"/>
      <c r="F9" s="917"/>
      <c r="G9" s="917"/>
      <c r="H9" s="917"/>
      <c r="I9" s="917"/>
      <c r="J9" s="917"/>
      <c r="K9" s="917"/>
      <c r="L9" s="917"/>
      <c r="M9" s="917"/>
      <c r="N9" s="917"/>
      <c r="O9" s="917"/>
      <c r="P9" s="917"/>
      <c r="Q9" s="917"/>
      <c r="R9" s="917"/>
      <c r="S9" s="917"/>
      <c r="T9" s="917"/>
      <c r="U9" s="917"/>
      <c r="V9" s="917"/>
      <c r="W9" s="917"/>
      <c r="X9" s="918"/>
    </row>
    <row r="10" spans="1:24" ht="15">
      <c r="A10" s="499" t="s">
        <v>58</v>
      </c>
      <c r="B10" s="906" t="s">
        <v>706</v>
      </c>
      <c r="C10" s="906"/>
      <c r="D10" s="906"/>
      <c r="E10" s="906"/>
      <c r="F10" s="906"/>
      <c r="G10" s="906"/>
      <c r="H10" s="906"/>
      <c r="I10" s="906"/>
      <c r="J10" s="906"/>
      <c r="K10" s="906"/>
      <c r="L10" s="906"/>
      <c r="M10" s="906"/>
      <c r="N10" s="906"/>
      <c r="O10" s="906"/>
      <c r="P10" s="906"/>
      <c r="Q10" s="906"/>
      <c r="R10" s="906"/>
      <c r="S10" s="906"/>
      <c r="T10" s="906"/>
      <c r="U10" s="906"/>
      <c r="V10" s="906"/>
      <c r="W10" s="906"/>
      <c r="X10" s="906"/>
    </row>
    <row r="11" spans="1:24" ht="15" customHeight="1">
      <c r="A11" s="913" t="s">
        <v>59</v>
      </c>
      <c r="B11" s="900" t="s">
        <v>459</v>
      </c>
      <c r="C11" s="900"/>
      <c r="D11" s="900"/>
      <c r="E11" s="900"/>
      <c r="F11" s="900"/>
      <c r="G11" s="900"/>
      <c r="H11" s="900"/>
      <c r="I11" s="900"/>
      <c r="J11" s="900"/>
      <c r="K11" s="900"/>
      <c r="L11" s="900"/>
      <c r="M11" s="900"/>
      <c r="N11" s="900"/>
      <c r="O11" s="900"/>
      <c r="P11" s="900"/>
      <c r="Q11" s="900"/>
      <c r="R11" s="900"/>
      <c r="S11" s="900"/>
      <c r="T11" s="900"/>
      <c r="U11" s="900"/>
      <c r="V11" s="900"/>
      <c r="W11" s="900"/>
      <c r="X11" s="900"/>
    </row>
    <row r="12" spans="1:24" ht="15">
      <c r="A12" s="914"/>
      <c r="B12" s="900" t="s">
        <v>1060</v>
      </c>
      <c r="C12" s="900"/>
      <c r="D12" s="900"/>
      <c r="E12" s="900"/>
      <c r="F12" s="900"/>
      <c r="G12" s="900"/>
      <c r="H12" s="900"/>
      <c r="I12" s="900"/>
      <c r="J12" s="900"/>
      <c r="K12" s="900"/>
      <c r="L12" s="900"/>
      <c r="M12" s="900"/>
      <c r="N12" s="900"/>
      <c r="O12" s="900"/>
      <c r="P12" s="900"/>
      <c r="Q12" s="900"/>
      <c r="R12" s="900"/>
      <c r="S12" s="900"/>
      <c r="T12" s="900"/>
      <c r="U12" s="900"/>
      <c r="V12" s="900"/>
      <c r="W12" s="900"/>
      <c r="X12" s="900"/>
    </row>
    <row r="13" spans="1:24" ht="15">
      <c r="A13" s="914"/>
      <c r="B13" s="922" t="s">
        <v>60</v>
      </c>
      <c r="C13" s="922"/>
      <c r="D13" s="922"/>
      <c r="E13" s="922"/>
      <c r="F13" s="922"/>
      <c r="G13" s="922"/>
      <c r="H13" s="922"/>
      <c r="I13" s="922"/>
      <c r="J13" s="922"/>
      <c r="K13" s="922"/>
      <c r="L13" s="922"/>
      <c r="M13" s="922"/>
      <c r="N13" s="922"/>
      <c r="O13" s="922"/>
      <c r="P13" s="922"/>
      <c r="Q13" s="922"/>
      <c r="R13" s="922"/>
      <c r="S13" s="922"/>
      <c r="T13" s="922"/>
      <c r="U13" s="922"/>
      <c r="V13" s="922"/>
      <c r="W13" s="922"/>
      <c r="X13" s="922"/>
    </row>
    <row r="14" spans="1:24" ht="15">
      <c r="A14" s="915"/>
      <c r="B14" s="919" t="s">
        <v>1065</v>
      </c>
      <c r="C14" s="920"/>
      <c r="D14" s="920"/>
      <c r="E14" s="920"/>
      <c r="F14" s="920"/>
      <c r="G14" s="920"/>
      <c r="H14" s="920"/>
      <c r="I14" s="920"/>
      <c r="J14" s="920"/>
      <c r="K14" s="920"/>
      <c r="L14" s="920"/>
      <c r="M14" s="920"/>
      <c r="N14" s="920"/>
      <c r="O14" s="920"/>
      <c r="P14" s="920"/>
      <c r="Q14" s="920"/>
      <c r="R14" s="920"/>
      <c r="S14" s="920"/>
      <c r="T14" s="920"/>
      <c r="U14" s="920"/>
      <c r="V14" s="920"/>
      <c r="W14" s="920"/>
      <c r="X14" s="921"/>
    </row>
    <row r="15" spans="1:24" ht="15.75" customHeight="1">
      <c r="A15" s="908" t="s">
        <v>514</v>
      </c>
      <c r="B15" s="908" t="s">
        <v>61</v>
      </c>
      <c r="C15" s="899" t="s">
        <v>9</v>
      </c>
      <c r="D15" s="899"/>
      <c r="E15" s="899" t="s">
        <v>10</v>
      </c>
      <c r="F15" s="899"/>
      <c r="G15" s="899" t="s">
        <v>11</v>
      </c>
      <c r="H15" s="899"/>
      <c r="I15" s="899" t="s">
        <v>19</v>
      </c>
      <c r="J15" s="899"/>
      <c r="K15" s="899" t="s">
        <v>27</v>
      </c>
      <c r="L15" s="899"/>
      <c r="M15" s="899" t="s">
        <v>28</v>
      </c>
      <c r="N15" s="899"/>
      <c r="O15" s="899" t="s">
        <v>530</v>
      </c>
      <c r="P15" s="899"/>
      <c r="Q15" s="899" t="s">
        <v>531</v>
      </c>
      <c r="R15" s="899"/>
      <c r="S15" s="899" t="s">
        <v>532</v>
      </c>
      <c r="T15" s="899"/>
      <c r="U15" s="899" t="s">
        <v>533</v>
      </c>
      <c r="V15" s="899"/>
      <c r="W15" s="899" t="s">
        <v>545</v>
      </c>
      <c r="X15" s="899"/>
    </row>
    <row r="16" spans="1:24" ht="83.25" customHeight="1">
      <c r="A16" s="908"/>
      <c r="B16" s="908"/>
      <c r="C16" s="482" t="s">
        <v>33</v>
      </c>
      <c r="D16" s="482" t="s">
        <v>34</v>
      </c>
      <c r="E16" s="482" t="s">
        <v>33</v>
      </c>
      <c r="F16" s="482" t="s">
        <v>34</v>
      </c>
      <c r="G16" s="482" t="s">
        <v>33</v>
      </c>
      <c r="H16" s="482" t="s">
        <v>34</v>
      </c>
      <c r="I16" s="482" t="s">
        <v>33</v>
      </c>
      <c r="J16" s="482" t="s">
        <v>34</v>
      </c>
      <c r="K16" s="482" t="s">
        <v>33</v>
      </c>
      <c r="L16" s="482" t="s">
        <v>34</v>
      </c>
      <c r="M16" s="482" t="s">
        <v>33</v>
      </c>
      <c r="N16" s="482" t="s">
        <v>34</v>
      </c>
      <c r="O16" s="482" t="s">
        <v>33</v>
      </c>
      <c r="P16" s="482" t="s">
        <v>34</v>
      </c>
      <c r="Q16" s="482" t="s">
        <v>33</v>
      </c>
      <c r="R16" s="482" t="s">
        <v>34</v>
      </c>
      <c r="S16" s="482" t="s">
        <v>33</v>
      </c>
      <c r="T16" s="482" t="s">
        <v>34</v>
      </c>
      <c r="U16" s="482" t="s">
        <v>33</v>
      </c>
      <c r="V16" s="482" t="s">
        <v>34</v>
      </c>
      <c r="W16" s="482" t="s">
        <v>33</v>
      </c>
      <c r="X16" s="482" t="s">
        <v>34</v>
      </c>
    </row>
    <row r="17" spans="1:24" ht="15">
      <c r="A17" s="500" t="s">
        <v>459</v>
      </c>
      <c r="B17" s="500"/>
      <c r="C17" s="500"/>
      <c r="D17" s="500"/>
      <c r="E17" s="500"/>
      <c r="F17" s="500"/>
      <c r="G17" s="500"/>
      <c r="H17" s="500"/>
      <c r="I17" s="500"/>
      <c r="J17" s="500"/>
      <c r="K17" s="500"/>
      <c r="L17" s="500"/>
      <c r="M17" s="500"/>
      <c r="N17" s="500"/>
      <c r="O17" s="501"/>
      <c r="P17" s="501"/>
      <c r="Q17" s="501"/>
      <c r="R17" s="501"/>
      <c r="S17" s="501"/>
      <c r="T17" s="501"/>
      <c r="U17" s="501"/>
      <c r="V17" s="501"/>
      <c r="W17" s="501"/>
      <c r="X17" s="501"/>
    </row>
    <row r="18" spans="1:24" ht="15">
      <c r="A18" s="484" t="s">
        <v>498</v>
      </c>
      <c r="B18" s="484"/>
      <c r="C18" s="484"/>
      <c r="D18" s="484"/>
      <c r="E18" s="484"/>
      <c r="F18" s="484"/>
      <c r="G18" s="484"/>
      <c r="H18" s="484"/>
      <c r="I18" s="484"/>
      <c r="J18" s="484"/>
      <c r="K18" s="484"/>
      <c r="L18" s="484"/>
      <c r="M18" s="484"/>
      <c r="N18" s="484"/>
      <c r="O18" s="502"/>
      <c r="P18" s="502"/>
      <c r="Q18" s="502"/>
      <c r="R18" s="502"/>
      <c r="S18" s="502"/>
      <c r="T18" s="502"/>
      <c r="U18" s="502"/>
      <c r="V18" s="502"/>
      <c r="W18" s="502"/>
      <c r="X18" s="502"/>
    </row>
    <row r="19" spans="1:24" ht="33.75">
      <c r="A19" s="402" t="s">
        <v>62</v>
      </c>
      <c r="B19" s="247">
        <f>РФКиС_п!F7</f>
        <v>102245</v>
      </c>
      <c r="C19" s="247">
        <f>РФКиС_п!G7</f>
        <v>103000</v>
      </c>
      <c r="D19" s="247">
        <f>РФКиС_п!H7</f>
        <v>102476.8</v>
      </c>
      <c r="E19" s="628">
        <f>РФКиС_п!I7</f>
        <v>120000</v>
      </c>
      <c r="F19" s="628">
        <f>РФКиС_п!J7</f>
        <v>117000</v>
      </c>
      <c r="G19" s="628">
        <f>РФКиС_п!K7</f>
        <v>179670</v>
      </c>
      <c r="H19" s="628">
        <f>РФКиС_п!L7</f>
        <v>150000</v>
      </c>
      <c r="I19" s="628">
        <f>РФКиС_п!M7</f>
        <v>209674</v>
      </c>
      <c r="J19" s="628">
        <f>РФКиС_п!N7</f>
        <v>155000</v>
      </c>
      <c r="K19" s="628">
        <f>РФКиС_п!O7</f>
        <v>241276.4225</v>
      </c>
      <c r="L19" s="628">
        <f>РФКиС_п!P7</f>
        <v>241066</v>
      </c>
      <c r="M19" s="629">
        <f>РФКиС_п!Q7</f>
        <v>253236.354</v>
      </c>
      <c r="N19" s="629">
        <f>РФКиС_п!R7</f>
        <v>253236</v>
      </c>
      <c r="O19" s="629">
        <f>РФКиС_п!S7</f>
        <v>268301.343</v>
      </c>
      <c r="P19" s="629">
        <f>РФКиС_п!T7</f>
        <v>268301</v>
      </c>
      <c r="Q19" s="629">
        <f>РФКиС_п!U7</f>
        <v>290006.138</v>
      </c>
      <c r="R19" s="629">
        <f>РФКиС_п!V7</f>
        <v>290006</v>
      </c>
      <c r="S19" s="629">
        <f>РФКиС_п!W7</f>
        <v>312276.56</v>
      </c>
      <c r="T19" s="629">
        <f>РФКиС_п!X7</f>
        <v>312277</v>
      </c>
      <c r="U19" s="629">
        <f>РФКиС_п!Y7</f>
        <v>330680.218</v>
      </c>
      <c r="V19" s="629">
        <f>РФКиС_п!Z7</f>
        <v>330680</v>
      </c>
      <c r="W19" s="629">
        <f>РФКиС_п!AA7</f>
        <v>333355.25600000005</v>
      </c>
      <c r="X19" s="629">
        <f>РФКиС_п!AB7</f>
        <v>333355</v>
      </c>
    </row>
    <row r="20" spans="1:24" ht="15">
      <c r="A20" s="689" t="s">
        <v>63</v>
      </c>
      <c r="B20" s="689"/>
      <c r="C20" s="689"/>
      <c r="D20" s="689"/>
      <c r="E20" s="689"/>
      <c r="F20" s="689"/>
      <c r="G20" s="689"/>
      <c r="H20" s="689"/>
      <c r="I20" s="689"/>
      <c r="J20" s="689"/>
      <c r="K20" s="689"/>
      <c r="L20" s="689"/>
      <c r="M20" s="689"/>
      <c r="N20" s="689"/>
      <c r="O20" s="690"/>
      <c r="P20" s="690"/>
      <c r="Q20" s="690"/>
      <c r="R20" s="690"/>
      <c r="S20" s="690"/>
      <c r="T20" s="690"/>
      <c r="U20" s="690"/>
      <c r="V20" s="690"/>
      <c r="W20" s="690"/>
      <c r="X20" s="690"/>
    </row>
    <row r="21" spans="1:24" ht="11.25" customHeight="1">
      <c r="A21" s="691" t="s">
        <v>65</v>
      </c>
      <c r="B21" s="689"/>
      <c r="C21" s="689"/>
      <c r="D21" s="689"/>
      <c r="E21" s="689"/>
      <c r="F21" s="689"/>
      <c r="G21" s="689"/>
      <c r="H21" s="689"/>
      <c r="I21" s="689"/>
      <c r="J21" s="689"/>
      <c r="K21" s="689"/>
      <c r="L21" s="689"/>
      <c r="M21" s="689"/>
      <c r="N21" s="689"/>
      <c r="O21" s="690"/>
      <c r="P21" s="690"/>
      <c r="Q21" s="690"/>
      <c r="R21" s="690"/>
      <c r="S21" s="690"/>
      <c r="T21" s="690"/>
      <c r="U21" s="690"/>
      <c r="V21" s="690"/>
      <c r="W21" s="690"/>
      <c r="X21" s="690"/>
    </row>
    <row r="22" spans="1:24" ht="15">
      <c r="A22" s="692" t="s">
        <v>729</v>
      </c>
      <c r="B22" s="689"/>
      <c r="C22" s="689"/>
      <c r="D22" s="689"/>
      <c r="E22" s="689"/>
      <c r="F22" s="689"/>
      <c r="G22" s="689"/>
      <c r="H22" s="689"/>
      <c r="I22" s="689"/>
      <c r="J22" s="689"/>
      <c r="K22" s="689"/>
      <c r="L22" s="689"/>
      <c r="M22" s="689"/>
      <c r="N22" s="689"/>
      <c r="O22" s="690"/>
      <c r="P22" s="690"/>
      <c r="Q22" s="690"/>
      <c r="R22" s="690"/>
      <c r="S22" s="690"/>
      <c r="T22" s="690"/>
      <c r="U22" s="690"/>
      <c r="V22" s="690"/>
      <c r="W22" s="690"/>
      <c r="X22" s="690"/>
    </row>
    <row r="23" spans="1:24" ht="15">
      <c r="A23" s="402" t="s">
        <v>170</v>
      </c>
      <c r="B23" s="402"/>
      <c r="C23" s="402"/>
      <c r="D23" s="402"/>
      <c r="E23" s="402"/>
      <c r="F23" s="402"/>
      <c r="G23" s="402"/>
      <c r="H23" s="402"/>
      <c r="I23" s="402"/>
      <c r="J23" s="402"/>
      <c r="K23" s="402"/>
      <c r="L23" s="402"/>
      <c r="M23" s="402"/>
      <c r="N23" s="402"/>
      <c r="O23" s="693"/>
      <c r="P23" s="693"/>
      <c r="Q23" s="693"/>
      <c r="R23" s="693"/>
      <c r="S23" s="693"/>
      <c r="T23" s="693"/>
      <c r="U23" s="693"/>
      <c r="V23" s="693"/>
      <c r="W23" s="693"/>
      <c r="X23" s="693"/>
    </row>
    <row r="24" spans="1:24" ht="33.75">
      <c r="A24" s="402" t="s">
        <v>64</v>
      </c>
      <c r="B24" s="247">
        <f>РФКиС_п!F8</f>
        <v>90000</v>
      </c>
      <c r="C24" s="247">
        <f>РФКиС_п!G8</f>
        <v>95000</v>
      </c>
      <c r="D24" s="247">
        <f>РФКиС_п!H8</f>
        <v>90000</v>
      </c>
      <c r="E24" s="247">
        <f>РФКиС_п!I8</f>
        <v>100000</v>
      </c>
      <c r="F24" s="247">
        <f>РФКиС_п!J8</f>
        <v>96000</v>
      </c>
      <c r="G24" s="247">
        <f>РФКиС_п!K8</f>
        <v>105000</v>
      </c>
      <c r="H24" s="247">
        <f>РФКиС_п!L8</f>
        <v>101220</v>
      </c>
      <c r="I24" s="247">
        <f>РФКиС_п!M8</f>
        <v>105000</v>
      </c>
      <c r="J24" s="247">
        <f>РФКиС_п!N8</f>
        <v>103000</v>
      </c>
      <c r="K24" s="247">
        <f>РФКиС_п!O8</f>
        <v>106000</v>
      </c>
      <c r="L24" s="247">
        <f>РФКиС_п!P8</f>
        <v>105223</v>
      </c>
      <c r="M24" s="231">
        <f>РФКиС_п!Q8</f>
        <v>109000</v>
      </c>
      <c r="N24" s="231">
        <f>РФКиС_п!R8</f>
        <v>108000</v>
      </c>
      <c r="O24" s="231">
        <f>РФКиС_п!S8</f>
        <v>110000</v>
      </c>
      <c r="P24" s="231">
        <f>РФКиС_п!T8</f>
        <v>108500</v>
      </c>
      <c r="Q24" s="231">
        <f>РФКиС_п!U8</f>
        <v>111000</v>
      </c>
      <c r="R24" s="231">
        <f>РФКиС_п!V8</f>
        <v>109000</v>
      </c>
      <c r="S24" s="231">
        <f>РФКиС_п!W8</f>
        <v>111500</v>
      </c>
      <c r="T24" s="231">
        <f>РФКиС_п!X8</f>
        <v>109500</v>
      </c>
      <c r="U24" s="231">
        <f>РФКиС_п!Y8</f>
        <v>112000</v>
      </c>
      <c r="V24" s="231">
        <f>РФКиС_п!Z8</f>
        <v>110000</v>
      </c>
      <c r="W24" s="231">
        <f>РФКиС_п!AA8</f>
        <v>112500</v>
      </c>
      <c r="X24" s="231">
        <f>РФКиС_п!AB8</f>
        <v>110500</v>
      </c>
    </row>
    <row r="25" spans="1:24" ht="15">
      <c r="A25" s="691" t="s">
        <v>66</v>
      </c>
      <c r="B25" s="689"/>
      <c r="C25" s="689"/>
      <c r="D25" s="689"/>
      <c r="E25" s="689"/>
      <c r="F25" s="689"/>
      <c r="G25" s="689"/>
      <c r="H25" s="689"/>
      <c r="I25" s="689"/>
      <c r="J25" s="689"/>
      <c r="K25" s="689"/>
      <c r="L25" s="689"/>
      <c r="M25" s="689"/>
      <c r="N25" s="689"/>
      <c r="O25" s="690"/>
      <c r="P25" s="690"/>
      <c r="Q25" s="690"/>
      <c r="R25" s="690"/>
      <c r="S25" s="690"/>
      <c r="T25" s="690"/>
      <c r="U25" s="690"/>
      <c r="V25" s="690"/>
      <c r="W25" s="690"/>
      <c r="X25" s="690"/>
    </row>
    <row r="26" spans="1:24" ht="15">
      <c r="A26" s="689" t="s">
        <v>730</v>
      </c>
      <c r="B26" s="689"/>
      <c r="C26" s="689"/>
      <c r="D26" s="689"/>
      <c r="E26" s="689"/>
      <c r="F26" s="689"/>
      <c r="G26" s="689"/>
      <c r="H26" s="689"/>
      <c r="I26" s="689"/>
      <c r="J26" s="689"/>
      <c r="K26" s="689"/>
      <c r="L26" s="689"/>
      <c r="M26" s="689"/>
      <c r="N26" s="689"/>
      <c r="O26" s="690"/>
      <c r="P26" s="690"/>
      <c r="Q26" s="690"/>
      <c r="R26" s="690"/>
      <c r="S26" s="690"/>
      <c r="T26" s="690"/>
      <c r="U26" s="690"/>
      <c r="V26" s="690"/>
      <c r="W26" s="690"/>
      <c r="X26" s="690"/>
    </row>
    <row r="27" spans="1:24" ht="15">
      <c r="A27" s="402" t="s">
        <v>172</v>
      </c>
      <c r="B27" s="402"/>
      <c r="C27" s="402"/>
      <c r="D27" s="402"/>
      <c r="E27" s="402"/>
      <c r="F27" s="402"/>
      <c r="G27" s="402"/>
      <c r="H27" s="402"/>
      <c r="I27" s="402"/>
      <c r="J27" s="402"/>
      <c r="K27" s="402"/>
      <c r="L27" s="402"/>
      <c r="M27" s="402"/>
      <c r="N27" s="402"/>
      <c r="O27" s="693"/>
      <c r="P27" s="693"/>
      <c r="Q27" s="693"/>
      <c r="R27" s="693"/>
      <c r="S27" s="693"/>
      <c r="T27" s="693"/>
      <c r="U27" s="693"/>
      <c r="V27" s="693"/>
      <c r="W27" s="693"/>
      <c r="X27" s="693"/>
    </row>
    <row r="28" spans="1:24" ht="45">
      <c r="A28" s="402" t="s">
        <v>67</v>
      </c>
      <c r="B28" s="247">
        <f>РФКиС_п!F17</f>
        <v>10367</v>
      </c>
      <c r="C28" s="247">
        <f>РФКиС_п!G17</f>
        <v>10652</v>
      </c>
      <c r="D28" s="247">
        <f>РФКиС_п!H17</f>
        <v>10300</v>
      </c>
      <c r="E28" s="247">
        <f>РФКиС_п!I17</f>
        <v>10981</v>
      </c>
      <c r="F28" s="247">
        <f>РФКиС_п!J17</f>
        <v>10435</v>
      </c>
      <c r="G28" s="247">
        <f>РФКиС_п!K17</f>
        <v>10981</v>
      </c>
      <c r="H28" s="247">
        <f>РФКиС_п!L17</f>
        <v>10300</v>
      </c>
      <c r="I28" s="247">
        <f>РФКиС_п!M17</f>
        <v>10981</v>
      </c>
      <c r="J28" s="247">
        <f>РФКиС_п!N17</f>
        <v>10300</v>
      </c>
      <c r="K28" s="247">
        <f>РФКиС_п!O17</f>
        <v>10981</v>
      </c>
      <c r="L28" s="247">
        <f>РФКиС_п!P17</f>
        <v>10786</v>
      </c>
      <c r="M28" s="231">
        <f>РФКиС_п!Q17</f>
        <v>10981</v>
      </c>
      <c r="N28" s="231">
        <f>РФКиС_п!R17</f>
        <v>10786</v>
      </c>
      <c r="O28" s="231">
        <f>РФКиС_п!S17</f>
        <v>10981</v>
      </c>
      <c r="P28" s="231">
        <f>РФКиС_п!T17</f>
        <v>10786</v>
      </c>
      <c r="Q28" s="231">
        <f>РФКиС_п!U17</f>
        <v>10981</v>
      </c>
      <c r="R28" s="231">
        <f>РФКиС_п!V17</f>
        <v>10786</v>
      </c>
      <c r="S28" s="231">
        <f>РФКиС_п!W17</f>
        <v>10981</v>
      </c>
      <c r="T28" s="231">
        <f>РФКиС_п!X17</f>
        <v>10786</v>
      </c>
      <c r="U28" s="231">
        <f>РФКиС_п!Y17</f>
        <v>10981</v>
      </c>
      <c r="V28" s="231">
        <f>РФКиС_п!Z17</f>
        <v>10786</v>
      </c>
      <c r="W28" s="231">
        <f>РФКиС_п!AA17</f>
        <v>10981</v>
      </c>
      <c r="X28" s="231">
        <f>РФКиС_п!AB17</f>
        <v>10786</v>
      </c>
    </row>
    <row r="29" spans="1:24" ht="15">
      <c r="A29" s="691" t="s">
        <v>759</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row>
    <row r="30" spans="1:24" ht="15">
      <c r="A30" s="694" t="s">
        <v>897</v>
      </c>
      <c r="B30" s="695"/>
      <c r="C30" s="695"/>
      <c r="D30" s="695"/>
      <c r="E30" s="695"/>
      <c r="F30" s="695"/>
      <c r="G30" s="695"/>
      <c r="H30" s="695"/>
      <c r="I30" s="695"/>
      <c r="J30" s="518"/>
      <c r="K30" s="518"/>
      <c r="L30" s="518"/>
      <c r="M30" s="518"/>
      <c r="N30" s="518"/>
      <c r="O30" s="518"/>
      <c r="P30" s="518"/>
      <c r="Q30" s="518"/>
      <c r="R30" s="518"/>
      <c r="S30" s="518"/>
      <c r="T30" s="518"/>
      <c r="U30" s="518"/>
      <c r="V30" s="518"/>
      <c r="W30" s="518"/>
      <c r="X30" s="518"/>
    </row>
    <row r="31" spans="1:24" ht="15">
      <c r="A31" s="402" t="s">
        <v>760</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38.25" customHeight="1">
      <c r="A32" s="544" t="s">
        <v>765</v>
      </c>
      <c r="B32" s="803" t="s">
        <v>902</v>
      </c>
      <c r="C32" s="804"/>
      <c r="D32" s="804"/>
      <c r="E32" s="804"/>
      <c r="F32" s="804"/>
      <c r="G32" s="804"/>
      <c r="H32" s="804"/>
      <c r="I32" s="804"/>
      <c r="J32" s="805"/>
      <c r="K32" s="247">
        <f>РФКиС_п!O31</f>
        <v>79.7</v>
      </c>
      <c r="L32" s="248">
        <f>РФКиС_п!P31</f>
        <v>79.6512416224383</v>
      </c>
      <c r="M32" s="231">
        <f>РФКиС_п!Q31</f>
        <v>79.8</v>
      </c>
      <c r="N32" s="239">
        <f>РФКиС_п!R31</f>
        <v>79.80018795197677</v>
      </c>
      <c r="O32" s="231">
        <f>РФКиС_п!S31</f>
        <v>80</v>
      </c>
      <c r="P32" s="239">
        <f>РФКиС_п!T31</f>
        <v>80.00020691403239</v>
      </c>
      <c r="Q32" s="239">
        <f>РФКиС_п!U31</f>
        <v>81.8</v>
      </c>
      <c r="R32" s="239">
        <f>РФКиС_п!V31</f>
        <v>81.79987909690645</v>
      </c>
      <c r="S32" s="231">
        <f>РФКиС_п!W31</f>
        <v>83.8</v>
      </c>
      <c r="T32" s="239">
        <f>РФКиС_п!X31</f>
        <v>83.79976513868249</v>
      </c>
      <c r="U32" s="239">
        <f>РФКиС_п!Y31</f>
        <v>86</v>
      </c>
      <c r="V32" s="239">
        <f>РФКиС_п!Z31</f>
        <v>85.99990807556189</v>
      </c>
      <c r="W32" s="239">
        <f>РФКиС_п!AA31</f>
        <v>86</v>
      </c>
      <c r="X32" s="239">
        <f>РФКиС_п!AB31</f>
        <v>86.00019026923096</v>
      </c>
    </row>
    <row r="33" spans="1:24" ht="45.75" customHeight="1">
      <c r="A33" s="544" t="s">
        <v>766</v>
      </c>
      <c r="B33" s="803" t="s">
        <v>902</v>
      </c>
      <c r="C33" s="804"/>
      <c r="D33" s="804"/>
      <c r="E33" s="804"/>
      <c r="F33" s="804"/>
      <c r="G33" s="804"/>
      <c r="H33" s="804"/>
      <c r="I33" s="804"/>
      <c r="J33" s="805"/>
      <c r="K33" s="247">
        <f>РФКиС_п!O32</f>
        <v>29.2</v>
      </c>
      <c r="L33" s="248">
        <f>РФКиС_п!P32</f>
        <v>29.176465850515466</v>
      </c>
      <c r="M33" s="231">
        <f>РФКиС_п!Q32</f>
        <v>34.2</v>
      </c>
      <c r="N33" s="239">
        <f>РФКиС_п!R32</f>
        <v>34.200012460865096</v>
      </c>
      <c r="O33" s="231">
        <f>РФКиС_п!S32</f>
        <v>39.1</v>
      </c>
      <c r="P33" s="239">
        <f>РФКиС_п!T32</f>
        <v>39.10015824646222</v>
      </c>
      <c r="Q33" s="239">
        <f>РФКиС_п!U32</f>
        <v>44.2</v>
      </c>
      <c r="R33" s="239">
        <f>РФКиС_п!V32</f>
        <v>44.20007399628524</v>
      </c>
      <c r="S33" s="231">
        <f>РФКиС_п!W32</f>
        <v>48.8</v>
      </c>
      <c r="T33" s="239">
        <f>РФКиС_п!X32</f>
        <v>48.80014695903517</v>
      </c>
      <c r="U33" s="239">
        <f>РФКиС_п!Y32</f>
        <v>52.2</v>
      </c>
      <c r="V33" s="239">
        <f>РФКиС_п!Z32</f>
        <v>52.19983513939754</v>
      </c>
      <c r="W33" s="239">
        <f>РФКиС_п!AA32</f>
        <v>52.2</v>
      </c>
      <c r="X33" s="239">
        <f>РФКиС_п!AB32</f>
        <v>52.20013817292873</v>
      </c>
    </row>
    <row r="34" spans="1:24" ht="47.25" customHeight="1">
      <c r="A34" s="544" t="s">
        <v>767</v>
      </c>
      <c r="B34" s="803" t="s">
        <v>902</v>
      </c>
      <c r="C34" s="804"/>
      <c r="D34" s="804"/>
      <c r="E34" s="804"/>
      <c r="F34" s="804"/>
      <c r="G34" s="804"/>
      <c r="H34" s="804"/>
      <c r="I34" s="804"/>
      <c r="J34" s="805"/>
      <c r="K34" s="247">
        <f>РФКиС_п!O33</f>
        <v>3.85</v>
      </c>
      <c r="L34" s="696">
        <f>РФКиС_п!P33</f>
        <v>3.8027922729322547</v>
      </c>
      <c r="M34" s="231">
        <f>РФКиС_п!Q33</f>
        <v>6</v>
      </c>
      <c r="N34" s="239">
        <f>РФКиС_п!R33</f>
        <v>5.999310945093204</v>
      </c>
      <c r="O34" s="231">
        <f>РФКиС_п!S33</f>
        <v>9.5</v>
      </c>
      <c r="P34" s="239">
        <f>РФКиС_п!T33</f>
        <v>9.498961764284692</v>
      </c>
      <c r="Q34" s="239">
        <f>РФКиС_п!U33</f>
        <v>14.2</v>
      </c>
      <c r="R34" s="239">
        <f>РФКиС_п!V33</f>
        <v>14.199906643298132</v>
      </c>
      <c r="S34" s="231">
        <f>РФКиС_п!W33</f>
        <v>18</v>
      </c>
      <c r="T34" s="239">
        <f>РФКиС_п!X33</f>
        <v>18.00043205875999</v>
      </c>
      <c r="U34" s="239">
        <f>РФКиС_п!Y33</f>
        <v>20</v>
      </c>
      <c r="V34" s="239">
        <f>РФКиС_п!Z33</f>
        <v>20.000339031894427</v>
      </c>
      <c r="W34" s="239">
        <f>РФКиС_п!AA33</f>
        <v>20</v>
      </c>
      <c r="X34" s="239">
        <f>РФКиС_п!AB33</f>
        <v>19.999169573160604</v>
      </c>
    </row>
    <row r="35" spans="1:24" ht="5.25" customHeight="1">
      <c r="A35" s="697"/>
      <c r="B35" s="697"/>
      <c r="C35" s="697"/>
      <c r="D35" s="697"/>
      <c r="E35" s="697"/>
      <c r="F35" s="697"/>
      <c r="G35" s="697"/>
      <c r="H35" s="697"/>
      <c r="I35" s="697"/>
      <c r="J35" s="697"/>
      <c r="K35" s="698"/>
      <c r="L35" s="698"/>
      <c r="M35" s="698"/>
      <c r="N35" s="698"/>
      <c r="O35" s="698"/>
      <c r="P35" s="698"/>
      <c r="Q35" s="698"/>
      <c r="R35" s="698"/>
      <c r="S35" s="698"/>
      <c r="T35" s="698"/>
      <c r="U35" s="698"/>
      <c r="V35" s="698"/>
      <c r="W35" s="698"/>
      <c r="X35" s="698"/>
    </row>
    <row r="36" spans="1:24" s="3" customFormat="1" ht="33.75" customHeight="1">
      <c r="A36" s="928" t="s">
        <v>68</v>
      </c>
      <c r="B36" s="907" t="s">
        <v>46</v>
      </c>
      <c r="C36" s="907" t="s">
        <v>48</v>
      </c>
      <c r="D36" s="907"/>
      <c r="E36" s="926" t="s">
        <v>806</v>
      </c>
      <c r="F36" s="926"/>
      <c r="G36" s="907" t="s">
        <v>49</v>
      </c>
      <c r="H36" s="907"/>
      <c r="I36" s="907" t="s">
        <v>50</v>
      </c>
      <c r="J36" s="907"/>
      <c r="K36" s="907" t="s">
        <v>51</v>
      </c>
      <c r="L36" s="907"/>
      <c r="M36" s="700"/>
      <c r="N36" s="700"/>
      <c r="O36" s="701"/>
      <c r="P36" s="701"/>
      <c r="Q36" s="701"/>
      <c r="R36" s="701"/>
      <c r="S36" s="701"/>
      <c r="T36" s="701"/>
      <c r="U36" s="701"/>
      <c r="V36" s="701"/>
      <c r="W36" s="701"/>
      <c r="X36" s="701"/>
    </row>
    <row r="37" spans="1:24" ht="14.25">
      <c r="A37" s="928"/>
      <c r="B37" s="907"/>
      <c r="C37" s="699" t="s">
        <v>6</v>
      </c>
      <c r="D37" s="699" t="s">
        <v>7</v>
      </c>
      <c r="E37" s="699" t="s">
        <v>6</v>
      </c>
      <c r="F37" s="699" t="s">
        <v>7</v>
      </c>
      <c r="G37" s="699" t="s">
        <v>6</v>
      </c>
      <c r="H37" s="699" t="s">
        <v>7</v>
      </c>
      <c r="I37" s="699" t="s">
        <v>6</v>
      </c>
      <c r="J37" s="699" t="s">
        <v>7</v>
      </c>
      <c r="K37" s="699" t="s">
        <v>6</v>
      </c>
      <c r="L37" s="699" t="s">
        <v>47</v>
      </c>
      <c r="M37" s="697"/>
      <c r="N37" s="697"/>
      <c r="O37" s="702"/>
      <c r="P37" s="702"/>
      <c r="Q37" s="702"/>
      <c r="R37" s="702"/>
      <c r="S37" s="702"/>
      <c r="T37" s="702"/>
      <c r="U37" s="702"/>
      <c r="V37" s="702"/>
      <c r="W37" s="702"/>
      <c r="X37" s="702"/>
    </row>
    <row r="38" spans="1:24" ht="14.25">
      <c r="A38" s="928"/>
      <c r="B38" s="247">
        <v>2015</v>
      </c>
      <c r="C38" s="248">
        <f>E38+G38+I38+K38</f>
        <v>580403.6000000001</v>
      </c>
      <c r="D38" s="248">
        <f>F38+H38+J38+L38</f>
        <v>378972.4</v>
      </c>
      <c r="E38" s="248">
        <f>РФКиС_пер!G447</f>
        <v>437513.80000000005</v>
      </c>
      <c r="F38" s="248">
        <f>РФКиС_пер!H447</f>
        <v>327349.9</v>
      </c>
      <c r="G38" s="248">
        <f>РФКиС_пер!I447</f>
        <v>3511.5</v>
      </c>
      <c r="H38" s="248">
        <f>РФКиС_пер!J447</f>
        <v>3511.5</v>
      </c>
      <c r="I38" s="248">
        <f>РФКиС_пер!K447</f>
        <v>139378.3</v>
      </c>
      <c r="J38" s="248">
        <f>РФКиС_пер!L447</f>
        <v>48111</v>
      </c>
      <c r="K38" s="248">
        <f>РФКиС_пер!M447</f>
        <v>0</v>
      </c>
      <c r="L38" s="248">
        <f>РФКиС_пер!N447</f>
        <v>0</v>
      </c>
      <c r="M38" s="697"/>
      <c r="N38" s="697"/>
      <c r="O38" s="702"/>
      <c r="P38" s="702"/>
      <c r="Q38" s="702"/>
      <c r="R38" s="702"/>
      <c r="S38" s="702"/>
      <c r="T38" s="702"/>
      <c r="U38" s="702"/>
      <c r="V38" s="702"/>
      <c r="W38" s="702"/>
      <c r="X38" s="702"/>
    </row>
    <row r="39" spans="1:24" ht="14.25">
      <c r="A39" s="928"/>
      <c r="B39" s="247">
        <v>2016</v>
      </c>
      <c r="C39" s="248">
        <f aca="true" t="shared" si="0" ref="C39:D43">E39+G39+I39+K39</f>
        <v>742704.7000000001</v>
      </c>
      <c r="D39" s="248">
        <f t="shared" si="0"/>
        <v>460884.5999999999</v>
      </c>
      <c r="E39" s="248">
        <f>РФКиС_пер!G448</f>
        <v>570280.5</v>
      </c>
      <c r="F39" s="248">
        <f>РФКиС_пер!H448</f>
        <v>341623.19999999995</v>
      </c>
      <c r="G39" s="248">
        <f>РФКиС_пер!I448</f>
        <v>1655.3</v>
      </c>
      <c r="H39" s="248">
        <f>РФКиС_пер!J448</f>
        <v>1655.3</v>
      </c>
      <c r="I39" s="248">
        <f>РФКиС_пер!K448</f>
        <v>102346.90000000001</v>
      </c>
      <c r="J39" s="248">
        <f>РФКиС_пер!L448</f>
        <v>49184.1</v>
      </c>
      <c r="K39" s="248">
        <f>РФКиС_пер!M448</f>
        <v>68422</v>
      </c>
      <c r="L39" s="248">
        <f>РФКиС_пер!N448</f>
        <v>68422</v>
      </c>
      <c r="M39" s="697"/>
      <c r="N39" s="697"/>
      <c r="O39" s="702"/>
      <c r="P39" s="702"/>
      <c r="Q39" s="702"/>
      <c r="R39" s="702"/>
      <c r="S39" s="702"/>
      <c r="T39" s="702"/>
      <c r="U39" s="702"/>
      <c r="V39" s="702"/>
      <c r="W39" s="702"/>
      <c r="X39" s="702"/>
    </row>
    <row r="40" spans="1:24" ht="14.25">
      <c r="A40" s="928"/>
      <c r="B40" s="247">
        <v>2017</v>
      </c>
      <c r="C40" s="248">
        <f t="shared" si="0"/>
        <v>788926.2000000001</v>
      </c>
      <c r="D40" s="248">
        <f t="shared" si="0"/>
        <v>525999.1</v>
      </c>
      <c r="E40" s="248">
        <f>РФКиС_пер!G449</f>
        <v>574477.4</v>
      </c>
      <c r="F40" s="248">
        <f>РФКиС_пер!H449</f>
        <v>379220.49999999994</v>
      </c>
      <c r="G40" s="248">
        <f>РФКиС_пер!I449</f>
        <v>0</v>
      </c>
      <c r="H40" s="248">
        <f>РФКиС_пер!J449</f>
        <v>0</v>
      </c>
      <c r="I40" s="248">
        <f>РФКиС_пер!K449</f>
        <v>140100</v>
      </c>
      <c r="J40" s="248">
        <f>РФКиС_пер!L449</f>
        <v>72429.8</v>
      </c>
      <c r="K40" s="248">
        <f>РФКиС_пер!M449</f>
        <v>74348.8</v>
      </c>
      <c r="L40" s="248">
        <f>РФКиС_пер!N449</f>
        <v>74348.8</v>
      </c>
      <c r="M40" s="697"/>
      <c r="N40" s="697"/>
      <c r="O40" s="702"/>
      <c r="P40" s="702"/>
      <c r="Q40" s="702"/>
      <c r="R40" s="702"/>
      <c r="S40" s="702"/>
      <c r="T40" s="702"/>
      <c r="U40" s="702"/>
      <c r="V40" s="702"/>
      <c r="W40" s="702"/>
      <c r="X40" s="702"/>
    </row>
    <row r="41" spans="1:24" ht="14.25">
      <c r="A41" s="928"/>
      <c r="B41" s="247">
        <v>2018</v>
      </c>
      <c r="C41" s="248">
        <f t="shared" si="0"/>
        <v>981209.6000000001</v>
      </c>
      <c r="D41" s="248">
        <f t="shared" si="0"/>
        <v>673022.01</v>
      </c>
      <c r="E41" s="248">
        <f>РФКиС_пер!G450</f>
        <v>698918.4</v>
      </c>
      <c r="F41" s="248">
        <f>РФКиС_пер!H450</f>
        <v>503715</v>
      </c>
      <c r="G41" s="248">
        <f>РФКиС_пер!I450</f>
        <v>0</v>
      </c>
      <c r="H41" s="248">
        <f>РФКиС_пер!J450</f>
        <v>0</v>
      </c>
      <c r="I41" s="248">
        <f>РФКиС_пер!K450</f>
        <v>144755.00000000003</v>
      </c>
      <c r="J41" s="248">
        <f>РФКиС_пер!L450</f>
        <v>102386.8</v>
      </c>
      <c r="K41" s="248">
        <f>РФКиС_пер!M450</f>
        <v>137536.2</v>
      </c>
      <c r="L41" s="248">
        <f>РФКиС_пер!N450</f>
        <v>66920.20999999999</v>
      </c>
      <c r="M41" s="697"/>
      <c r="N41" s="697"/>
      <c r="O41" s="702"/>
      <c r="P41" s="702"/>
      <c r="Q41" s="702"/>
      <c r="R41" s="702"/>
      <c r="S41" s="702"/>
      <c r="T41" s="702"/>
      <c r="U41" s="702"/>
      <c r="V41" s="702"/>
      <c r="W41" s="702"/>
      <c r="X41" s="702"/>
    </row>
    <row r="42" spans="1:24" ht="14.25">
      <c r="A42" s="928"/>
      <c r="B42" s="247">
        <v>2019</v>
      </c>
      <c r="C42" s="248">
        <f t="shared" si="0"/>
        <v>984674.2</v>
      </c>
      <c r="D42" s="248">
        <f t="shared" si="0"/>
        <v>706398.2</v>
      </c>
      <c r="E42" s="248">
        <f>РФКиС_пер!G451</f>
        <v>685110.5</v>
      </c>
      <c r="F42" s="248">
        <f>РФКиС_пер!H451</f>
        <v>514335.19999999995</v>
      </c>
      <c r="G42" s="248">
        <f>РФКиС_пер!I451</f>
        <v>2822.6</v>
      </c>
      <c r="H42" s="248">
        <f>РФКиС_пер!J451</f>
        <v>2822.6</v>
      </c>
      <c r="I42" s="248">
        <f>РФКиС_пер!K451</f>
        <v>156705.1</v>
      </c>
      <c r="J42" s="248">
        <f>РФКиС_пер!L451</f>
        <v>115203.9</v>
      </c>
      <c r="K42" s="248">
        <f>РФКиС_пер!M451</f>
        <v>140036</v>
      </c>
      <c r="L42" s="248">
        <f>РФКиС_пер!N451</f>
        <v>74036.5</v>
      </c>
      <c r="M42" s="697"/>
      <c r="N42" s="697"/>
      <c r="O42" s="702"/>
      <c r="P42" s="702"/>
      <c r="Q42" s="702"/>
      <c r="R42" s="702"/>
      <c r="S42" s="702"/>
      <c r="T42" s="702"/>
      <c r="U42" s="702"/>
      <c r="V42" s="702"/>
      <c r="W42" s="702"/>
      <c r="X42" s="702"/>
    </row>
    <row r="43" spans="1:26" ht="14.25">
      <c r="A43" s="928"/>
      <c r="B43" s="231">
        <v>2020</v>
      </c>
      <c r="C43" s="239">
        <f t="shared" si="0"/>
        <v>948123.8</v>
      </c>
      <c r="D43" s="239">
        <f t="shared" si="0"/>
        <v>757098.6999999998</v>
      </c>
      <c r="E43" s="239">
        <f>РФКиС_пер!G452</f>
        <v>652798.5</v>
      </c>
      <c r="F43" s="239">
        <f>РФКиС_пер!H452</f>
        <v>561948.3999999999</v>
      </c>
      <c r="G43" s="239">
        <f>РФКиС_пер!I452</f>
        <v>26655.4</v>
      </c>
      <c r="H43" s="239">
        <f>РФКиС_пер!J452</f>
        <v>26655.4</v>
      </c>
      <c r="I43" s="239">
        <f>РФКиС_пер!K452</f>
        <v>164043.7</v>
      </c>
      <c r="J43" s="239">
        <f>РФКиС_пер!L452</f>
        <v>90868.7</v>
      </c>
      <c r="K43" s="239">
        <f>РФКиС_пер!M452</f>
        <v>104626.2</v>
      </c>
      <c r="L43" s="239">
        <f>РФКиС_пер!N452</f>
        <v>77626.2</v>
      </c>
      <c r="M43" s="108"/>
      <c r="N43" s="108"/>
      <c r="O43" s="702"/>
      <c r="P43" s="702"/>
      <c r="Q43" s="702"/>
      <c r="R43" s="702"/>
      <c r="S43" s="702"/>
      <c r="T43" s="702"/>
      <c r="U43" s="702"/>
      <c r="V43" s="702"/>
      <c r="W43" s="702"/>
      <c r="X43" s="702"/>
      <c r="Y43" s="143">
        <f aca="true" t="shared" si="1" ref="Y43:Z45">C43-K43</f>
        <v>843497.6000000001</v>
      </c>
      <c r="Z43" s="143">
        <f t="shared" si="1"/>
        <v>679472.4999999999</v>
      </c>
    </row>
    <row r="44" spans="1:26" ht="14.25">
      <c r="A44" s="928"/>
      <c r="B44" s="231">
        <v>2021</v>
      </c>
      <c r="C44" s="239">
        <f aca="true" t="shared" si="2" ref="C44:D48">E44+G44+I44+K44</f>
        <v>909737.8</v>
      </c>
      <c r="D44" s="239">
        <f t="shared" si="2"/>
        <v>636718.5</v>
      </c>
      <c r="E44" s="239">
        <f>РФКиС_пер!G453</f>
        <v>652080.8</v>
      </c>
      <c r="F44" s="239">
        <f>РФКиС_пер!H453</f>
        <v>532012.3</v>
      </c>
      <c r="G44" s="239">
        <f>РФКиС_пер!I453</f>
        <v>1655.4</v>
      </c>
      <c r="H44" s="239">
        <f>РФКиС_пер!J453</f>
        <v>1655.4</v>
      </c>
      <c r="I44" s="239">
        <f>РФКиС_пер!K453</f>
        <v>151375.4</v>
      </c>
      <c r="J44" s="239">
        <f>РФКиС_пер!L453</f>
        <v>25424.6</v>
      </c>
      <c r="K44" s="239">
        <f>РФКиС_пер!M453</f>
        <v>104626.2</v>
      </c>
      <c r="L44" s="239">
        <f>РФКиС_пер!N453</f>
        <v>77626.2</v>
      </c>
      <c r="M44" s="108"/>
      <c r="N44" s="108"/>
      <c r="O44" s="702"/>
      <c r="P44" s="702"/>
      <c r="Q44" s="702"/>
      <c r="R44" s="702"/>
      <c r="S44" s="702"/>
      <c r="T44" s="702"/>
      <c r="U44" s="702"/>
      <c r="V44" s="702"/>
      <c r="W44" s="702"/>
      <c r="X44" s="702"/>
      <c r="Y44" s="143">
        <f t="shared" si="1"/>
        <v>805111.6000000001</v>
      </c>
      <c r="Z44" s="143">
        <f t="shared" si="1"/>
        <v>559092.3</v>
      </c>
    </row>
    <row r="45" spans="1:26" ht="14.25">
      <c r="A45" s="928"/>
      <c r="B45" s="231">
        <v>2022</v>
      </c>
      <c r="C45" s="239">
        <f t="shared" si="2"/>
        <v>909816.3</v>
      </c>
      <c r="D45" s="239">
        <f t="shared" si="2"/>
        <v>636794.6</v>
      </c>
      <c r="E45" s="239">
        <f>РФКиС_пер!G454</f>
        <v>652083.2000000001</v>
      </c>
      <c r="F45" s="239">
        <f>РФКиС_пер!H454</f>
        <v>532012.3</v>
      </c>
      <c r="G45" s="239">
        <f>РФКиС_пер!I454</f>
        <v>1731.5</v>
      </c>
      <c r="H45" s="239">
        <f>РФКиС_пер!J454</f>
        <v>1731.5</v>
      </c>
      <c r="I45" s="239">
        <f>РФКиС_пер!K454</f>
        <v>151375.4</v>
      </c>
      <c r="J45" s="239">
        <f>РФКиС_пер!L454</f>
        <v>25424.6</v>
      </c>
      <c r="K45" s="239">
        <f>РФКиС_пер!M454</f>
        <v>104626.2</v>
      </c>
      <c r="L45" s="239">
        <f>РФКиС_пер!N454</f>
        <v>77626.2</v>
      </c>
      <c r="M45" s="108"/>
      <c r="N45" s="108"/>
      <c r="O45" s="702"/>
      <c r="P45" s="702"/>
      <c r="Q45" s="702"/>
      <c r="R45" s="702"/>
      <c r="S45" s="702"/>
      <c r="T45" s="702"/>
      <c r="U45" s="702"/>
      <c r="V45" s="702"/>
      <c r="W45" s="702"/>
      <c r="X45" s="702"/>
      <c r="Y45" s="143">
        <f t="shared" si="1"/>
        <v>805190.1000000001</v>
      </c>
      <c r="Z45" s="143">
        <f t="shared" si="1"/>
        <v>559168.4</v>
      </c>
    </row>
    <row r="46" spans="1:24" ht="14.25">
      <c r="A46" s="928"/>
      <c r="B46" s="231">
        <v>2023</v>
      </c>
      <c r="C46" s="239">
        <f t="shared" si="2"/>
        <v>868239.6000000001</v>
      </c>
      <c r="D46" s="239">
        <f t="shared" si="2"/>
        <v>510292.39999999997</v>
      </c>
      <c r="E46" s="239">
        <f>РФКиС_пер!G455</f>
        <v>651769.9</v>
      </c>
      <c r="F46" s="239">
        <f>РФКиС_пер!H455</f>
        <v>510292.39999999997</v>
      </c>
      <c r="G46" s="239">
        <f>РФКиС_пер!I455</f>
        <v>1655.4</v>
      </c>
      <c r="H46" s="239">
        <f>РФКиС_пер!J455</f>
        <v>0</v>
      </c>
      <c r="I46" s="239">
        <f>РФКиС_пер!K455</f>
        <v>151375.4</v>
      </c>
      <c r="J46" s="239">
        <f>РФКиС_пер!L455</f>
        <v>0</v>
      </c>
      <c r="K46" s="239">
        <f>РФКиС_пер!M455</f>
        <v>63438.9</v>
      </c>
      <c r="L46" s="239">
        <f>РФКиС_пер!N455</f>
        <v>0</v>
      </c>
      <c r="M46" s="697"/>
      <c r="N46" s="697"/>
      <c r="O46" s="702"/>
      <c r="P46" s="702"/>
      <c r="Q46" s="702"/>
      <c r="R46" s="702"/>
      <c r="S46" s="702"/>
      <c r="T46" s="702"/>
      <c r="U46" s="702"/>
      <c r="V46" s="702"/>
      <c r="W46" s="702"/>
      <c r="X46" s="702"/>
    </row>
    <row r="47" spans="1:24" ht="14.25">
      <c r="A47" s="928"/>
      <c r="B47" s="231">
        <v>2024</v>
      </c>
      <c r="C47" s="239">
        <f t="shared" si="2"/>
        <v>868239.6000000001</v>
      </c>
      <c r="D47" s="239">
        <f t="shared" si="2"/>
        <v>537192.4</v>
      </c>
      <c r="E47" s="239">
        <f>РФКиС_пер!G456</f>
        <v>651769.9</v>
      </c>
      <c r="F47" s="239">
        <f>РФКиС_пер!H456</f>
        <v>537192.4</v>
      </c>
      <c r="G47" s="239">
        <f>РФКиС_пер!I456</f>
        <v>1655.4</v>
      </c>
      <c r="H47" s="239">
        <f>РФКиС_пер!J456</f>
        <v>0</v>
      </c>
      <c r="I47" s="239">
        <f>РФКиС_пер!K456</f>
        <v>151375.4</v>
      </c>
      <c r="J47" s="239">
        <f>РФКиС_пер!L456</f>
        <v>0</v>
      </c>
      <c r="K47" s="239">
        <f>РФКиС_пер!M456</f>
        <v>63438.9</v>
      </c>
      <c r="L47" s="239">
        <f>РФКиС_пер!N456</f>
        <v>0</v>
      </c>
      <c r="M47" s="697"/>
      <c r="N47" s="697"/>
      <c r="O47" s="702"/>
      <c r="P47" s="702"/>
      <c r="Q47" s="702"/>
      <c r="R47" s="702"/>
      <c r="S47" s="702"/>
      <c r="T47" s="702"/>
      <c r="U47" s="702"/>
      <c r="V47" s="702"/>
      <c r="W47" s="702"/>
      <c r="X47" s="702"/>
    </row>
    <row r="48" spans="1:24" ht="14.25">
      <c r="A48" s="928"/>
      <c r="B48" s="231">
        <v>2025</v>
      </c>
      <c r="C48" s="239">
        <f t="shared" si="2"/>
        <v>868239.6000000001</v>
      </c>
      <c r="D48" s="239">
        <f t="shared" si="2"/>
        <v>565892.4</v>
      </c>
      <c r="E48" s="239">
        <f>РФКиС_пер!G457</f>
        <v>651769.9</v>
      </c>
      <c r="F48" s="239">
        <f>РФКиС_пер!H457</f>
        <v>565892.4</v>
      </c>
      <c r="G48" s="239">
        <f>РФКиС_пер!I457</f>
        <v>1655.4</v>
      </c>
      <c r="H48" s="239">
        <f>РФКиС_пер!J457</f>
        <v>0</v>
      </c>
      <c r="I48" s="239">
        <f>РФКиС_пер!K457</f>
        <v>151375.4</v>
      </c>
      <c r="J48" s="239">
        <f>РФКиС_пер!L457</f>
        <v>0</v>
      </c>
      <c r="K48" s="239">
        <f>РФКиС_пер!M457</f>
        <v>63438.9</v>
      </c>
      <c r="L48" s="239">
        <f>РФКиС_пер!N457</f>
        <v>0</v>
      </c>
      <c r="M48" s="697"/>
      <c r="N48" s="697"/>
      <c r="O48" s="702"/>
      <c r="P48" s="702"/>
      <c r="Q48" s="702"/>
      <c r="R48" s="702"/>
      <c r="S48" s="702"/>
      <c r="T48" s="702"/>
      <c r="U48" s="702"/>
      <c r="V48" s="702"/>
      <c r="W48" s="702"/>
      <c r="X48" s="702"/>
    </row>
    <row r="49" spans="1:24" s="10" customFormat="1" ht="14.25">
      <c r="A49" s="928"/>
      <c r="B49" s="494" t="s">
        <v>52</v>
      </c>
      <c r="C49" s="703">
        <f>SUM(C38:C48)</f>
        <v>9450315</v>
      </c>
      <c r="D49" s="703">
        <f aca="true" t="shared" si="3" ref="D49:L49">SUM(D38:D48)</f>
        <v>6389265.3100000005</v>
      </c>
      <c r="E49" s="703">
        <f t="shared" si="3"/>
        <v>6878572.800000002</v>
      </c>
      <c r="F49" s="703">
        <f t="shared" si="3"/>
        <v>5305594.000000001</v>
      </c>
      <c r="G49" s="703">
        <f t="shared" si="3"/>
        <v>42997.90000000001</v>
      </c>
      <c r="H49" s="703">
        <f t="shared" si="3"/>
        <v>38031.700000000004</v>
      </c>
      <c r="I49" s="703">
        <f t="shared" si="3"/>
        <v>1604205.9999999998</v>
      </c>
      <c r="J49" s="703">
        <f t="shared" si="3"/>
        <v>529033.5</v>
      </c>
      <c r="K49" s="703">
        <f t="shared" si="3"/>
        <v>924538.2999999999</v>
      </c>
      <c r="L49" s="703">
        <f t="shared" si="3"/>
        <v>516606.11000000004</v>
      </c>
      <c r="M49" s="704"/>
      <c r="N49" s="704"/>
      <c r="O49" s="705"/>
      <c r="P49" s="705"/>
      <c r="Q49" s="705"/>
      <c r="R49" s="705"/>
      <c r="S49" s="705"/>
      <c r="T49" s="705"/>
      <c r="U49" s="705"/>
      <c r="V49" s="705"/>
      <c r="W49" s="705"/>
      <c r="X49" s="705"/>
    </row>
    <row r="50" spans="1:24" ht="6.75" customHeight="1">
      <c r="A50" s="697"/>
      <c r="B50" s="697"/>
      <c r="C50" s="697"/>
      <c r="D50" s="697"/>
      <c r="E50" s="697"/>
      <c r="F50" s="697"/>
      <c r="G50" s="697"/>
      <c r="H50" s="697"/>
      <c r="I50" s="697"/>
      <c r="J50" s="697"/>
      <c r="K50" s="697"/>
      <c r="L50" s="697"/>
      <c r="M50" s="697"/>
      <c r="N50" s="697"/>
      <c r="O50" s="702"/>
      <c r="P50" s="702"/>
      <c r="Q50" s="702"/>
      <c r="R50" s="702"/>
      <c r="S50" s="702"/>
      <c r="T50" s="702"/>
      <c r="U50" s="702"/>
      <c r="V50" s="702"/>
      <c r="W50" s="702"/>
      <c r="X50" s="702"/>
    </row>
    <row r="51" spans="1:24" ht="14.25">
      <c r="A51" s="706" t="s">
        <v>69</v>
      </c>
      <c r="B51" s="903" t="s">
        <v>551</v>
      </c>
      <c r="C51" s="903"/>
      <c r="D51" s="903"/>
      <c r="E51" s="903"/>
      <c r="F51" s="903"/>
      <c r="G51" s="903"/>
      <c r="H51" s="903"/>
      <c r="I51" s="903"/>
      <c r="J51" s="903"/>
      <c r="K51" s="903"/>
      <c r="L51" s="903"/>
      <c r="M51" s="697"/>
      <c r="N51" s="697"/>
      <c r="O51" s="702"/>
      <c r="P51" s="702"/>
      <c r="Q51" s="702"/>
      <c r="R51" s="702"/>
      <c r="S51" s="702"/>
      <c r="T51" s="702"/>
      <c r="U51" s="702"/>
      <c r="V51" s="702"/>
      <c r="W51" s="702"/>
      <c r="X51" s="702"/>
    </row>
    <row r="52" spans="1:24" s="3" customFormat="1" ht="35.25" customHeight="1">
      <c r="A52" s="707" t="s">
        <v>719</v>
      </c>
      <c r="B52" s="903" t="s">
        <v>655</v>
      </c>
      <c r="C52" s="903"/>
      <c r="D52" s="903"/>
      <c r="E52" s="903"/>
      <c r="F52" s="903"/>
      <c r="G52" s="903"/>
      <c r="H52" s="903"/>
      <c r="I52" s="903"/>
      <c r="J52" s="903"/>
      <c r="K52" s="903"/>
      <c r="L52" s="903"/>
      <c r="M52" s="700"/>
      <c r="N52" s="700"/>
      <c r="O52" s="701"/>
      <c r="P52" s="701"/>
      <c r="Q52" s="701"/>
      <c r="R52" s="701"/>
      <c r="S52" s="701"/>
      <c r="T52" s="701"/>
      <c r="U52" s="701"/>
      <c r="V52" s="701"/>
      <c r="W52" s="701"/>
      <c r="X52" s="701"/>
    </row>
    <row r="53" spans="1:24" s="3" customFormat="1" ht="12" customHeight="1">
      <c r="A53" s="923" t="s">
        <v>70</v>
      </c>
      <c r="B53" s="924"/>
      <c r="C53" s="924"/>
      <c r="D53" s="924"/>
      <c r="E53" s="924"/>
      <c r="F53" s="924"/>
      <c r="G53" s="924"/>
      <c r="H53" s="924"/>
      <c r="I53" s="924"/>
      <c r="J53" s="924"/>
      <c r="K53" s="924"/>
      <c r="L53" s="925"/>
      <c r="M53" s="700"/>
      <c r="N53" s="700"/>
      <c r="O53" s="701"/>
      <c r="P53" s="701"/>
      <c r="Q53" s="701"/>
      <c r="R53" s="701"/>
      <c r="S53" s="701"/>
      <c r="T53" s="701"/>
      <c r="U53" s="701"/>
      <c r="V53" s="701"/>
      <c r="W53" s="701"/>
      <c r="X53" s="701"/>
    </row>
    <row r="54" spans="1:24" ht="14.25">
      <c r="A54" s="706" t="s">
        <v>71</v>
      </c>
      <c r="B54" s="903" t="s">
        <v>365</v>
      </c>
      <c r="C54" s="903"/>
      <c r="D54" s="903"/>
      <c r="E54" s="903"/>
      <c r="F54" s="903"/>
      <c r="G54" s="903"/>
      <c r="H54" s="903"/>
      <c r="I54" s="903"/>
      <c r="J54" s="903"/>
      <c r="K54" s="903"/>
      <c r="L54" s="903"/>
      <c r="M54" s="697"/>
      <c r="N54" s="697"/>
      <c r="O54" s="702"/>
      <c r="P54" s="702"/>
      <c r="Q54" s="702"/>
      <c r="R54" s="702"/>
      <c r="S54" s="702"/>
      <c r="T54" s="702"/>
      <c r="U54" s="702"/>
      <c r="V54" s="702"/>
      <c r="W54" s="702"/>
      <c r="X54" s="702"/>
    </row>
    <row r="55" spans="1:24" ht="67.5" customHeight="1">
      <c r="A55" s="706" t="s">
        <v>72</v>
      </c>
      <c r="B55" s="903" t="s">
        <v>1066</v>
      </c>
      <c r="C55" s="903"/>
      <c r="D55" s="903"/>
      <c r="E55" s="903"/>
      <c r="F55" s="903"/>
      <c r="G55" s="903"/>
      <c r="H55" s="903"/>
      <c r="I55" s="903"/>
      <c r="J55" s="903"/>
      <c r="K55" s="903"/>
      <c r="L55" s="903"/>
      <c r="M55" s="697"/>
      <c r="N55" s="697"/>
      <c r="O55" s="702"/>
      <c r="P55" s="702"/>
      <c r="Q55" s="702"/>
      <c r="R55" s="702"/>
      <c r="S55" s="702"/>
      <c r="T55" s="702"/>
      <c r="U55" s="702"/>
      <c r="V55" s="702"/>
      <c r="W55" s="702"/>
      <c r="X55" s="702"/>
    </row>
    <row r="56" spans="1:24" ht="12" customHeight="1">
      <c r="A56" s="108"/>
      <c r="B56" s="108"/>
      <c r="C56" s="108"/>
      <c r="D56" s="108"/>
      <c r="E56" s="108"/>
      <c r="F56" s="108"/>
      <c r="G56" s="108"/>
      <c r="H56" s="108"/>
      <c r="I56" s="108"/>
      <c r="J56" s="108"/>
      <c r="K56" s="108"/>
      <c r="L56" s="108"/>
      <c r="M56" s="108"/>
      <c r="N56" s="108"/>
      <c r="O56" s="536"/>
      <c r="P56" s="536"/>
      <c r="Q56" s="536"/>
      <c r="R56" s="536"/>
      <c r="S56" s="536"/>
      <c r="T56" s="536"/>
      <c r="U56" s="536"/>
      <c r="V56" s="536"/>
      <c r="W56" s="536"/>
      <c r="X56" s="536"/>
    </row>
    <row r="57" spans="1:24" ht="32.25" customHeight="1">
      <c r="A57" s="927" t="s">
        <v>809</v>
      </c>
      <c r="B57" s="927"/>
      <c r="C57" s="927"/>
      <c r="D57" s="927"/>
      <c r="E57" s="927"/>
      <c r="F57" s="927"/>
      <c r="G57" s="927"/>
      <c r="H57" s="927"/>
      <c r="I57" s="927"/>
      <c r="J57" s="927"/>
      <c r="K57" s="927"/>
      <c r="L57" s="927"/>
      <c r="M57" s="927"/>
      <c r="N57" s="927"/>
      <c r="O57" s="927"/>
      <c r="P57" s="927"/>
      <c r="Q57" s="927"/>
      <c r="R57" s="927"/>
      <c r="S57" s="927"/>
      <c r="T57" s="927"/>
      <c r="U57" s="927"/>
      <c r="V57" s="927"/>
      <c r="W57" s="927"/>
      <c r="X57" s="927"/>
    </row>
    <row r="58" spans="1:24" ht="5.25" customHeight="1">
      <c r="A58" s="109"/>
      <c r="B58" s="708"/>
      <c r="C58" s="708"/>
      <c r="D58" s="708"/>
      <c r="E58" s="708"/>
      <c r="F58" s="708"/>
      <c r="G58" s="708"/>
      <c r="H58" s="708"/>
      <c r="I58" s="708"/>
      <c r="J58" s="708"/>
      <c r="K58" s="708"/>
      <c r="L58" s="708"/>
      <c r="M58" s="708"/>
      <c r="N58" s="708"/>
      <c r="O58" s="709"/>
      <c r="P58" s="709"/>
      <c r="Q58" s="709"/>
      <c r="R58" s="709"/>
      <c r="S58" s="709"/>
      <c r="T58" s="709"/>
      <c r="U58" s="709"/>
      <c r="V58" s="709"/>
      <c r="W58" s="709"/>
      <c r="X58" s="709"/>
    </row>
    <row r="59" spans="1:24" ht="14.25">
      <c r="A59" s="909" t="s">
        <v>312</v>
      </c>
      <c r="B59" s="909"/>
      <c r="C59" s="909"/>
      <c r="D59" s="909"/>
      <c r="E59" s="909"/>
      <c r="F59" s="909"/>
      <c r="G59" s="909"/>
      <c r="H59" s="909"/>
      <c r="I59" s="909"/>
      <c r="J59" s="909"/>
      <c r="K59" s="909"/>
      <c r="L59" s="909"/>
      <c r="M59" s="909"/>
      <c r="N59" s="909"/>
      <c r="O59" s="709"/>
      <c r="P59" s="709"/>
      <c r="Q59" s="709"/>
      <c r="R59" s="709"/>
      <c r="S59" s="709"/>
      <c r="T59" s="709"/>
      <c r="U59" s="709"/>
      <c r="V59" s="709"/>
      <c r="W59" s="709"/>
      <c r="X59" s="709"/>
    </row>
    <row r="60" spans="1:24" ht="3" customHeight="1">
      <c r="A60" s="109"/>
      <c r="B60" s="708"/>
      <c r="C60" s="708"/>
      <c r="D60" s="708"/>
      <c r="E60" s="708"/>
      <c r="F60" s="708"/>
      <c r="G60" s="708"/>
      <c r="H60" s="708"/>
      <c r="I60" s="708"/>
      <c r="J60" s="708"/>
      <c r="K60" s="708"/>
      <c r="L60" s="708"/>
      <c r="M60" s="708"/>
      <c r="N60" s="708"/>
      <c r="O60" s="709"/>
      <c r="P60" s="709"/>
      <c r="Q60" s="709"/>
      <c r="R60" s="709"/>
      <c r="S60" s="709"/>
      <c r="T60" s="709"/>
      <c r="U60" s="709"/>
      <c r="V60" s="709"/>
      <c r="W60" s="709"/>
      <c r="X60" s="709"/>
    </row>
    <row r="61" spans="1:24" ht="45.75" customHeight="1">
      <c r="A61" s="862" t="s">
        <v>1079</v>
      </c>
      <c r="B61" s="862"/>
      <c r="C61" s="862"/>
      <c r="D61" s="862"/>
      <c r="E61" s="862"/>
      <c r="F61" s="862"/>
      <c r="G61" s="862"/>
      <c r="H61" s="862"/>
      <c r="I61" s="862"/>
      <c r="J61" s="862"/>
      <c r="K61" s="862"/>
      <c r="L61" s="862"/>
      <c r="M61" s="862"/>
      <c r="N61" s="862"/>
      <c r="O61" s="862"/>
      <c r="P61" s="862"/>
      <c r="Q61" s="862"/>
      <c r="R61" s="862"/>
      <c r="S61" s="862"/>
      <c r="T61" s="862"/>
      <c r="U61" s="862"/>
      <c r="V61" s="862"/>
      <c r="W61" s="862"/>
      <c r="X61" s="862"/>
    </row>
    <row r="62" spans="1:24" ht="46.5" customHeight="1">
      <c r="A62" s="862" t="s">
        <v>313</v>
      </c>
      <c r="B62" s="862"/>
      <c r="C62" s="862"/>
      <c r="D62" s="862"/>
      <c r="E62" s="862"/>
      <c r="F62" s="862"/>
      <c r="G62" s="862"/>
      <c r="H62" s="862"/>
      <c r="I62" s="862"/>
      <c r="J62" s="862"/>
      <c r="K62" s="862"/>
      <c r="L62" s="862"/>
      <c r="M62" s="862"/>
      <c r="N62" s="862"/>
      <c r="O62" s="862"/>
      <c r="P62" s="862"/>
      <c r="Q62" s="862"/>
      <c r="R62" s="862"/>
      <c r="S62" s="862"/>
      <c r="T62" s="862"/>
      <c r="U62" s="862"/>
      <c r="V62" s="862"/>
      <c r="W62" s="862"/>
      <c r="X62" s="862"/>
    </row>
    <row r="63" spans="1:24" ht="31.5" customHeight="1">
      <c r="A63" s="862" t="s">
        <v>1080</v>
      </c>
      <c r="B63" s="862"/>
      <c r="C63" s="862"/>
      <c r="D63" s="862"/>
      <c r="E63" s="862"/>
      <c r="F63" s="862"/>
      <c r="G63" s="862"/>
      <c r="H63" s="862"/>
      <c r="I63" s="862"/>
      <c r="J63" s="862"/>
      <c r="K63" s="862"/>
      <c r="L63" s="862"/>
      <c r="M63" s="862"/>
      <c r="N63" s="862"/>
      <c r="O63" s="862"/>
      <c r="P63" s="862"/>
      <c r="Q63" s="862"/>
      <c r="R63" s="862"/>
      <c r="S63" s="862"/>
      <c r="T63" s="862"/>
      <c r="U63" s="862"/>
      <c r="V63" s="862"/>
      <c r="W63" s="862"/>
      <c r="X63" s="862"/>
    </row>
    <row r="64" spans="1:24" ht="15.75" customHeight="1">
      <c r="A64" s="902" t="s">
        <v>314</v>
      </c>
      <c r="B64" s="902"/>
      <c r="C64" s="902"/>
      <c r="D64" s="902"/>
      <c r="E64" s="902"/>
      <c r="F64" s="902"/>
      <c r="G64" s="902"/>
      <c r="H64" s="902"/>
      <c r="I64" s="902"/>
      <c r="J64" s="902"/>
      <c r="K64" s="902"/>
      <c r="L64" s="902"/>
      <c r="M64" s="503"/>
      <c r="N64" s="503"/>
      <c r="O64" s="504"/>
      <c r="P64" s="504"/>
      <c r="Q64" s="504"/>
      <c r="R64" s="504"/>
      <c r="S64" s="504"/>
      <c r="T64" s="504"/>
      <c r="U64" s="504"/>
      <c r="V64" s="504"/>
      <c r="W64" s="504"/>
      <c r="X64" s="504"/>
    </row>
    <row r="65" spans="1:24" ht="14.25">
      <c r="A65" s="902" t="s">
        <v>315</v>
      </c>
      <c r="B65" s="902"/>
      <c r="C65" s="902"/>
      <c r="D65" s="902"/>
      <c r="E65" s="902"/>
      <c r="F65" s="902"/>
      <c r="G65" s="902"/>
      <c r="H65" s="902"/>
      <c r="I65" s="902"/>
      <c r="J65" s="902"/>
      <c r="K65" s="902"/>
      <c r="L65" s="902"/>
      <c r="M65" s="503"/>
      <c r="N65" s="503"/>
      <c r="O65" s="504"/>
      <c r="P65" s="504"/>
      <c r="Q65" s="504"/>
      <c r="R65" s="504"/>
      <c r="S65" s="504"/>
      <c r="T65" s="504"/>
      <c r="U65" s="504"/>
      <c r="V65" s="504"/>
      <c r="W65" s="504"/>
      <c r="X65" s="504"/>
    </row>
    <row r="66" spans="1:24" ht="30" customHeight="1">
      <c r="A66" s="902" t="s">
        <v>316</v>
      </c>
      <c r="B66" s="902"/>
      <c r="C66" s="902"/>
      <c r="D66" s="902"/>
      <c r="E66" s="902"/>
      <c r="F66" s="902"/>
      <c r="G66" s="902"/>
      <c r="H66" s="902"/>
      <c r="I66" s="902"/>
      <c r="J66" s="902"/>
      <c r="K66" s="902"/>
      <c r="L66" s="902"/>
      <c r="M66" s="902"/>
      <c r="N66" s="902"/>
      <c r="O66" s="902"/>
      <c r="P66" s="902"/>
      <c r="Q66" s="902"/>
      <c r="R66" s="902"/>
      <c r="S66" s="902"/>
      <c r="T66" s="902"/>
      <c r="U66" s="902"/>
      <c r="V66" s="902"/>
      <c r="W66" s="902"/>
      <c r="X66" s="902"/>
    </row>
    <row r="67" spans="1:24" ht="14.25">
      <c r="A67" s="902" t="s">
        <v>317</v>
      </c>
      <c r="B67" s="902"/>
      <c r="C67" s="902"/>
      <c r="D67" s="902"/>
      <c r="E67" s="902"/>
      <c r="F67" s="902"/>
      <c r="G67" s="902"/>
      <c r="H67" s="902"/>
      <c r="I67" s="902"/>
      <c r="J67" s="902"/>
      <c r="K67" s="902"/>
      <c r="L67" s="902"/>
      <c r="M67" s="503"/>
      <c r="N67" s="503"/>
      <c r="O67" s="504"/>
      <c r="P67" s="504"/>
      <c r="Q67" s="504"/>
      <c r="R67" s="504"/>
      <c r="S67" s="504"/>
      <c r="T67" s="504"/>
      <c r="U67" s="504"/>
      <c r="V67" s="504"/>
      <c r="W67" s="504"/>
      <c r="X67" s="504"/>
    </row>
    <row r="68" spans="1:24" ht="15.75" customHeight="1">
      <c r="A68" s="902" t="s">
        <v>318</v>
      </c>
      <c r="B68" s="902"/>
      <c r="C68" s="902"/>
      <c r="D68" s="902"/>
      <c r="E68" s="902"/>
      <c r="F68" s="902"/>
      <c r="G68" s="902"/>
      <c r="H68" s="902"/>
      <c r="I68" s="902"/>
      <c r="J68" s="902"/>
      <c r="K68" s="902"/>
      <c r="L68" s="902"/>
      <c r="M68" s="503"/>
      <c r="N68" s="503"/>
      <c r="O68" s="504"/>
      <c r="P68" s="504"/>
      <c r="Q68" s="504"/>
      <c r="R68" s="504"/>
      <c r="S68" s="504"/>
      <c r="T68" s="504"/>
      <c r="U68" s="504"/>
      <c r="V68" s="504"/>
      <c r="W68" s="504"/>
      <c r="X68" s="504"/>
    </row>
    <row r="69" spans="1:24" ht="15" customHeight="1">
      <c r="A69" s="904" t="s">
        <v>319</v>
      </c>
      <c r="B69" s="904"/>
      <c r="C69" s="904"/>
      <c r="D69" s="904"/>
      <c r="E69" s="904"/>
      <c r="F69" s="904"/>
      <c r="G69" s="904"/>
      <c r="H69" s="904"/>
      <c r="I69" s="904"/>
      <c r="J69" s="904"/>
      <c r="K69" s="904"/>
      <c r="L69" s="904"/>
      <c r="M69" s="904"/>
      <c r="N69" s="904"/>
      <c r="O69" s="904"/>
      <c r="P69" s="904"/>
      <c r="Q69" s="904"/>
      <c r="R69" s="904"/>
      <c r="S69" s="904"/>
      <c r="T69" s="904"/>
      <c r="U69" s="904"/>
      <c r="V69" s="904"/>
      <c r="W69" s="904"/>
      <c r="X69" s="904"/>
    </row>
    <row r="70" spans="1:24" ht="31.5" customHeight="1">
      <c r="A70" s="897" t="s">
        <v>957</v>
      </c>
      <c r="B70" s="898"/>
      <c r="C70" s="898"/>
      <c r="D70" s="898"/>
      <c r="E70" s="898"/>
      <c r="F70" s="898"/>
      <c r="G70" s="898"/>
      <c r="H70" s="898"/>
      <c r="I70" s="898"/>
      <c r="J70" s="898"/>
      <c r="K70" s="898"/>
      <c r="L70" s="898"/>
      <c r="M70" s="898"/>
      <c r="N70" s="898"/>
      <c r="O70" s="898"/>
      <c r="P70" s="898"/>
      <c r="Q70" s="898"/>
      <c r="R70" s="898"/>
      <c r="S70" s="898"/>
      <c r="T70" s="898"/>
      <c r="U70" s="898"/>
      <c r="V70" s="898"/>
      <c r="W70" s="898"/>
      <c r="X70" s="898"/>
    </row>
    <row r="71" spans="1:24" ht="14.25">
      <c r="A71" s="901" t="s">
        <v>320</v>
      </c>
      <c r="B71" s="901"/>
      <c r="C71" s="901"/>
      <c r="D71" s="901"/>
      <c r="E71" s="901"/>
      <c r="F71" s="901"/>
      <c r="G71" s="901"/>
      <c r="H71" s="901"/>
      <c r="I71" s="901"/>
      <c r="J71" s="901"/>
      <c r="K71" s="901"/>
      <c r="L71" s="901"/>
      <c r="M71" s="503"/>
      <c r="N71" s="503"/>
      <c r="O71" s="504"/>
      <c r="P71" s="504"/>
      <c r="Q71" s="504"/>
      <c r="R71" s="504"/>
      <c r="S71" s="504"/>
      <c r="T71" s="504"/>
      <c r="U71" s="504"/>
      <c r="V71" s="504"/>
      <c r="W71" s="504"/>
      <c r="X71" s="504"/>
    </row>
    <row r="72" spans="1:24" ht="14.25">
      <c r="A72" s="503"/>
      <c r="B72" s="503"/>
      <c r="C72" s="503"/>
      <c r="D72" s="503"/>
      <c r="E72" s="503"/>
      <c r="F72" s="503"/>
      <c r="G72" s="503"/>
      <c r="H72" s="503"/>
      <c r="I72" s="503"/>
      <c r="J72" s="503"/>
      <c r="K72" s="503"/>
      <c r="L72" s="503"/>
      <c r="M72" s="503"/>
      <c r="N72" s="503"/>
      <c r="O72" s="504"/>
      <c r="P72" s="504"/>
      <c r="Q72" s="504"/>
      <c r="R72" s="504"/>
      <c r="S72" s="504"/>
      <c r="T72" s="504"/>
      <c r="U72" s="504"/>
      <c r="V72" s="504"/>
      <c r="W72" s="504"/>
      <c r="X72" s="504"/>
    </row>
  </sheetData>
  <sheetProtection/>
  <mergeCells count="57">
    <mergeCell ref="A57:X57"/>
    <mergeCell ref="A67:L67"/>
    <mergeCell ref="U15:V15"/>
    <mergeCell ref="A62:X62"/>
    <mergeCell ref="G36:H36"/>
    <mergeCell ref="A66:X66"/>
    <mergeCell ref="A63:X63"/>
    <mergeCell ref="A15:A16"/>
    <mergeCell ref="A36:A49"/>
    <mergeCell ref="A61:X61"/>
    <mergeCell ref="B54:L54"/>
    <mergeCell ref="C36:D36"/>
    <mergeCell ref="E15:F15"/>
    <mergeCell ref="C15:D15"/>
    <mergeCell ref="M15:N15"/>
    <mergeCell ref="B52:L52"/>
    <mergeCell ref="A53:L53"/>
    <mergeCell ref="B34:J34"/>
    <mergeCell ref="B51:L51"/>
    <mergeCell ref="E36:F36"/>
    <mergeCell ref="A11:A14"/>
    <mergeCell ref="B14:X14"/>
    <mergeCell ref="B13:X13"/>
    <mergeCell ref="K36:L36"/>
    <mergeCell ref="K15:L15"/>
    <mergeCell ref="B11:X11"/>
    <mergeCell ref="B36:B37"/>
    <mergeCell ref="B33:J33"/>
    <mergeCell ref="B32:J32"/>
    <mergeCell ref="A1:X1"/>
    <mergeCell ref="B6:X6"/>
    <mergeCell ref="B7:X7"/>
    <mergeCell ref="A2:X2"/>
    <mergeCell ref="B3:X3"/>
    <mergeCell ref="B4:X4"/>
    <mergeCell ref="A5:A9"/>
    <mergeCell ref="B9:X9"/>
    <mergeCell ref="A69:X69"/>
    <mergeCell ref="B8:X8"/>
    <mergeCell ref="B10:X10"/>
    <mergeCell ref="B5:X5"/>
    <mergeCell ref="O15:P15"/>
    <mergeCell ref="G15:H15"/>
    <mergeCell ref="I36:J36"/>
    <mergeCell ref="B15:B16"/>
    <mergeCell ref="W15:X15"/>
    <mergeCell ref="A59:N59"/>
    <mergeCell ref="A70:X70"/>
    <mergeCell ref="Q15:R15"/>
    <mergeCell ref="S15:T15"/>
    <mergeCell ref="B12:X12"/>
    <mergeCell ref="A71:L71"/>
    <mergeCell ref="A64:L64"/>
    <mergeCell ref="A65:L65"/>
    <mergeCell ref="B55:L55"/>
    <mergeCell ref="I15:J15"/>
    <mergeCell ref="A68:L68"/>
  </mergeCells>
  <printOptions/>
  <pageMargins left="0.35433070866141736" right="0.31496062992125984" top="0.3937007874015748" bottom="0.4330708661417323" header="0.31496062992125984" footer="0.31496062992125984"/>
  <pageSetup horizontalDpi="600" verticalDpi="600" orientation="landscape" paperSize="9" scale="55" r:id="rId3"/>
  <rowBreaks count="1" manualBreakCount="1">
    <brk id="49"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68"/>
  <sheetViews>
    <sheetView view="pageBreakPreview" zoomScaleSheetLayoutView="100" zoomScalePageLayoutView="0" workbookViewId="0" topLeftCell="A1">
      <selection activeCell="A56" sqref="A56:E56"/>
    </sheetView>
  </sheetViews>
  <sheetFormatPr defaultColWidth="9.140625" defaultRowHeight="15"/>
  <cols>
    <col min="1" max="1" width="4.00390625" style="26" customWidth="1"/>
    <col min="2" max="2" width="93.421875" style="17" customWidth="1"/>
    <col min="3" max="5" width="9.140625" style="17" customWidth="1"/>
  </cols>
  <sheetData>
    <row r="1" ht="14.25">
      <c r="E1" s="22" t="s">
        <v>96</v>
      </c>
    </row>
    <row r="2" spans="1:5" s="10" customFormat="1" ht="38.25" customHeight="1">
      <c r="A2" s="932" t="s">
        <v>824</v>
      </c>
      <c r="B2" s="932"/>
      <c r="C2" s="932"/>
      <c r="D2" s="932"/>
      <c r="E2" s="932"/>
    </row>
    <row r="3" spans="1:5" ht="14.25">
      <c r="A3" s="931" t="s">
        <v>580</v>
      </c>
      <c r="B3" s="931" t="s">
        <v>259</v>
      </c>
      <c r="C3" s="931" t="s">
        <v>321</v>
      </c>
      <c r="D3" s="931"/>
      <c r="E3" s="931"/>
    </row>
    <row r="4" spans="1:5" ht="14.25">
      <c r="A4" s="931"/>
      <c r="B4" s="931"/>
      <c r="C4" s="33">
        <v>2012</v>
      </c>
      <c r="D4" s="33">
        <v>2013</v>
      </c>
      <c r="E4" s="33">
        <v>2014</v>
      </c>
    </row>
    <row r="5" spans="1:5" ht="14.25">
      <c r="A5" s="931">
        <v>1</v>
      </c>
      <c r="B5" s="34" t="s">
        <v>322</v>
      </c>
      <c r="C5" s="33">
        <v>96510</v>
      </c>
      <c r="D5" s="33">
        <v>99931</v>
      </c>
      <c r="E5" s="33">
        <v>102245</v>
      </c>
    </row>
    <row r="6" spans="1:5" ht="14.25">
      <c r="A6" s="931"/>
      <c r="B6" s="34" t="s">
        <v>323</v>
      </c>
      <c r="C6" s="33">
        <v>17.2</v>
      </c>
      <c r="D6" s="33">
        <v>17.4</v>
      </c>
      <c r="E6" s="33">
        <v>18</v>
      </c>
    </row>
    <row r="7" spans="1:5" ht="14.25">
      <c r="A7" s="931">
        <v>2</v>
      </c>
      <c r="B7" s="34" t="s">
        <v>324</v>
      </c>
      <c r="C7" s="33">
        <v>250</v>
      </c>
      <c r="D7" s="33">
        <v>228</v>
      </c>
      <c r="E7" s="33">
        <v>252</v>
      </c>
    </row>
    <row r="8" spans="1:5" ht="14.25">
      <c r="A8" s="931"/>
      <c r="B8" s="34" t="s">
        <v>325</v>
      </c>
      <c r="C8" s="33">
        <v>50</v>
      </c>
      <c r="D8" s="33">
        <v>52</v>
      </c>
      <c r="E8" s="33">
        <v>52</v>
      </c>
    </row>
    <row r="9" spans="1:5" ht="14.25">
      <c r="A9" s="931"/>
      <c r="B9" s="34" t="s">
        <v>326</v>
      </c>
      <c r="C9" s="33">
        <v>16</v>
      </c>
      <c r="D9" s="33">
        <v>38</v>
      </c>
      <c r="E9" s="33">
        <v>30</v>
      </c>
    </row>
    <row r="10" spans="1:5" ht="14.25">
      <c r="A10" s="931"/>
      <c r="B10" s="34" t="s">
        <v>327</v>
      </c>
      <c r="C10" s="33">
        <v>31</v>
      </c>
      <c r="D10" s="33">
        <v>41</v>
      </c>
      <c r="E10" s="33">
        <v>52</v>
      </c>
    </row>
    <row r="11" spans="1:5" ht="14.25">
      <c r="A11" s="931"/>
      <c r="B11" s="34" t="s">
        <v>328</v>
      </c>
      <c r="C11" s="33">
        <v>48</v>
      </c>
      <c r="D11" s="33">
        <v>50</v>
      </c>
      <c r="E11" s="33">
        <v>67</v>
      </c>
    </row>
    <row r="12" spans="1:5" ht="14.25">
      <c r="A12" s="931"/>
      <c r="B12" s="34" t="s">
        <v>329</v>
      </c>
      <c r="C12" s="33">
        <v>10</v>
      </c>
      <c r="D12" s="33">
        <v>10</v>
      </c>
      <c r="E12" s="33">
        <v>4</v>
      </c>
    </row>
    <row r="13" spans="1:5" ht="14.25">
      <c r="A13" s="931"/>
      <c r="B13" s="34" t="s">
        <v>330</v>
      </c>
      <c r="C13" s="33">
        <v>2</v>
      </c>
      <c r="D13" s="33">
        <v>2</v>
      </c>
      <c r="E13" s="33">
        <v>1</v>
      </c>
    </row>
    <row r="14" spans="1:5" ht="14.25">
      <c r="A14" s="931">
        <v>3</v>
      </c>
      <c r="B14" s="34" t="s">
        <v>331</v>
      </c>
      <c r="C14" s="33">
        <v>21</v>
      </c>
      <c r="D14" s="33">
        <v>17</v>
      </c>
      <c r="E14" s="33">
        <v>17</v>
      </c>
    </row>
    <row r="15" spans="1:5" ht="14.25">
      <c r="A15" s="931"/>
      <c r="B15" s="34" t="s">
        <v>332</v>
      </c>
      <c r="C15" s="35" t="s">
        <v>488</v>
      </c>
      <c r="D15" s="35" t="s">
        <v>489</v>
      </c>
      <c r="E15" s="35" t="s">
        <v>489</v>
      </c>
    </row>
    <row r="16" spans="1:5" ht="14.25">
      <c r="A16" s="931"/>
      <c r="B16" s="34" t="s">
        <v>333</v>
      </c>
      <c r="C16" s="35" t="s">
        <v>490</v>
      </c>
      <c r="D16" s="35" t="s">
        <v>491</v>
      </c>
      <c r="E16" s="35" t="s">
        <v>491</v>
      </c>
    </row>
    <row r="17" spans="1:5" ht="14.25">
      <c r="A17" s="931"/>
      <c r="B17" s="34" t="s">
        <v>334</v>
      </c>
      <c r="C17" s="33">
        <v>1</v>
      </c>
      <c r="D17" s="33">
        <v>1</v>
      </c>
      <c r="E17" s="33">
        <v>1</v>
      </c>
    </row>
    <row r="18" spans="1:5" ht="17.25" customHeight="1">
      <c r="A18" s="931"/>
      <c r="B18" s="34" t="s">
        <v>1081</v>
      </c>
      <c r="C18" s="33">
        <v>3</v>
      </c>
      <c r="D18" s="33">
        <v>3</v>
      </c>
      <c r="E18" s="33">
        <v>3</v>
      </c>
    </row>
    <row r="19" spans="1:5" ht="14.25">
      <c r="A19" s="931">
        <v>4</v>
      </c>
      <c r="B19" s="34" t="s">
        <v>335</v>
      </c>
      <c r="C19" s="33">
        <v>14316</v>
      </c>
      <c r="D19" s="33">
        <v>13358</v>
      </c>
      <c r="E19" s="33">
        <v>13577</v>
      </c>
    </row>
    <row r="20" spans="1:5" ht="14.25">
      <c r="A20" s="931"/>
      <c r="B20" s="34" t="s">
        <v>24</v>
      </c>
      <c r="C20" s="33">
        <v>10169</v>
      </c>
      <c r="D20" s="33">
        <v>10179</v>
      </c>
      <c r="E20" s="33">
        <v>10367</v>
      </c>
    </row>
    <row r="21" spans="1:5" ht="14.25">
      <c r="A21" s="931"/>
      <c r="B21" s="34" t="s">
        <v>336</v>
      </c>
      <c r="C21" s="33">
        <v>4147</v>
      </c>
      <c r="D21" s="33">
        <v>3179</v>
      </c>
      <c r="E21" s="33">
        <v>3210</v>
      </c>
    </row>
    <row r="22" spans="1:5" ht="14.25">
      <c r="A22" s="931">
        <v>5</v>
      </c>
      <c r="B22" s="34" t="s">
        <v>337</v>
      </c>
      <c r="C22" s="33">
        <v>1414</v>
      </c>
      <c r="D22" s="33">
        <v>2137</v>
      </c>
      <c r="E22" s="33">
        <v>2154</v>
      </c>
    </row>
    <row r="23" spans="1:5" ht="14.25">
      <c r="A23" s="931"/>
      <c r="B23" s="34" t="s">
        <v>338</v>
      </c>
      <c r="C23" s="33">
        <v>1198</v>
      </c>
      <c r="D23" s="33">
        <v>1865</v>
      </c>
      <c r="E23" s="33">
        <v>1860</v>
      </c>
    </row>
    <row r="24" spans="1:5" ht="14.25">
      <c r="A24" s="931"/>
      <c r="B24" s="34" t="s">
        <v>339</v>
      </c>
      <c r="C24" s="33">
        <v>120</v>
      </c>
      <c r="D24" s="33">
        <v>185</v>
      </c>
      <c r="E24" s="33">
        <v>199</v>
      </c>
    </row>
    <row r="25" spans="1:5" ht="14.25">
      <c r="A25" s="931"/>
      <c r="B25" s="34" t="s">
        <v>340</v>
      </c>
      <c r="C25" s="33">
        <v>84</v>
      </c>
      <c r="D25" s="33">
        <v>70</v>
      </c>
      <c r="E25" s="33">
        <v>85</v>
      </c>
    </row>
    <row r="26" spans="1:5" ht="14.25">
      <c r="A26" s="931"/>
      <c r="B26" s="34" t="s">
        <v>341</v>
      </c>
      <c r="C26" s="33">
        <v>11</v>
      </c>
      <c r="D26" s="33">
        <v>15</v>
      </c>
      <c r="E26" s="33">
        <v>9</v>
      </c>
    </row>
    <row r="27" spans="1:5" ht="14.25">
      <c r="A27" s="931"/>
      <c r="B27" s="34" t="s">
        <v>342</v>
      </c>
      <c r="C27" s="33">
        <v>1</v>
      </c>
      <c r="D27" s="33">
        <v>2</v>
      </c>
      <c r="E27" s="33">
        <v>1</v>
      </c>
    </row>
    <row r="28" spans="1:5" ht="15" customHeight="1">
      <c r="A28" s="33">
        <v>6</v>
      </c>
      <c r="B28" s="34" t="s">
        <v>343</v>
      </c>
      <c r="C28" s="33">
        <v>36</v>
      </c>
      <c r="D28" s="33">
        <v>36</v>
      </c>
      <c r="E28" s="33">
        <v>41</v>
      </c>
    </row>
    <row r="29" spans="1:5" ht="14.25">
      <c r="A29" s="33">
        <v>7</v>
      </c>
      <c r="B29" s="34" t="s">
        <v>344</v>
      </c>
      <c r="C29" s="33">
        <v>3095</v>
      </c>
      <c r="D29" s="33">
        <v>2731</v>
      </c>
      <c r="E29" s="33">
        <v>3033</v>
      </c>
    </row>
    <row r="30" spans="1:5" ht="14.25">
      <c r="A30" s="53"/>
      <c r="B30" s="89"/>
      <c r="C30" s="53"/>
      <c r="D30" s="53"/>
      <c r="E30" s="53"/>
    </row>
    <row r="31" spans="1:5" ht="45" customHeight="1">
      <c r="A31" s="889" t="s">
        <v>825</v>
      </c>
      <c r="B31" s="889"/>
      <c r="C31" s="889"/>
      <c r="D31" s="889"/>
      <c r="E31" s="889"/>
    </row>
    <row r="32" spans="1:5" ht="45" customHeight="1">
      <c r="A32" s="889" t="s">
        <v>826</v>
      </c>
      <c r="B32" s="889"/>
      <c r="C32" s="889"/>
      <c r="D32" s="889"/>
      <c r="E32" s="889"/>
    </row>
    <row r="33" spans="1:5" ht="125.25" customHeight="1">
      <c r="A33" s="856" t="s">
        <v>1105</v>
      </c>
      <c r="B33" s="856"/>
      <c r="C33" s="856"/>
      <c r="D33" s="856"/>
      <c r="E33" s="856"/>
    </row>
    <row r="34" spans="1:5" ht="121.5" customHeight="1">
      <c r="A34" s="855" t="s">
        <v>827</v>
      </c>
      <c r="B34" s="855"/>
      <c r="C34" s="855"/>
      <c r="D34" s="855"/>
      <c r="E34" s="855"/>
    </row>
    <row r="35" spans="1:5" ht="167.25" customHeight="1">
      <c r="A35" s="856" t="s">
        <v>923</v>
      </c>
      <c r="B35" s="856"/>
      <c r="C35" s="856"/>
      <c r="D35" s="856"/>
      <c r="E35" s="856"/>
    </row>
    <row r="36" spans="1:5" ht="18" customHeight="1">
      <c r="A36" s="856" t="s">
        <v>547</v>
      </c>
      <c r="B36" s="856"/>
      <c r="C36" s="856"/>
      <c r="D36" s="856"/>
      <c r="E36" s="856"/>
    </row>
    <row r="37" spans="1:5" ht="30" customHeight="1">
      <c r="A37" s="856" t="s">
        <v>924</v>
      </c>
      <c r="B37" s="856"/>
      <c r="C37" s="856"/>
      <c r="D37" s="856"/>
      <c r="E37" s="856"/>
    </row>
    <row r="38" spans="1:5" ht="46.5" customHeight="1">
      <c r="A38" s="856" t="s">
        <v>925</v>
      </c>
      <c r="B38" s="856"/>
      <c r="C38" s="856"/>
      <c r="D38" s="856"/>
      <c r="E38" s="856"/>
    </row>
    <row r="39" spans="1:5" ht="45.75" customHeight="1">
      <c r="A39" s="856" t="s">
        <v>345</v>
      </c>
      <c r="B39" s="856"/>
      <c r="C39" s="856"/>
      <c r="D39" s="856"/>
      <c r="E39" s="856"/>
    </row>
    <row r="40" spans="1:5" ht="76.5" customHeight="1">
      <c r="A40" s="856" t="s">
        <v>974</v>
      </c>
      <c r="B40" s="856"/>
      <c r="C40" s="856"/>
      <c r="D40" s="856"/>
      <c r="E40" s="856"/>
    </row>
    <row r="41" spans="1:5" ht="28.5" customHeight="1">
      <c r="A41" s="856" t="s">
        <v>346</v>
      </c>
      <c r="B41" s="856"/>
      <c r="C41" s="856"/>
      <c r="D41" s="856"/>
      <c r="E41" s="856"/>
    </row>
    <row r="42" spans="1:5" ht="31.5" customHeight="1">
      <c r="A42" s="856" t="s">
        <v>347</v>
      </c>
      <c r="B42" s="856"/>
      <c r="C42" s="856"/>
      <c r="D42" s="856"/>
      <c r="E42" s="856"/>
    </row>
    <row r="43" spans="1:5" ht="30" customHeight="1">
      <c r="A43" s="856" t="s">
        <v>1082</v>
      </c>
      <c r="B43" s="856"/>
      <c r="C43" s="856"/>
      <c r="D43" s="856"/>
      <c r="E43" s="856"/>
    </row>
    <row r="44" spans="1:5" ht="57.75" customHeight="1">
      <c r="A44" s="856" t="s">
        <v>829</v>
      </c>
      <c r="B44" s="856"/>
      <c r="C44" s="856"/>
      <c r="D44" s="856"/>
      <c r="E44" s="856"/>
    </row>
    <row r="45" spans="1:5" ht="47.25" customHeight="1">
      <c r="A45" s="856" t="s">
        <v>348</v>
      </c>
      <c r="B45" s="856"/>
      <c r="C45" s="856"/>
      <c r="D45" s="856"/>
      <c r="E45" s="856"/>
    </row>
    <row r="46" spans="1:5" ht="58.5" customHeight="1">
      <c r="A46" s="856" t="s">
        <v>926</v>
      </c>
      <c r="B46" s="856"/>
      <c r="C46" s="856"/>
      <c r="D46" s="856"/>
      <c r="E46" s="856"/>
    </row>
    <row r="47" spans="1:5" ht="30.75" customHeight="1">
      <c r="A47" s="856" t="s">
        <v>349</v>
      </c>
      <c r="B47" s="856"/>
      <c r="C47" s="856"/>
      <c r="D47" s="856"/>
      <c r="E47" s="856"/>
    </row>
    <row r="48" spans="1:5" ht="15" customHeight="1">
      <c r="A48" s="856" t="s">
        <v>927</v>
      </c>
      <c r="B48" s="856"/>
      <c r="C48" s="856"/>
      <c r="D48" s="856"/>
      <c r="E48" s="856"/>
    </row>
    <row r="49" spans="1:5" ht="167.25" customHeight="1">
      <c r="A49" s="856" t="s">
        <v>1001</v>
      </c>
      <c r="B49" s="856"/>
      <c r="C49" s="856"/>
      <c r="D49" s="856"/>
      <c r="E49" s="856"/>
    </row>
    <row r="50" spans="1:5" ht="14.25">
      <c r="A50" s="856" t="s">
        <v>350</v>
      </c>
      <c r="B50" s="856"/>
      <c r="C50" s="856"/>
      <c r="D50" s="856"/>
      <c r="E50" s="856"/>
    </row>
    <row r="51" spans="1:5" ht="50.25" customHeight="1">
      <c r="A51" s="856" t="s">
        <v>975</v>
      </c>
      <c r="B51" s="856"/>
      <c r="C51" s="856"/>
      <c r="D51" s="856"/>
      <c r="E51" s="856"/>
    </row>
    <row r="52" spans="1:5" ht="14.25">
      <c r="A52" s="856" t="s">
        <v>351</v>
      </c>
      <c r="B52" s="856"/>
      <c r="C52" s="856"/>
      <c r="D52" s="856"/>
      <c r="E52" s="856"/>
    </row>
    <row r="53" spans="1:5" ht="30.75" customHeight="1">
      <c r="A53" s="856" t="s">
        <v>352</v>
      </c>
      <c r="B53" s="856"/>
      <c r="C53" s="856"/>
      <c r="D53" s="856"/>
      <c r="E53" s="856"/>
    </row>
    <row r="54" spans="1:5" ht="30.75" customHeight="1">
      <c r="A54" s="856" t="s">
        <v>353</v>
      </c>
      <c r="B54" s="856"/>
      <c r="C54" s="856"/>
      <c r="D54" s="856"/>
      <c r="E54" s="856"/>
    </row>
    <row r="55" spans="1:5" ht="125.25" customHeight="1">
      <c r="A55" s="856" t="s">
        <v>1106</v>
      </c>
      <c r="B55" s="856"/>
      <c r="C55" s="856"/>
      <c r="D55" s="856"/>
      <c r="E55" s="856"/>
    </row>
    <row r="56" spans="1:5" ht="14.25">
      <c r="A56" s="856" t="s">
        <v>354</v>
      </c>
      <c r="B56" s="856"/>
      <c r="C56" s="856"/>
      <c r="D56" s="856"/>
      <c r="E56" s="856"/>
    </row>
    <row r="57" spans="1:5" ht="29.25" customHeight="1">
      <c r="A57" s="856" t="s">
        <v>355</v>
      </c>
      <c r="B57" s="856"/>
      <c r="C57" s="856"/>
      <c r="D57" s="856"/>
      <c r="E57" s="856"/>
    </row>
    <row r="58" spans="1:5" ht="14.25">
      <c r="A58" s="856" t="s">
        <v>356</v>
      </c>
      <c r="B58" s="856"/>
      <c r="C58" s="856"/>
      <c r="D58" s="856"/>
      <c r="E58" s="856"/>
    </row>
    <row r="59" spans="1:5" ht="29.25" customHeight="1">
      <c r="A59" s="856" t="s">
        <v>357</v>
      </c>
      <c r="B59" s="856"/>
      <c r="C59" s="856"/>
      <c r="D59" s="856"/>
      <c r="E59" s="856"/>
    </row>
    <row r="60" spans="1:5" ht="46.5" customHeight="1">
      <c r="A60" s="856" t="s">
        <v>358</v>
      </c>
      <c r="B60" s="856"/>
      <c r="C60" s="856"/>
      <c r="D60" s="856"/>
      <c r="E60" s="856"/>
    </row>
    <row r="61" spans="1:5" ht="58.5" customHeight="1">
      <c r="A61" s="855" t="s">
        <v>976</v>
      </c>
      <c r="B61" s="855"/>
      <c r="C61" s="855"/>
      <c r="D61" s="855"/>
      <c r="E61" s="855"/>
    </row>
    <row r="62" spans="1:5" ht="349.5" customHeight="1">
      <c r="A62" s="862" t="s">
        <v>928</v>
      </c>
      <c r="B62" s="862"/>
      <c r="C62" s="862"/>
      <c r="D62" s="862"/>
      <c r="E62" s="862"/>
    </row>
    <row r="63" spans="1:5" s="3" customFormat="1" ht="32.25" customHeight="1">
      <c r="A63" s="889" t="s">
        <v>828</v>
      </c>
      <c r="B63" s="889"/>
      <c r="C63" s="889"/>
      <c r="D63" s="889"/>
      <c r="E63" s="889"/>
    </row>
    <row r="64" spans="1:5" ht="18.75" customHeight="1">
      <c r="A64" s="930" t="s">
        <v>604</v>
      </c>
      <c r="B64" s="930"/>
      <c r="C64" s="930"/>
      <c r="D64" s="930"/>
      <c r="E64" s="930"/>
    </row>
    <row r="65" spans="1:5" ht="30" customHeight="1">
      <c r="A65" s="929" t="s">
        <v>598</v>
      </c>
      <c r="B65" s="929"/>
      <c r="C65" s="929" t="s">
        <v>599</v>
      </c>
      <c r="D65" s="929"/>
      <c r="E65" s="929"/>
    </row>
    <row r="66" spans="1:5" ht="135" customHeight="1">
      <c r="A66" s="822" t="s">
        <v>600</v>
      </c>
      <c r="B66" s="822"/>
      <c r="C66" s="929" t="s">
        <v>613</v>
      </c>
      <c r="D66" s="929"/>
      <c r="E66" s="929"/>
    </row>
    <row r="67" spans="1:5" ht="46.5" customHeight="1">
      <c r="A67" s="822" t="s">
        <v>601</v>
      </c>
      <c r="B67" s="822"/>
      <c r="C67" s="929" t="s">
        <v>602</v>
      </c>
      <c r="D67" s="929"/>
      <c r="E67" s="929"/>
    </row>
    <row r="68" spans="1:5" ht="78" customHeight="1">
      <c r="A68" s="822"/>
      <c r="B68" s="822"/>
      <c r="C68" s="929" t="s">
        <v>603</v>
      </c>
      <c r="D68" s="929"/>
      <c r="E68" s="929"/>
    </row>
  </sheetData>
  <sheetProtection/>
  <mergeCells count="50">
    <mergeCell ref="A58:E58"/>
    <mergeCell ref="A59:E59"/>
    <mergeCell ref="A60:E60"/>
    <mergeCell ref="A61:E61"/>
    <mergeCell ref="A52:E52"/>
    <mergeCell ref="A53:E53"/>
    <mergeCell ref="A54:E54"/>
    <mergeCell ref="A55:E55"/>
    <mergeCell ref="A56:E56"/>
    <mergeCell ref="A57:E57"/>
    <mergeCell ref="A46:E46"/>
    <mergeCell ref="A47:E47"/>
    <mergeCell ref="A48:E48"/>
    <mergeCell ref="A49:E49"/>
    <mergeCell ref="A50:E50"/>
    <mergeCell ref="A51:E51"/>
    <mergeCell ref="A40:E40"/>
    <mergeCell ref="A41:E41"/>
    <mergeCell ref="A42:E42"/>
    <mergeCell ref="A43:E43"/>
    <mergeCell ref="A44:E44"/>
    <mergeCell ref="A45:E45"/>
    <mergeCell ref="A32:E32"/>
    <mergeCell ref="A36:E36"/>
    <mergeCell ref="A37:E37"/>
    <mergeCell ref="A38:E38"/>
    <mergeCell ref="A39:E39"/>
    <mergeCell ref="A2:E2"/>
    <mergeCell ref="A5:A6"/>
    <mergeCell ref="A7:A13"/>
    <mergeCell ref="A14:A18"/>
    <mergeCell ref="A19:A21"/>
    <mergeCell ref="A22:A27"/>
    <mergeCell ref="A62:E62"/>
    <mergeCell ref="A63:E63"/>
    <mergeCell ref="A3:A4"/>
    <mergeCell ref="B3:B4"/>
    <mergeCell ref="C3:E3"/>
    <mergeCell ref="A33:E33"/>
    <mergeCell ref="A34:E34"/>
    <mergeCell ref="A35:E35"/>
    <mergeCell ref="A31:E31"/>
    <mergeCell ref="A67:B68"/>
    <mergeCell ref="C67:E67"/>
    <mergeCell ref="C68:E68"/>
    <mergeCell ref="A64:E64"/>
    <mergeCell ref="A65:B65"/>
    <mergeCell ref="C65:E65"/>
    <mergeCell ref="A66:B66"/>
    <mergeCell ref="C66:E66"/>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35" max="4" man="1"/>
    <brk id="59" max="4" man="1"/>
  </rowBreaks>
</worksheet>
</file>

<file path=xl/worksheets/sheet7.xml><?xml version="1.0" encoding="utf-8"?>
<worksheet xmlns="http://schemas.openxmlformats.org/spreadsheetml/2006/main" xmlns:r="http://schemas.openxmlformats.org/officeDocument/2006/relationships">
  <sheetPr>
    <tabColor rgb="FFFFC000"/>
  </sheetPr>
  <dimension ref="A1:AB45"/>
  <sheetViews>
    <sheetView view="pageBreakPreview" zoomScale="98" zoomScaleSheetLayoutView="98" zoomScalePageLayoutView="0" workbookViewId="0" topLeftCell="A1">
      <pane ySplit="6" topLeftCell="A7" activePane="bottomLeft" state="frozen"/>
      <selection pane="topLeft" activeCell="A1" sqref="A1"/>
      <selection pane="bottomLeft" activeCell="F17" sqref="F17:AB17"/>
    </sheetView>
  </sheetViews>
  <sheetFormatPr defaultColWidth="9.140625" defaultRowHeight="15"/>
  <cols>
    <col min="1" max="1" width="5.140625" style="132" customWidth="1"/>
    <col min="2" max="2" width="15.140625" style="36" customWidth="1"/>
    <col min="3" max="3" width="15.28125" style="36" customWidth="1"/>
    <col min="4" max="4" width="10.8515625" style="37" customWidth="1"/>
    <col min="5" max="5" width="10.8515625" style="36" customWidth="1"/>
    <col min="6" max="6" width="11.28125" style="17" customWidth="1"/>
    <col min="7" max="17" width="8.421875" style="17" customWidth="1"/>
    <col min="18" max="18" width="8.421875" style="26" customWidth="1"/>
    <col min="19" max="28" width="8.421875" style="0" customWidth="1"/>
  </cols>
  <sheetData>
    <row r="1" spans="1:28" ht="15">
      <c r="A1" s="910" t="s">
        <v>504</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row>
    <row r="2" spans="1:28" ht="24.75" customHeight="1" thickBot="1">
      <c r="A2" s="971" t="s">
        <v>830</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row>
    <row r="3" spans="1:28" ht="14.25" customHeight="1">
      <c r="A3" s="972" t="s">
        <v>580</v>
      </c>
      <c r="B3" s="969" t="s">
        <v>515</v>
      </c>
      <c r="C3" s="969" t="s">
        <v>516</v>
      </c>
      <c r="D3" s="958" t="s">
        <v>461</v>
      </c>
      <c r="E3" s="969" t="s">
        <v>73</v>
      </c>
      <c r="F3" s="965" t="s">
        <v>74</v>
      </c>
      <c r="G3" s="960" t="s">
        <v>75</v>
      </c>
      <c r="H3" s="960"/>
      <c r="I3" s="960"/>
      <c r="J3" s="960"/>
      <c r="K3" s="960"/>
      <c r="L3" s="960"/>
      <c r="M3" s="960"/>
      <c r="N3" s="960"/>
      <c r="O3" s="960"/>
      <c r="P3" s="960"/>
      <c r="Q3" s="960"/>
      <c r="R3" s="960"/>
      <c r="S3" s="960"/>
      <c r="T3" s="960"/>
      <c r="U3" s="960"/>
      <c r="V3" s="960"/>
      <c r="W3" s="960"/>
      <c r="X3" s="960"/>
      <c r="Y3" s="960"/>
      <c r="Z3" s="960"/>
      <c r="AA3" s="960"/>
      <c r="AB3" s="961"/>
    </row>
    <row r="4" spans="1:28" ht="14.25" customHeight="1">
      <c r="A4" s="966"/>
      <c r="B4" s="970"/>
      <c r="C4" s="970"/>
      <c r="D4" s="959"/>
      <c r="E4" s="970"/>
      <c r="F4" s="908"/>
      <c r="G4" s="908" t="s">
        <v>9</v>
      </c>
      <c r="H4" s="908"/>
      <c r="I4" s="899" t="s">
        <v>10</v>
      </c>
      <c r="J4" s="899"/>
      <c r="K4" s="899" t="s">
        <v>11</v>
      </c>
      <c r="L4" s="899"/>
      <c r="M4" s="899" t="s">
        <v>19</v>
      </c>
      <c r="N4" s="899"/>
      <c r="O4" s="899" t="s">
        <v>27</v>
      </c>
      <c r="P4" s="899"/>
      <c r="Q4" s="899" t="s">
        <v>28</v>
      </c>
      <c r="R4" s="899"/>
      <c r="S4" s="899" t="s">
        <v>530</v>
      </c>
      <c r="T4" s="899"/>
      <c r="U4" s="899" t="s">
        <v>531</v>
      </c>
      <c r="V4" s="899"/>
      <c r="W4" s="899" t="s">
        <v>532</v>
      </c>
      <c r="X4" s="899"/>
      <c r="Y4" s="899" t="s">
        <v>533</v>
      </c>
      <c r="Z4" s="899"/>
      <c r="AA4" s="899" t="s">
        <v>545</v>
      </c>
      <c r="AB4" s="968"/>
    </row>
    <row r="5" spans="1:28" ht="73.5" customHeight="1">
      <c r="A5" s="966"/>
      <c r="B5" s="970"/>
      <c r="C5" s="970"/>
      <c r="D5" s="934"/>
      <c r="E5" s="970"/>
      <c r="F5" s="908"/>
      <c r="G5" s="488" t="s">
        <v>33</v>
      </c>
      <c r="H5" s="488" t="s">
        <v>34</v>
      </c>
      <c r="I5" s="488" t="s">
        <v>33</v>
      </c>
      <c r="J5" s="488" t="s">
        <v>34</v>
      </c>
      <c r="K5" s="488" t="s">
        <v>33</v>
      </c>
      <c r="L5" s="488" t="s">
        <v>34</v>
      </c>
      <c r="M5" s="488" t="s">
        <v>33</v>
      </c>
      <c r="N5" s="488" t="s">
        <v>34</v>
      </c>
      <c r="O5" s="488" t="s">
        <v>33</v>
      </c>
      <c r="P5" s="488" t="s">
        <v>34</v>
      </c>
      <c r="Q5" s="488" t="s">
        <v>33</v>
      </c>
      <c r="R5" s="488" t="s">
        <v>34</v>
      </c>
      <c r="S5" s="488" t="s">
        <v>33</v>
      </c>
      <c r="T5" s="488" t="s">
        <v>34</v>
      </c>
      <c r="U5" s="488" t="s">
        <v>33</v>
      </c>
      <c r="V5" s="488" t="s">
        <v>34</v>
      </c>
      <c r="W5" s="488" t="s">
        <v>33</v>
      </c>
      <c r="X5" s="488" t="s">
        <v>34</v>
      </c>
      <c r="Y5" s="488" t="s">
        <v>33</v>
      </c>
      <c r="Z5" s="488" t="s">
        <v>34</v>
      </c>
      <c r="AA5" s="488" t="s">
        <v>33</v>
      </c>
      <c r="AB5" s="221" t="s">
        <v>34</v>
      </c>
    </row>
    <row r="6" spans="1:28" ht="15.75" thickBot="1">
      <c r="A6" s="222">
        <v>1</v>
      </c>
      <c r="B6" s="223">
        <v>2</v>
      </c>
      <c r="C6" s="223">
        <v>3</v>
      </c>
      <c r="D6" s="223" t="s">
        <v>493</v>
      </c>
      <c r="E6" s="223" t="s">
        <v>494</v>
      </c>
      <c r="F6" s="224">
        <v>6</v>
      </c>
      <c r="G6" s="224">
        <v>7</v>
      </c>
      <c r="H6" s="224">
        <v>8</v>
      </c>
      <c r="I6" s="224">
        <v>9</v>
      </c>
      <c r="J6" s="224">
        <v>10</v>
      </c>
      <c r="K6" s="224">
        <v>11</v>
      </c>
      <c r="L6" s="224">
        <v>12</v>
      </c>
      <c r="M6" s="224">
        <v>13</v>
      </c>
      <c r="N6" s="224">
        <v>14</v>
      </c>
      <c r="O6" s="224">
        <v>15</v>
      </c>
      <c r="P6" s="224">
        <v>16</v>
      </c>
      <c r="Q6" s="224">
        <v>17</v>
      </c>
      <c r="R6" s="224">
        <v>18</v>
      </c>
      <c r="S6" s="224">
        <v>19</v>
      </c>
      <c r="T6" s="224">
        <v>20</v>
      </c>
      <c r="U6" s="224">
        <v>21</v>
      </c>
      <c r="V6" s="224">
        <v>22</v>
      </c>
      <c r="W6" s="224">
        <v>23</v>
      </c>
      <c r="X6" s="224">
        <v>24</v>
      </c>
      <c r="Y6" s="224">
        <v>25</v>
      </c>
      <c r="Z6" s="224">
        <v>26</v>
      </c>
      <c r="AA6" s="224">
        <v>27</v>
      </c>
      <c r="AB6" s="225">
        <v>28</v>
      </c>
    </row>
    <row r="7" spans="1:28" ht="75.75" customHeight="1">
      <c r="A7" s="478">
        <v>1</v>
      </c>
      <c r="B7" s="226" t="s">
        <v>503</v>
      </c>
      <c r="C7" s="226" t="s">
        <v>62</v>
      </c>
      <c r="D7" s="476" t="s">
        <v>495</v>
      </c>
      <c r="E7" s="476" t="s">
        <v>24</v>
      </c>
      <c r="F7" s="409">
        <v>102245</v>
      </c>
      <c r="G7" s="409">
        <v>103000</v>
      </c>
      <c r="H7" s="409">
        <v>102476.8</v>
      </c>
      <c r="I7" s="409">
        <v>120000</v>
      </c>
      <c r="J7" s="409">
        <v>117000</v>
      </c>
      <c r="K7" s="409">
        <v>179670</v>
      </c>
      <c r="L7" s="409">
        <v>150000</v>
      </c>
      <c r="M7" s="409">
        <v>209674</v>
      </c>
      <c r="N7" s="409">
        <v>155000</v>
      </c>
      <c r="O7" s="788">
        <f>Прил1!P35</f>
        <v>241276.4225</v>
      </c>
      <c r="P7" s="788">
        <f>Прил1!Q35</f>
        <v>241066</v>
      </c>
      <c r="Q7" s="789">
        <f>Прил1!R35</f>
        <v>253236.354</v>
      </c>
      <c r="R7" s="789">
        <f>Прил1!S35</f>
        <v>253236</v>
      </c>
      <c r="S7" s="789">
        <f>Прил1!T35</f>
        <v>268301.343</v>
      </c>
      <c r="T7" s="789">
        <f>Прил1!U35</f>
        <v>268301</v>
      </c>
      <c r="U7" s="789">
        <f>Прил1!V35</f>
        <v>290006.138</v>
      </c>
      <c r="V7" s="789">
        <f>Прил1!W35</f>
        <v>290006</v>
      </c>
      <c r="W7" s="789">
        <f>Прил1!X35</f>
        <v>312276.56</v>
      </c>
      <c r="X7" s="789">
        <v>312277</v>
      </c>
      <c r="Y7" s="789">
        <f>Прил1!Z35</f>
        <v>330680.218</v>
      </c>
      <c r="Z7" s="789">
        <v>330680</v>
      </c>
      <c r="AA7" s="789">
        <f>Прил1!AB35</f>
        <v>333355.25600000005</v>
      </c>
      <c r="AB7" s="790">
        <v>333355</v>
      </c>
    </row>
    <row r="8" spans="1:28" ht="105.75" customHeight="1">
      <c r="A8" s="483" t="s">
        <v>111</v>
      </c>
      <c r="B8" s="227" t="s">
        <v>76</v>
      </c>
      <c r="C8" s="227" t="s">
        <v>77</v>
      </c>
      <c r="D8" s="486" t="s">
        <v>495</v>
      </c>
      <c r="E8" s="486" t="s">
        <v>24</v>
      </c>
      <c r="F8" s="247">
        <v>90000</v>
      </c>
      <c r="G8" s="247">
        <v>95000</v>
      </c>
      <c r="H8" s="247">
        <v>90000</v>
      </c>
      <c r="I8" s="247">
        <v>100000</v>
      </c>
      <c r="J8" s="247">
        <v>96000</v>
      </c>
      <c r="K8" s="247">
        <v>105000</v>
      </c>
      <c r="L8" s="247">
        <v>101220</v>
      </c>
      <c r="M8" s="247">
        <v>105000</v>
      </c>
      <c r="N8" s="247">
        <v>103000</v>
      </c>
      <c r="O8" s="247">
        <v>106000</v>
      </c>
      <c r="P8" s="247">
        <v>105223</v>
      </c>
      <c r="Q8" s="231">
        <v>109000</v>
      </c>
      <c r="R8" s="231">
        <v>108000</v>
      </c>
      <c r="S8" s="232">
        <v>110000</v>
      </c>
      <c r="T8" s="232">
        <v>108500</v>
      </c>
      <c r="U8" s="232">
        <v>111000</v>
      </c>
      <c r="V8" s="232">
        <v>109000</v>
      </c>
      <c r="W8" s="232">
        <v>111500</v>
      </c>
      <c r="X8" s="232">
        <v>109500</v>
      </c>
      <c r="Y8" s="232">
        <v>112000</v>
      </c>
      <c r="Z8" s="232">
        <v>110000</v>
      </c>
      <c r="AA8" s="232">
        <v>112500</v>
      </c>
      <c r="AB8" s="238">
        <v>110500</v>
      </c>
    </row>
    <row r="9" spans="1:28" ht="84" customHeight="1">
      <c r="A9" s="935" t="s">
        <v>78</v>
      </c>
      <c r="B9" s="938" t="s">
        <v>624</v>
      </c>
      <c r="C9" s="484" t="s">
        <v>619</v>
      </c>
      <c r="D9" s="486" t="s">
        <v>495</v>
      </c>
      <c r="E9" s="486" t="s">
        <v>24</v>
      </c>
      <c r="F9" s="489">
        <v>2868</v>
      </c>
      <c r="G9" s="489">
        <v>2868</v>
      </c>
      <c r="H9" s="489">
        <v>2868</v>
      </c>
      <c r="I9" s="489">
        <v>2868</v>
      </c>
      <c r="J9" s="489">
        <v>2868</v>
      </c>
      <c r="K9" s="489">
        <v>2868</v>
      </c>
      <c r="L9" s="489">
        <v>2836</v>
      </c>
      <c r="M9" s="489">
        <v>2868</v>
      </c>
      <c r="N9" s="489">
        <v>2862</v>
      </c>
      <c r="O9" s="489"/>
      <c r="P9" s="489"/>
      <c r="Q9" s="482"/>
      <c r="R9" s="482"/>
      <c r="S9" s="481"/>
      <c r="T9" s="481"/>
      <c r="U9" s="481"/>
      <c r="V9" s="481"/>
      <c r="W9" s="481"/>
      <c r="X9" s="481"/>
      <c r="Y9" s="481"/>
      <c r="Z9" s="481"/>
      <c r="AA9" s="481"/>
      <c r="AB9" s="485"/>
    </row>
    <row r="10" spans="1:28" ht="72.75" customHeight="1">
      <c r="A10" s="937"/>
      <c r="B10" s="939"/>
      <c r="C10" s="484" t="s">
        <v>625</v>
      </c>
      <c r="D10" s="486" t="s">
        <v>495</v>
      </c>
      <c r="E10" s="486" t="s">
        <v>24</v>
      </c>
      <c r="F10" s="489">
        <v>52</v>
      </c>
      <c r="G10" s="489">
        <v>53</v>
      </c>
      <c r="H10" s="489">
        <v>52</v>
      </c>
      <c r="I10" s="489">
        <v>60</v>
      </c>
      <c r="J10" s="489">
        <v>55</v>
      </c>
      <c r="K10" s="489">
        <v>60</v>
      </c>
      <c r="L10" s="489">
        <v>56</v>
      </c>
      <c r="M10" s="489">
        <v>60</v>
      </c>
      <c r="N10" s="489">
        <v>57</v>
      </c>
      <c r="O10" s="489">
        <v>60</v>
      </c>
      <c r="P10" s="489">
        <v>58</v>
      </c>
      <c r="Q10" s="482">
        <v>60</v>
      </c>
      <c r="R10" s="482">
        <v>59</v>
      </c>
      <c r="S10" s="481">
        <v>60</v>
      </c>
      <c r="T10" s="481">
        <v>59</v>
      </c>
      <c r="U10" s="481">
        <v>60</v>
      </c>
      <c r="V10" s="481">
        <v>59</v>
      </c>
      <c r="W10" s="481">
        <v>60</v>
      </c>
      <c r="X10" s="481">
        <v>59</v>
      </c>
      <c r="Y10" s="481">
        <v>60</v>
      </c>
      <c r="Z10" s="481">
        <v>59</v>
      </c>
      <c r="AA10" s="481">
        <v>60</v>
      </c>
      <c r="AB10" s="485">
        <v>60</v>
      </c>
    </row>
    <row r="11" spans="1:28" ht="105" customHeight="1">
      <c r="A11" s="937"/>
      <c r="B11" s="939"/>
      <c r="C11" s="230" t="s">
        <v>620</v>
      </c>
      <c r="D11" s="486" t="s">
        <v>495</v>
      </c>
      <c r="E11" s="486" t="s">
        <v>621</v>
      </c>
      <c r="F11" s="803" t="s">
        <v>623</v>
      </c>
      <c r="G11" s="804"/>
      <c r="H11" s="804"/>
      <c r="I11" s="804"/>
      <c r="J11" s="804"/>
      <c r="K11" s="804"/>
      <c r="L11" s="805"/>
      <c r="M11" s="489">
        <v>6329</v>
      </c>
      <c r="N11" s="489">
        <v>5289</v>
      </c>
      <c r="O11" s="489">
        <v>6330</v>
      </c>
      <c r="P11" s="489">
        <v>5289</v>
      </c>
      <c r="Q11" s="482">
        <v>6331</v>
      </c>
      <c r="R11" s="482">
        <v>5289</v>
      </c>
      <c r="S11" s="482">
        <v>6332</v>
      </c>
      <c r="T11" s="482">
        <v>5289</v>
      </c>
      <c r="U11" s="482">
        <v>6333</v>
      </c>
      <c r="V11" s="481">
        <v>5289</v>
      </c>
      <c r="W11" s="482">
        <v>6334</v>
      </c>
      <c r="X11" s="481">
        <v>5290</v>
      </c>
      <c r="Y11" s="482">
        <v>6335</v>
      </c>
      <c r="Z11" s="481">
        <v>5291</v>
      </c>
      <c r="AA11" s="482">
        <v>6336</v>
      </c>
      <c r="AB11" s="485">
        <v>5292</v>
      </c>
    </row>
    <row r="12" spans="1:28" ht="69.75" customHeight="1">
      <c r="A12" s="937"/>
      <c r="B12" s="939"/>
      <c r="C12" s="230" t="s">
        <v>901</v>
      </c>
      <c r="D12" s="486" t="s">
        <v>495</v>
      </c>
      <c r="E12" s="486" t="s">
        <v>622</v>
      </c>
      <c r="F12" s="803" t="s">
        <v>623</v>
      </c>
      <c r="G12" s="804"/>
      <c r="H12" s="804"/>
      <c r="I12" s="804"/>
      <c r="J12" s="804"/>
      <c r="K12" s="804"/>
      <c r="L12" s="805"/>
      <c r="M12" s="489">
        <v>54</v>
      </c>
      <c r="N12" s="489">
        <v>54</v>
      </c>
      <c r="O12" s="489">
        <v>42</v>
      </c>
      <c r="P12" s="489">
        <v>42</v>
      </c>
      <c r="Q12" s="482">
        <v>17</v>
      </c>
      <c r="R12" s="482">
        <v>17</v>
      </c>
      <c r="S12" s="481">
        <v>54</v>
      </c>
      <c r="T12" s="481">
        <v>54</v>
      </c>
      <c r="U12" s="481">
        <v>54</v>
      </c>
      <c r="V12" s="481">
        <v>54</v>
      </c>
      <c r="W12" s="481">
        <v>54</v>
      </c>
      <c r="X12" s="481">
        <v>54</v>
      </c>
      <c r="Y12" s="481">
        <v>54</v>
      </c>
      <c r="Z12" s="481">
        <v>54</v>
      </c>
      <c r="AA12" s="481">
        <v>54</v>
      </c>
      <c r="AB12" s="485">
        <v>54</v>
      </c>
    </row>
    <row r="13" spans="1:28" ht="45.75" customHeight="1">
      <c r="A13" s="937"/>
      <c r="B13" s="939"/>
      <c r="C13" s="230" t="s">
        <v>635</v>
      </c>
      <c r="D13" s="486" t="s">
        <v>495</v>
      </c>
      <c r="E13" s="486" t="s">
        <v>130</v>
      </c>
      <c r="F13" s="803" t="s">
        <v>623</v>
      </c>
      <c r="G13" s="944"/>
      <c r="H13" s="944"/>
      <c r="I13" s="944"/>
      <c r="J13" s="944"/>
      <c r="K13" s="944"/>
      <c r="L13" s="945"/>
      <c r="M13" s="489">
        <v>2</v>
      </c>
      <c r="N13" s="489">
        <v>2</v>
      </c>
      <c r="O13" s="489">
        <v>1</v>
      </c>
      <c r="P13" s="489">
        <v>1</v>
      </c>
      <c r="Q13" s="482">
        <v>0</v>
      </c>
      <c r="R13" s="482">
        <v>0</v>
      </c>
      <c r="S13" s="481">
        <v>0</v>
      </c>
      <c r="T13" s="481">
        <v>0</v>
      </c>
      <c r="U13" s="481">
        <v>0</v>
      </c>
      <c r="V13" s="481">
        <v>0</v>
      </c>
      <c r="W13" s="481">
        <v>0</v>
      </c>
      <c r="X13" s="481">
        <v>0</v>
      </c>
      <c r="Y13" s="481">
        <v>0</v>
      </c>
      <c r="Z13" s="481">
        <v>0</v>
      </c>
      <c r="AA13" s="481">
        <v>0</v>
      </c>
      <c r="AB13" s="485">
        <v>0</v>
      </c>
    </row>
    <row r="14" spans="1:28" s="91" customFormat="1" ht="45.75" customHeight="1">
      <c r="A14" s="937"/>
      <c r="B14" s="939"/>
      <c r="C14" s="230" t="s">
        <v>671</v>
      </c>
      <c r="D14" s="486" t="s">
        <v>495</v>
      </c>
      <c r="E14" s="486" t="s">
        <v>912</v>
      </c>
      <c r="F14" s="803" t="s">
        <v>623</v>
      </c>
      <c r="G14" s="944"/>
      <c r="H14" s="944"/>
      <c r="I14" s="944"/>
      <c r="J14" s="944"/>
      <c r="K14" s="944"/>
      <c r="L14" s="945"/>
      <c r="M14" s="489">
        <v>6</v>
      </c>
      <c r="N14" s="489">
        <v>6</v>
      </c>
      <c r="O14" s="489">
        <v>2</v>
      </c>
      <c r="P14" s="489">
        <v>2</v>
      </c>
      <c r="Q14" s="482">
        <v>30</v>
      </c>
      <c r="R14" s="231">
        <v>30</v>
      </c>
      <c r="S14" s="232">
        <v>30</v>
      </c>
      <c r="T14" s="232">
        <v>30</v>
      </c>
      <c r="U14" s="232">
        <v>30</v>
      </c>
      <c r="V14" s="232">
        <v>30</v>
      </c>
      <c r="W14" s="232">
        <v>30</v>
      </c>
      <c r="X14" s="481">
        <v>0</v>
      </c>
      <c r="Y14" s="481">
        <v>30</v>
      </c>
      <c r="Z14" s="232">
        <v>30</v>
      </c>
      <c r="AA14" s="232">
        <v>30</v>
      </c>
      <c r="AB14" s="232">
        <v>30</v>
      </c>
    </row>
    <row r="15" spans="1:28" ht="129.75" customHeight="1">
      <c r="A15" s="937"/>
      <c r="B15" s="939"/>
      <c r="C15" s="226" t="s">
        <v>831</v>
      </c>
      <c r="D15" s="486" t="s">
        <v>495</v>
      </c>
      <c r="E15" s="486" t="s">
        <v>24</v>
      </c>
      <c r="F15" s="489">
        <v>6.2</v>
      </c>
      <c r="G15" s="489">
        <v>6.3</v>
      </c>
      <c r="H15" s="489">
        <v>6.2</v>
      </c>
      <c r="I15" s="489">
        <v>6.4</v>
      </c>
      <c r="J15" s="489">
        <v>6.2</v>
      </c>
      <c r="K15" s="489">
        <v>6.6</v>
      </c>
      <c r="L15" s="489">
        <v>6.2</v>
      </c>
      <c r="M15" s="489">
        <v>18</v>
      </c>
      <c r="N15" s="489">
        <v>6.2</v>
      </c>
      <c r="O15" s="489">
        <v>19</v>
      </c>
      <c r="P15" s="489">
        <v>8.7</v>
      </c>
      <c r="Q15" s="962"/>
      <c r="R15" s="963"/>
      <c r="S15" s="963"/>
      <c r="T15" s="963"/>
      <c r="U15" s="963"/>
      <c r="V15" s="963"/>
      <c r="W15" s="963"/>
      <c r="X15" s="963"/>
      <c r="Y15" s="963"/>
      <c r="Z15" s="963"/>
      <c r="AA15" s="963"/>
      <c r="AB15" s="964"/>
    </row>
    <row r="16" spans="1:28" ht="174.75" customHeight="1">
      <c r="A16" s="936"/>
      <c r="B16" s="940"/>
      <c r="C16" s="505" t="s">
        <v>1074</v>
      </c>
      <c r="D16" s="486" t="s">
        <v>495</v>
      </c>
      <c r="E16" s="486" t="s">
        <v>24</v>
      </c>
      <c r="F16" s="941" t="s">
        <v>985</v>
      </c>
      <c r="G16" s="942"/>
      <c r="H16" s="942"/>
      <c r="I16" s="942"/>
      <c r="J16" s="942"/>
      <c r="K16" s="942"/>
      <c r="L16" s="942"/>
      <c r="M16" s="942"/>
      <c r="N16" s="942"/>
      <c r="O16" s="942"/>
      <c r="P16" s="943"/>
      <c r="Q16" s="482">
        <v>14.7</v>
      </c>
      <c r="R16" s="482">
        <v>14.7</v>
      </c>
      <c r="S16" s="481">
        <v>14.8</v>
      </c>
      <c r="T16" s="481">
        <v>14.8</v>
      </c>
      <c r="U16" s="481">
        <v>15</v>
      </c>
      <c r="V16" s="481">
        <v>15</v>
      </c>
      <c r="W16" s="481">
        <v>15.2</v>
      </c>
      <c r="X16" s="481">
        <v>15.2</v>
      </c>
      <c r="Y16" s="481">
        <v>15.5</v>
      </c>
      <c r="Z16" s="481">
        <v>15.5</v>
      </c>
      <c r="AA16" s="481">
        <v>15.5</v>
      </c>
      <c r="AB16" s="485">
        <v>15.5</v>
      </c>
    </row>
    <row r="17" spans="1:28" ht="114.75" customHeight="1">
      <c r="A17" s="483" t="s">
        <v>79</v>
      </c>
      <c r="B17" s="227" t="s">
        <v>1000</v>
      </c>
      <c r="C17" s="227" t="s">
        <v>67</v>
      </c>
      <c r="D17" s="486" t="s">
        <v>495</v>
      </c>
      <c r="E17" s="486" t="s">
        <v>24</v>
      </c>
      <c r="F17" s="247">
        <v>10367</v>
      </c>
      <c r="G17" s="247">
        <v>10652</v>
      </c>
      <c r="H17" s="247">
        <v>10300</v>
      </c>
      <c r="I17" s="247">
        <v>10981</v>
      </c>
      <c r="J17" s="247">
        <v>10435</v>
      </c>
      <c r="K17" s="247">
        <v>10981</v>
      </c>
      <c r="L17" s="247">
        <v>10300</v>
      </c>
      <c r="M17" s="628">
        <v>10981</v>
      </c>
      <c r="N17" s="247">
        <v>10300</v>
      </c>
      <c r="O17" s="628">
        <v>10981</v>
      </c>
      <c r="P17" s="247">
        <v>10786</v>
      </c>
      <c r="Q17" s="231">
        <v>10981</v>
      </c>
      <c r="R17" s="231">
        <v>10786</v>
      </c>
      <c r="S17" s="465">
        <v>10981</v>
      </c>
      <c r="T17" s="232">
        <v>10786</v>
      </c>
      <c r="U17" s="465">
        <v>10981</v>
      </c>
      <c r="V17" s="232">
        <v>10786</v>
      </c>
      <c r="W17" s="465">
        <v>10981</v>
      </c>
      <c r="X17" s="232">
        <v>10786</v>
      </c>
      <c r="Y17" s="232">
        <v>10981</v>
      </c>
      <c r="Z17" s="232">
        <v>10786</v>
      </c>
      <c r="AA17" s="232">
        <v>10981</v>
      </c>
      <c r="AB17" s="232">
        <v>10786</v>
      </c>
    </row>
    <row r="18" spans="1:28" ht="96" customHeight="1">
      <c r="A18" s="966" t="s">
        <v>86</v>
      </c>
      <c r="B18" s="977" t="s">
        <v>85</v>
      </c>
      <c r="C18" s="227" t="s">
        <v>80</v>
      </c>
      <c r="D18" s="486" t="s">
        <v>495</v>
      </c>
      <c r="E18" s="486" t="s">
        <v>24</v>
      </c>
      <c r="F18" s="489">
        <v>0</v>
      </c>
      <c r="G18" s="489">
        <v>1571</v>
      </c>
      <c r="H18" s="489">
        <v>0</v>
      </c>
      <c r="I18" s="489">
        <v>1704</v>
      </c>
      <c r="J18" s="489">
        <v>1500</v>
      </c>
      <c r="K18" s="489">
        <v>1704</v>
      </c>
      <c r="L18" s="489">
        <v>1500</v>
      </c>
      <c r="M18" s="489">
        <v>1704</v>
      </c>
      <c r="N18" s="489">
        <v>1500</v>
      </c>
      <c r="O18" s="489">
        <v>4676</v>
      </c>
      <c r="P18" s="489">
        <v>4676</v>
      </c>
      <c r="Q18" s="233">
        <f aca="true" t="shared" si="0" ref="Q18:AB18">Q17*Q36/100</f>
        <v>6259.17</v>
      </c>
      <c r="R18" s="233">
        <f t="shared" si="0"/>
        <v>6148.02</v>
      </c>
      <c r="S18" s="233">
        <f t="shared" si="0"/>
        <v>7434.137000000001</v>
      </c>
      <c r="T18" s="233">
        <f t="shared" si="0"/>
        <v>7302.122</v>
      </c>
      <c r="U18" s="233">
        <f t="shared" si="0"/>
        <v>8609.104</v>
      </c>
      <c r="V18" s="233">
        <f t="shared" si="0"/>
        <v>8456.224</v>
      </c>
      <c r="W18" s="233">
        <f t="shared" si="0"/>
        <v>9795.052000000001</v>
      </c>
      <c r="X18" s="233">
        <f t="shared" si="0"/>
        <v>9621.112000000001</v>
      </c>
      <c r="Y18" s="233">
        <f t="shared" si="0"/>
        <v>10981</v>
      </c>
      <c r="Z18" s="233">
        <f t="shared" si="0"/>
        <v>10786</v>
      </c>
      <c r="AA18" s="233">
        <f t="shared" si="0"/>
        <v>10981</v>
      </c>
      <c r="AB18" s="233">
        <f t="shared" si="0"/>
        <v>10786</v>
      </c>
    </row>
    <row r="19" spans="1:28" ht="67.5">
      <c r="A19" s="966"/>
      <c r="B19" s="977"/>
      <c r="C19" s="227" t="s">
        <v>81</v>
      </c>
      <c r="D19" s="486" t="s">
        <v>495</v>
      </c>
      <c r="E19" s="486" t="s">
        <v>24</v>
      </c>
      <c r="F19" s="489">
        <v>85</v>
      </c>
      <c r="G19" s="489">
        <v>85</v>
      </c>
      <c r="H19" s="489">
        <v>85</v>
      </c>
      <c r="I19" s="489">
        <v>85</v>
      </c>
      <c r="J19" s="489">
        <v>85</v>
      </c>
      <c r="K19" s="489">
        <v>85</v>
      </c>
      <c r="L19" s="489">
        <v>85</v>
      </c>
      <c r="M19" s="489">
        <v>85</v>
      </c>
      <c r="N19" s="489">
        <v>85</v>
      </c>
      <c r="O19" s="489">
        <v>85</v>
      </c>
      <c r="P19" s="489">
        <v>85</v>
      </c>
      <c r="Q19" s="482">
        <v>85</v>
      </c>
      <c r="R19" s="482">
        <v>85</v>
      </c>
      <c r="S19" s="481">
        <v>85</v>
      </c>
      <c r="T19" s="481">
        <v>85</v>
      </c>
      <c r="U19" s="481">
        <v>85</v>
      </c>
      <c r="V19" s="481">
        <v>85</v>
      </c>
      <c r="W19" s="481">
        <v>85</v>
      </c>
      <c r="X19" s="481">
        <v>85</v>
      </c>
      <c r="Y19" s="481"/>
      <c r="Z19" s="481"/>
      <c r="AA19" s="481"/>
      <c r="AB19" s="485"/>
    </row>
    <row r="20" spans="1:28" ht="63" customHeight="1">
      <c r="A20" s="966"/>
      <c r="B20" s="977"/>
      <c r="C20" s="227" t="s">
        <v>82</v>
      </c>
      <c r="D20" s="486" t="s">
        <v>496</v>
      </c>
      <c r="E20" s="486" t="s">
        <v>24</v>
      </c>
      <c r="F20" s="489">
        <v>0</v>
      </c>
      <c r="G20" s="489">
        <v>0</v>
      </c>
      <c r="H20" s="489">
        <v>150</v>
      </c>
      <c r="I20" s="489">
        <v>0</v>
      </c>
      <c r="J20" s="489" t="s">
        <v>83</v>
      </c>
      <c r="K20" s="489">
        <v>0</v>
      </c>
      <c r="L20" s="489" t="s">
        <v>439</v>
      </c>
      <c r="M20" s="489">
        <v>0</v>
      </c>
      <c r="N20" s="489" t="s">
        <v>440</v>
      </c>
      <c r="O20" s="489">
        <v>0</v>
      </c>
      <c r="P20" s="489" t="s">
        <v>431</v>
      </c>
      <c r="Q20" s="482">
        <v>0</v>
      </c>
      <c r="R20" s="482" t="s">
        <v>441</v>
      </c>
      <c r="S20" s="481">
        <v>0</v>
      </c>
      <c r="T20" s="482" t="s">
        <v>441</v>
      </c>
      <c r="U20" s="481">
        <v>0</v>
      </c>
      <c r="V20" s="482" t="s">
        <v>441</v>
      </c>
      <c r="W20" s="481">
        <v>0</v>
      </c>
      <c r="X20" s="482" t="s">
        <v>441</v>
      </c>
      <c r="Y20" s="481">
        <v>0</v>
      </c>
      <c r="Z20" s="482" t="s">
        <v>441</v>
      </c>
      <c r="AA20" s="481">
        <v>0</v>
      </c>
      <c r="AB20" s="482" t="s">
        <v>441</v>
      </c>
    </row>
    <row r="21" spans="1:28" s="139" customFormat="1" ht="72" customHeight="1">
      <c r="A21" s="966"/>
      <c r="B21" s="977"/>
      <c r="C21" s="227" t="s">
        <v>663</v>
      </c>
      <c r="D21" s="486" t="s">
        <v>495</v>
      </c>
      <c r="E21" s="486" t="s">
        <v>24</v>
      </c>
      <c r="F21" s="803" t="s">
        <v>623</v>
      </c>
      <c r="G21" s="804"/>
      <c r="H21" s="804"/>
      <c r="I21" s="804"/>
      <c r="J21" s="804"/>
      <c r="K21" s="804"/>
      <c r="L21" s="805"/>
      <c r="M21" s="489">
        <v>80</v>
      </c>
      <c r="N21" s="489">
        <v>80</v>
      </c>
      <c r="O21" s="489">
        <v>80</v>
      </c>
      <c r="P21" s="489">
        <v>80</v>
      </c>
      <c r="Q21" s="482">
        <v>80</v>
      </c>
      <c r="R21" s="482">
        <v>80</v>
      </c>
      <c r="S21" s="481">
        <v>80</v>
      </c>
      <c r="T21" s="482">
        <v>80</v>
      </c>
      <c r="U21" s="481">
        <v>80</v>
      </c>
      <c r="V21" s="482">
        <v>80</v>
      </c>
      <c r="W21" s="481">
        <v>80</v>
      </c>
      <c r="X21" s="482">
        <v>80</v>
      </c>
      <c r="Y21" s="481"/>
      <c r="Z21" s="482"/>
      <c r="AA21" s="481"/>
      <c r="AB21" s="234"/>
    </row>
    <row r="22" spans="1:28" s="139" customFormat="1" ht="97.5" customHeight="1">
      <c r="A22" s="966"/>
      <c r="B22" s="977"/>
      <c r="C22" s="227" t="s">
        <v>665</v>
      </c>
      <c r="D22" s="486" t="s">
        <v>495</v>
      </c>
      <c r="E22" s="486" t="s">
        <v>24</v>
      </c>
      <c r="F22" s="803" t="s">
        <v>623</v>
      </c>
      <c r="G22" s="804"/>
      <c r="H22" s="804"/>
      <c r="I22" s="804"/>
      <c r="J22" s="804"/>
      <c r="K22" s="804"/>
      <c r="L22" s="805"/>
      <c r="M22" s="489">
        <v>24</v>
      </c>
      <c r="N22" s="489">
        <v>23</v>
      </c>
      <c r="O22" s="489">
        <v>58</v>
      </c>
      <c r="P22" s="489">
        <v>58</v>
      </c>
      <c r="Q22" s="482">
        <v>58</v>
      </c>
      <c r="R22" s="482">
        <v>58</v>
      </c>
      <c r="S22" s="482">
        <v>58</v>
      </c>
      <c r="T22" s="482">
        <v>58</v>
      </c>
      <c r="U22" s="482">
        <v>58</v>
      </c>
      <c r="V22" s="482">
        <v>58</v>
      </c>
      <c r="W22" s="482">
        <v>58</v>
      </c>
      <c r="X22" s="482">
        <v>58</v>
      </c>
      <c r="Y22" s="482">
        <v>58</v>
      </c>
      <c r="Z22" s="482">
        <v>58</v>
      </c>
      <c r="AA22" s="482">
        <v>58</v>
      </c>
      <c r="AB22" s="234">
        <v>58</v>
      </c>
    </row>
    <row r="23" spans="1:28" s="139" customFormat="1" ht="119.25" customHeight="1">
      <c r="A23" s="966"/>
      <c r="B23" s="977"/>
      <c r="C23" s="227" t="s">
        <v>664</v>
      </c>
      <c r="D23" s="486" t="s">
        <v>495</v>
      </c>
      <c r="E23" s="486" t="s">
        <v>24</v>
      </c>
      <c r="F23" s="803" t="s">
        <v>623</v>
      </c>
      <c r="G23" s="804"/>
      <c r="H23" s="804"/>
      <c r="I23" s="804"/>
      <c r="J23" s="804"/>
      <c r="K23" s="804"/>
      <c r="L23" s="805"/>
      <c r="M23" s="489">
        <v>9</v>
      </c>
      <c r="N23" s="489">
        <v>8</v>
      </c>
      <c r="O23" s="489">
        <v>10.4</v>
      </c>
      <c r="P23" s="489">
        <v>10.4</v>
      </c>
      <c r="Q23" s="482">
        <v>10.4</v>
      </c>
      <c r="R23" s="482">
        <v>10.4</v>
      </c>
      <c r="S23" s="482">
        <v>10.4</v>
      </c>
      <c r="T23" s="482">
        <v>10.4</v>
      </c>
      <c r="U23" s="482">
        <v>10.4</v>
      </c>
      <c r="V23" s="482">
        <v>10.4</v>
      </c>
      <c r="W23" s="482">
        <v>10.4</v>
      </c>
      <c r="X23" s="482">
        <v>10.4</v>
      </c>
      <c r="Y23" s="482">
        <v>10.4</v>
      </c>
      <c r="Z23" s="482">
        <v>10.4</v>
      </c>
      <c r="AA23" s="482">
        <v>10.4</v>
      </c>
      <c r="AB23" s="234">
        <v>10.4</v>
      </c>
    </row>
    <row r="24" spans="1:28" s="139" customFormat="1" ht="95.25" customHeight="1">
      <c r="A24" s="966"/>
      <c r="B24" s="977"/>
      <c r="C24" s="227" t="s">
        <v>666</v>
      </c>
      <c r="D24" s="486" t="s">
        <v>495</v>
      </c>
      <c r="E24" s="486" t="s">
        <v>24</v>
      </c>
      <c r="F24" s="803" t="s">
        <v>623</v>
      </c>
      <c r="G24" s="804"/>
      <c r="H24" s="804"/>
      <c r="I24" s="804"/>
      <c r="J24" s="804"/>
      <c r="K24" s="804"/>
      <c r="L24" s="805"/>
      <c r="M24" s="489">
        <v>100</v>
      </c>
      <c r="N24" s="489">
        <v>95</v>
      </c>
      <c r="O24" s="489">
        <v>100</v>
      </c>
      <c r="P24" s="489">
        <v>95</v>
      </c>
      <c r="Q24" s="482">
        <v>100</v>
      </c>
      <c r="R24" s="482">
        <v>95</v>
      </c>
      <c r="S24" s="482">
        <v>100</v>
      </c>
      <c r="T24" s="482">
        <v>95</v>
      </c>
      <c r="U24" s="482">
        <v>100</v>
      </c>
      <c r="V24" s="482">
        <v>95</v>
      </c>
      <c r="W24" s="482">
        <v>100</v>
      </c>
      <c r="X24" s="482">
        <v>95.1</v>
      </c>
      <c r="Y24" s="482">
        <v>100</v>
      </c>
      <c r="Z24" s="482">
        <v>95.2</v>
      </c>
      <c r="AA24" s="482">
        <v>100</v>
      </c>
      <c r="AB24" s="234">
        <v>95.3</v>
      </c>
    </row>
    <row r="25" spans="1:28" ht="75.75" customHeight="1">
      <c r="A25" s="966"/>
      <c r="B25" s="977"/>
      <c r="C25" s="227" t="s">
        <v>84</v>
      </c>
      <c r="D25" s="486" t="s">
        <v>495</v>
      </c>
      <c r="E25" s="486" t="s">
        <v>24</v>
      </c>
      <c r="F25" s="489">
        <v>40.3</v>
      </c>
      <c r="G25" s="489">
        <v>41</v>
      </c>
      <c r="H25" s="489">
        <v>41</v>
      </c>
      <c r="I25" s="489">
        <v>41.7</v>
      </c>
      <c r="J25" s="489">
        <v>33</v>
      </c>
      <c r="K25" s="489">
        <v>42</v>
      </c>
      <c r="L25" s="489">
        <v>34</v>
      </c>
      <c r="M25" s="489">
        <v>42</v>
      </c>
      <c r="N25" s="489">
        <v>35</v>
      </c>
      <c r="O25" s="489">
        <v>42</v>
      </c>
      <c r="P25" s="489">
        <v>29.8</v>
      </c>
      <c r="Q25" s="482">
        <v>42</v>
      </c>
      <c r="R25" s="482">
        <v>29.8</v>
      </c>
      <c r="S25" s="481">
        <v>42</v>
      </c>
      <c r="T25" s="481">
        <v>29.8</v>
      </c>
      <c r="U25" s="481">
        <v>42</v>
      </c>
      <c r="V25" s="481">
        <v>29.8</v>
      </c>
      <c r="W25" s="481">
        <v>42</v>
      </c>
      <c r="X25" s="481">
        <v>29.8</v>
      </c>
      <c r="Y25" s="481">
        <v>42</v>
      </c>
      <c r="Z25" s="481">
        <v>29.8</v>
      </c>
      <c r="AA25" s="481">
        <v>42</v>
      </c>
      <c r="AB25" s="485">
        <v>29.8</v>
      </c>
    </row>
    <row r="26" spans="1:28" ht="69.75" customHeight="1">
      <c r="A26" s="966" t="s">
        <v>89</v>
      </c>
      <c r="B26" s="967" t="s">
        <v>14</v>
      </c>
      <c r="C26" s="484" t="s">
        <v>87</v>
      </c>
      <c r="D26" s="482" t="s">
        <v>495</v>
      </c>
      <c r="E26" s="482" t="s">
        <v>24</v>
      </c>
      <c r="F26" s="489">
        <v>5000</v>
      </c>
      <c r="G26" s="489">
        <v>6500</v>
      </c>
      <c r="H26" s="489">
        <v>5000</v>
      </c>
      <c r="I26" s="489">
        <v>6500</v>
      </c>
      <c r="J26" s="489">
        <v>5000</v>
      </c>
      <c r="K26" s="489">
        <v>10000</v>
      </c>
      <c r="L26" s="489">
        <v>8000</v>
      </c>
      <c r="M26" s="489">
        <v>10000</v>
      </c>
      <c r="N26" s="489">
        <v>8500</v>
      </c>
      <c r="O26" s="489">
        <v>10050</v>
      </c>
      <c r="P26" s="489">
        <v>9207</v>
      </c>
      <c r="Q26" s="482">
        <v>10050</v>
      </c>
      <c r="R26" s="482">
        <v>9207</v>
      </c>
      <c r="S26" s="481">
        <v>10100</v>
      </c>
      <c r="T26" s="481">
        <v>9207</v>
      </c>
      <c r="U26" s="481">
        <v>10100</v>
      </c>
      <c r="V26" s="481">
        <v>9207</v>
      </c>
      <c r="W26" s="481">
        <v>10150</v>
      </c>
      <c r="X26" s="481">
        <v>9208</v>
      </c>
      <c r="Y26" s="481">
        <v>10150</v>
      </c>
      <c r="Z26" s="481">
        <v>9209</v>
      </c>
      <c r="AA26" s="481">
        <v>10200</v>
      </c>
      <c r="AB26" s="485">
        <v>9210</v>
      </c>
    </row>
    <row r="27" spans="1:28" ht="59.25" customHeight="1">
      <c r="A27" s="966"/>
      <c r="B27" s="967"/>
      <c r="C27" s="484" t="s">
        <v>88</v>
      </c>
      <c r="D27" s="482" t="s">
        <v>495</v>
      </c>
      <c r="E27" s="482" t="s">
        <v>24</v>
      </c>
      <c r="F27" s="489">
        <v>2137</v>
      </c>
      <c r="G27" s="489">
        <v>2500</v>
      </c>
      <c r="H27" s="489">
        <v>2150</v>
      </c>
      <c r="I27" s="489">
        <v>2500</v>
      </c>
      <c r="J27" s="489">
        <v>2150</v>
      </c>
      <c r="K27" s="489">
        <v>2700</v>
      </c>
      <c r="L27" s="489">
        <v>2200</v>
      </c>
      <c r="M27" s="489">
        <v>2700</v>
      </c>
      <c r="N27" s="489">
        <v>2200</v>
      </c>
      <c r="O27" s="489">
        <v>2800</v>
      </c>
      <c r="P27" s="489">
        <v>2300</v>
      </c>
      <c r="Q27" s="482">
        <v>2800</v>
      </c>
      <c r="R27" s="482">
        <v>2300</v>
      </c>
      <c r="S27" s="481">
        <v>2800</v>
      </c>
      <c r="T27" s="481">
        <v>2300</v>
      </c>
      <c r="U27" s="481">
        <v>2800</v>
      </c>
      <c r="V27" s="481">
        <v>2300</v>
      </c>
      <c r="W27" s="481">
        <v>2800</v>
      </c>
      <c r="X27" s="481">
        <v>2310</v>
      </c>
      <c r="Y27" s="481">
        <v>2800</v>
      </c>
      <c r="Z27" s="481">
        <v>2320</v>
      </c>
      <c r="AA27" s="481">
        <v>2800</v>
      </c>
      <c r="AB27" s="485">
        <v>2330</v>
      </c>
    </row>
    <row r="28" spans="1:28" ht="99.75" customHeight="1">
      <c r="A28" s="483" t="s">
        <v>92</v>
      </c>
      <c r="B28" s="227" t="s">
        <v>15</v>
      </c>
      <c r="C28" s="227" t="s">
        <v>90</v>
      </c>
      <c r="D28" s="486" t="s">
        <v>496</v>
      </c>
      <c r="E28" s="486" t="s">
        <v>24</v>
      </c>
      <c r="F28" s="489">
        <v>36</v>
      </c>
      <c r="G28" s="489">
        <v>54</v>
      </c>
      <c r="H28" s="489">
        <v>9</v>
      </c>
      <c r="I28" s="489">
        <v>45</v>
      </c>
      <c r="J28" s="489">
        <v>12</v>
      </c>
      <c r="K28" s="489">
        <v>35</v>
      </c>
      <c r="L28" s="489">
        <v>11</v>
      </c>
      <c r="M28" s="489">
        <v>13</v>
      </c>
      <c r="N28" s="489">
        <v>13</v>
      </c>
      <c r="O28" s="489">
        <v>10</v>
      </c>
      <c r="P28" s="489">
        <v>10</v>
      </c>
      <c r="Q28" s="482">
        <v>4</v>
      </c>
      <c r="R28" s="482">
        <v>4</v>
      </c>
      <c r="S28" s="481">
        <v>6</v>
      </c>
      <c r="T28" s="481">
        <v>6</v>
      </c>
      <c r="U28" s="481">
        <v>3</v>
      </c>
      <c r="V28" s="481">
        <v>3</v>
      </c>
      <c r="W28" s="481">
        <v>3</v>
      </c>
      <c r="X28" s="481"/>
      <c r="Y28" s="481">
        <v>3</v>
      </c>
      <c r="Z28" s="481">
        <v>3</v>
      </c>
      <c r="AA28" s="481">
        <v>3</v>
      </c>
      <c r="AB28" s="485">
        <v>3</v>
      </c>
    </row>
    <row r="29" spans="1:28" ht="129.75" customHeight="1">
      <c r="A29" s="483" t="s">
        <v>93</v>
      </c>
      <c r="B29" s="227" t="s">
        <v>832</v>
      </c>
      <c r="C29" s="227" t="s">
        <v>670</v>
      </c>
      <c r="D29" s="486" t="s">
        <v>496</v>
      </c>
      <c r="E29" s="486" t="s">
        <v>24</v>
      </c>
      <c r="F29" s="489">
        <v>0</v>
      </c>
      <c r="G29" s="489">
        <v>1</v>
      </c>
      <c r="H29" s="489">
        <v>1</v>
      </c>
      <c r="I29" s="489">
        <v>0</v>
      </c>
      <c r="J29" s="489">
        <v>0</v>
      </c>
      <c r="K29" s="489">
        <v>0</v>
      </c>
      <c r="L29" s="489">
        <v>0</v>
      </c>
      <c r="M29" s="489">
        <v>0</v>
      </c>
      <c r="N29" s="489">
        <v>0</v>
      </c>
      <c r="O29" s="489">
        <v>0</v>
      </c>
      <c r="P29" s="489">
        <v>0</v>
      </c>
      <c r="Q29" s="482">
        <v>0</v>
      </c>
      <c r="R29" s="482">
        <v>0</v>
      </c>
      <c r="S29" s="481">
        <v>0</v>
      </c>
      <c r="T29" s="481">
        <v>0</v>
      </c>
      <c r="U29" s="481">
        <v>0</v>
      </c>
      <c r="V29" s="481">
        <v>0</v>
      </c>
      <c r="W29" s="481">
        <v>0</v>
      </c>
      <c r="X29" s="481"/>
      <c r="Y29" s="481">
        <v>0</v>
      </c>
      <c r="Z29" s="481"/>
      <c r="AA29" s="481">
        <v>0</v>
      </c>
      <c r="AB29" s="485"/>
    </row>
    <row r="30" spans="1:28" ht="84.75" customHeight="1">
      <c r="A30" s="477" t="s">
        <v>94</v>
      </c>
      <c r="B30" s="235" t="s">
        <v>833</v>
      </c>
      <c r="C30" s="235" t="s">
        <v>91</v>
      </c>
      <c r="D30" s="475" t="s">
        <v>495</v>
      </c>
      <c r="E30" s="475" t="s">
        <v>24</v>
      </c>
      <c r="F30" s="246">
        <v>0</v>
      </c>
      <c r="G30" s="246">
        <v>1</v>
      </c>
      <c r="H30" s="246">
        <v>1</v>
      </c>
      <c r="I30" s="246">
        <v>0</v>
      </c>
      <c r="J30" s="246">
        <v>0</v>
      </c>
      <c r="K30" s="246">
        <v>0</v>
      </c>
      <c r="L30" s="246">
        <v>0</v>
      </c>
      <c r="M30" s="246">
        <v>0</v>
      </c>
      <c r="N30" s="246">
        <v>0</v>
      </c>
      <c r="O30" s="246">
        <v>0</v>
      </c>
      <c r="P30" s="246">
        <v>0</v>
      </c>
      <c r="Q30" s="480">
        <v>0</v>
      </c>
      <c r="R30" s="480">
        <v>0</v>
      </c>
      <c r="S30" s="479">
        <v>0</v>
      </c>
      <c r="T30" s="479">
        <v>0</v>
      </c>
      <c r="U30" s="479">
        <v>0</v>
      </c>
      <c r="V30" s="479">
        <v>0</v>
      </c>
      <c r="W30" s="479">
        <v>0</v>
      </c>
      <c r="X30" s="479"/>
      <c r="Y30" s="479">
        <v>0</v>
      </c>
      <c r="Z30" s="479"/>
      <c r="AA30" s="479">
        <v>0</v>
      </c>
      <c r="AB30" s="237"/>
    </row>
    <row r="31" spans="1:28" s="91" customFormat="1" ht="69" customHeight="1">
      <c r="A31" s="935" t="s">
        <v>145</v>
      </c>
      <c r="B31" s="933" t="s">
        <v>1053</v>
      </c>
      <c r="C31" s="213" t="s">
        <v>898</v>
      </c>
      <c r="D31" s="475" t="s">
        <v>495</v>
      </c>
      <c r="E31" s="482" t="s">
        <v>24</v>
      </c>
      <c r="F31" s="803" t="s">
        <v>902</v>
      </c>
      <c r="G31" s="804"/>
      <c r="H31" s="804"/>
      <c r="I31" s="804"/>
      <c r="J31" s="804"/>
      <c r="K31" s="804"/>
      <c r="L31" s="804"/>
      <c r="M31" s="804"/>
      <c r="N31" s="805"/>
      <c r="O31" s="247">
        <v>79.7</v>
      </c>
      <c r="P31" s="248">
        <f>Прил1!Q30/Прил1!Q23*100</f>
        <v>79.6512416224383</v>
      </c>
      <c r="Q31" s="231">
        <v>79.8</v>
      </c>
      <c r="R31" s="240">
        <f>Прил1!S30/Прил1!S23*100</f>
        <v>79.80018795197677</v>
      </c>
      <c r="S31" s="232">
        <v>80</v>
      </c>
      <c r="T31" s="240">
        <f>Прил1!U30/Прил1!U23*100</f>
        <v>80.00020691403239</v>
      </c>
      <c r="U31" s="232">
        <v>81.8</v>
      </c>
      <c r="V31" s="240">
        <f>Прил1!W30/Прил1!W23*100</f>
        <v>81.79987909690645</v>
      </c>
      <c r="W31" s="232">
        <v>83.8</v>
      </c>
      <c r="X31" s="240">
        <f>Прил1!Y37</f>
        <v>83.79976513868249</v>
      </c>
      <c r="Y31" s="232">
        <v>86</v>
      </c>
      <c r="Z31" s="240">
        <f>Прил1!AA37</f>
        <v>85.99990807556189</v>
      </c>
      <c r="AA31" s="232">
        <v>86</v>
      </c>
      <c r="AB31" s="241">
        <f>Прил1!AC37</f>
        <v>86.00019026923096</v>
      </c>
    </row>
    <row r="32" spans="1:28" s="91" customFormat="1" ht="80.25" customHeight="1">
      <c r="A32" s="937"/>
      <c r="B32" s="959"/>
      <c r="C32" s="213" t="s">
        <v>899</v>
      </c>
      <c r="D32" s="475" t="s">
        <v>495</v>
      </c>
      <c r="E32" s="482" t="s">
        <v>24</v>
      </c>
      <c r="F32" s="803" t="s">
        <v>902</v>
      </c>
      <c r="G32" s="804"/>
      <c r="H32" s="804"/>
      <c r="I32" s="804"/>
      <c r="J32" s="804"/>
      <c r="K32" s="804"/>
      <c r="L32" s="804"/>
      <c r="M32" s="804"/>
      <c r="N32" s="805"/>
      <c r="O32" s="247">
        <v>29.2</v>
      </c>
      <c r="P32" s="248">
        <f>Прил1!Q31/Прил1!Q24*100</f>
        <v>29.176465850515466</v>
      </c>
      <c r="Q32" s="239">
        <v>34.2</v>
      </c>
      <c r="R32" s="240">
        <f>Прил1!S31/Прил1!S24*100</f>
        <v>34.200012460865096</v>
      </c>
      <c r="S32" s="240">
        <v>39.1</v>
      </c>
      <c r="T32" s="240">
        <f>Прил1!U31/Прил1!U24*100</f>
        <v>39.10015824646222</v>
      </c>
      <c r="U32" s="240">
        <v>44.2</v>
      </c>
      <c r="V32" s="240">
        <f>Прил1!W31/Прил1!W24*100</f>
        <v>44.20007399628524</v>
      </c>
      <c r="W32" s="232">
        <v>48.8</v>
      </c>
      <c r="X32" s="240">
        <f>Прил1!Y38</f>
        <v>48.80014695903517</v>
      </c>
      <c r="Y32" s="232">
        <v>52.2</v>
      </c>
      <c r="Z32" s="240">
        <f>Прил1!AA38</f>
        <v>52.19983513939754</v>
      </c>
      <c r="AA32" s="232">
        <v>52.2</v>
      </c>
      <c r="AB32" s="241">
        <f>Прил1!AC38</f>
        <v>52.20013817292873</v>
      </c>
    </row>
    <row r="33" spans="1:28" s="91" customFormat="1" ht="81.75" customHeight="1">
      <c r="A33" s="936"/>
      <c r="B33" s="934"/>
      <c r="C33" s="213" t="s">
        <v>900</v>
      </c>
      <c r="D33" s="475" t="s">
        <v>495</v>
      </c>
      <c r="E33" s="482" t="s">
        <v>24</v>
      </c>
      <c r="F33" s="803" t="s">
        <v>902</v>
      </c>
      <c r="G33" s="804"/>
      <c r="H33" s="804"/>
      <c r="I33" s="804"/>
      <c r="J33" s="804"/>
      <c r="K33" s="804"/>
      <c r="L33" s="804"/>
      <c r="M33" s="804"/>
      <c r="N33" s="805"/>
      <c r="O33" s="696">
        <v>3.85</v>
      </c>
      <c r="P33" s="248">
        <f>Прил1!Q33/Прил1!Q26*100</f>
        <v>3.8027922729322547</v>
      </c>
      <c r="Q33" s="239">
        <v>6</v>
      </c>
      <c r="R33" s="626">
        <f>Прил1!S33/Прил1!S26*100</f>
        <v>5.999310945093204</v>
      </c>
      <c r="S33" s="240">
        <v>9.5</v>
      </c>
      <c r="T33" s="240">
        <f>Прил1!U33/Прил1!U26*100</f>
        <v>9.498961764284692</v>
      </c>
      <c r="U33" s="240">
        <v>14.2</v>
      </c>
      <c r="V33" s="240">
        <f>Прил1!W33/Прил1!W26*100</f>
        <v>14.199906643298132</v>
      </c>
      <c r="W33" s="240">
        <v>18</v>
      </c>
      <c r="X33" s="240">
        <f>Прил1!Y39</f>
        <v>18.00043205875999</v>
      </c>
      <c r="Y33" s="240">
        <v>20</v>
      </c>
      <c r="Z33" s="240">
        <f>Прил1!AA39</f>
        <v>20.000339031894427</v>
      </c>
      <c r="AA33" s="240">
        <v>20</v>
      </c>
      <c r="AB33" s="241">
        <f>Прил1!AC39</f>
        <v>19.999169573160604</v>
      </c>
    </row>
    <row r="34" spans="1:28" s="91" customFormat="1" ht="71.25" customHeight="1">
      <c r="A34" s="935" t="s">
        <v>746</v>
      </c>
      <c r="B34" s="933" t="s">
        <v>747</v>
      </c>
      <c r="C34" s="227" t="s">
        <v>749</v>
      </c>
      <c r="D34" s="486" t="s">
        <v>495</v>
      </c>
      <c r="E34" s="486" t="s">
        <v>24</v>
      </c>
      <c r="F34" s="973" t="s">
        <v>750</v>
      </c>
      <c r="G34" s="973"/>
      <c r="H34" s="973"/>
      <c r="I34" s="973"/>
      <c r="J34" s="973"/>
      <c r="K34" s="973"/>
      <c r="L34" s="973"/>
      <c r="M34" s="973"/>
      <c r="N34" s="973"/>
      <c r="O34" s="247">
        <v>1</v>
      </c>
      <c r="P34" s="247">
        <v>1</v>
      </c>
      <c r="Q34" s="231">
        <v>0</v>
      </c>
      <c r="R34" s="231">
        <v>0</v>
      </c>
      <c r="S34" s="232">
        <v>0</v>
      </c>
      <c r="T34" s="232">
        <v>0</v>
      </c>
      <c r="U34" s="232">
        <v>0</v>
      </c>
      <c r="V34" s="232">
        <v>0</v>
      </c>
      <c r="W34" s="232">
        <v>0</v>
      </c>
      <c r="X34" s="232"/>
      <c r="Y34" s="232">
        <v>0</v>
      </c>
      <c r="Z34" s="232"/>
      <c r="AA34" s="232">
        <v>0</v>
      </c>
      <c r="AB34" s="238"/>
    </row>
    <row r="35" spans="1:28" s="91" customFormat="1" ht="71.25" customHeight="1">
      <c r="A35" s="936"/>
      <c r="B35" s="934"/>
      <c r="C35" s="227" t="s">
        <v>1071</v>
      </c>
      <c r="D35" s="486" t="s">
        <v>495</v>
      </c>
      <c r="E35" s="486" t="s">
        <v>23</v>
      </c>
      <c r="F35" s="803" t="s">
        <v>1072</v>
      </c>
      <c r="G35" s="804"/>
      <c r="H35" s="804"/>
      <c r="I35" s="804"/>
      <c r="J35" s="804"/>
      <c r="K35" s="804"/>
      <c r="L35" s="804"/>
      <c r="M35" s="804"/>
      <c r="N35" s="804"/>
      <c r="O35" s="804"/>
      <c r="P35" s="805"/>
      <c r="Q35" s="231">
        <v>1</v>
      </c>
      <c r="R35" s="231">
        <v>1</v>
      </c>
      <c r="S35" s="232">
        <v>0</v>
      </c>
      <c r="T35" s="232">
        <v>0</v>
      </c>
      <c r="U35" s="232">
        <v>0</v>
      </c>
      <c r="V35" s="232">
        <v>0</v>
      </c>
      <c r="W35" s="232">
        <v>0</v>
      </c>
      <c r="X35" s="232">
        <v>0</v>
      </c>
      <c r="Y35" s="232">
        <v>0</v>
      </c>
      <c r="Z35" s="232">
        <v>0</v>
      </c>
      <c r="AA35" s="232">
        <v>0</v>
      </c>
      <c r="AB35" s="238">
        <v>0</v>
      </c>
    </row>
    <row r="36" spans="1:28" s="91" customFormat="1" ht="92.25" customHeight="1">
      <c r="A36" s="483" t="s">
        <v>775</v>
      </c>
      <c r="B36" s="227" t="s">
        <v>776</v>
      </c>
      <c r="C36" s="227" t="s">
        <v>773</v>
      </c>
      <c r="D36" s="486" t="s">
        <v>495</v>
      </c>
      <c r="E36" s="486" t="s">
        <v>24</v>
      </c>
      <c r="F36" s="803" t="s">
        <v>903</v>
      </c>
      <c r="G36" s="804"/>
      <c r="H36" s="804"/>
      <c r="I36" s="804"/>
      <c r="J36" s="804"/>
      <c r="K36" s="804"/>
      <c r="L36" s="804"/>
      <c r="M36" s="804"/>
      <c r="N36" s="805"/>
      <c r="O36" s="248">
        <v>43.3</v>
      </c>
      <c r="P36" s="248">
        <v>43.3</v>
      </c>
      <c r="Q36" s="239">
        <v>57</v>
      </c>
      <c r="R36" s="239">
        <v>57</v>
      </c>
      <c r="S36" s="240">
        <v>67.7</v>
      </c>
      <c r="T36" s="240">
        <v>67.7</v>
      </c>
      <c r="U36" s="240">
        <v>78.4</v>
      </c>
      <c r="V36" s="240">
        <v>78.4</v>
      </c>
      <c r="W36" s="240">
        <v>89.2</v>
      </c>
      <c r="X36" s="240">
        <v>89.2</v>
      </c>
      <c r="Y36" s="240">
        <v>100</v>
      </c>
      <c r="Z36" s="240">
        <v>100</v>
      </c>
      <c r="AA36" s="240">
        <v>100</v>
      </c>
      <c r="AB36" s="241">
        <v>100</v>
      </c>
    </row>
    <row r="37" spans="1:28" s="91" customFormat="1" ht="84" customHeight="1">
      <c r="A37" s="242" t="s">
        <v>779</v>
      </c>
      <c r="B37" s="235" t="s">
        <v>777</v>
      </c>
      <c r="C37" s="487" t="s">
        <v>619</v>
      </c>
      <c r="D37" s="475" t="s">
        <v>495</v>
      </c>
      <c r="E37" s="475" t="s">
        <v>24</v>
      </c>
      <c r="F37" s="950"/>
      <c r="G37" s="951"/>
      <c r="H37" s="951"/>
      <c r="I37" s="951"/>
      <c r="J37" s="951"/>
      <c r="K37" s="951"/>
      <c r="L37" s="951"/>
      <c r="M37" s="951"/>
      <c r="N37" s="952"/>
      <c r="O37" s="246">
        <v>3822</v>
      </c>
      <c r="P37" s="246">
        <v>3822</v>
      </c>
      <c r="Q37" s="480">
        <v>4204</v>
      </c>
      <c r="R37" s="480">
        <v>4204</v>
      </c>
      <c r="S37" s="479">
        <v>4204</v>
      </c>
      <c r="T37" s="479">
        <v>4204</v>
      </c>
      <c r="U37" s="479">
        <v>4204</v>
      </c>
      <c r="V37" s="479">
        <v>4204</v>
      </c>
      <c r="W37" s="479">
        <v>4204</v>
      </c>
      <c r="X37" s="479">
        <v>4204</v>
      </c>
      <c r="Y37" s="479">
        <v>4204</v>
      </c>
      <c r="Z37" s="479">
        <v>4204</v>
      </c>
      <c r="AA37" s="479">
        <v>4204</v>
      </c>
      <c r="AB37" s="237">
        <v>4204</v>
      </c>
    </row>
    <row r="38" spans="1:28" s="91" customFormat="1" ht="134.25" customHeight="1">
      <c r="A38" s="243" t="s">
        <v>979</v>
      </c>
      <c r="B38" s="227" t="s">
        <v>980</v>
      </c>
      <c r="C38" s="948" t="s">
        <v>984</v>
      </c>
      <c r="D38" s="933" t="s">
        <v>495</v>
      </c>
      <c r="E38" s="933" t="s">
        <v>24</v>
      </c>
      <c r="F38" s="950" t="s">
        <v>985</v>
      </c>
      <c r="G38" s="951"/>
      <c r="H38" s="951"/>
      <c r="I38" s="951"/>
      <c r="J38" s="951"/>
      <c r="K38" s="951"/>
      <c r="L38" s="951"/>
      <c r="M38" s="951"/>
      <c r="N38" s="951"/>
      <c r="O38" s="951"/>
      <c r="P38" s="952"/>
      <c r="Q38" s="956">
        <v>16</v>
      </c>
      <c r="R38" s="956">
        <v>16</v>
      </c>
      <c r="S38" s="946">
        <v>16</v>
      </c>
      <c r="T38" s="946">
        <v>16</v>
      </c>
      <c r="U38" s="946">
        <v>16</v>
      </c>
      <c r="V38" s="946">
        <v>16</v>
      </c>
      <c r="W38" s="946">
        <v>16</v>
      </c>
      <c r="X38" s="946"/>
      <c r="Y38" s="946">
        <v>16</v>
      </c>
      <c r="Z38" s="946"/>
      <c r="AA38" s="946">
        <v>16</v>
      </c>
      <c r="AB38" s="946"/>
    </row>
    <row r="39" spans="1:28" s="91" customFormat="1" ht="134.25" customHeight="1">
      <c r="A39" s="243" t="s">
        <v>982</v>
      </c>
      <c r="B39" s="244" t="s">
        <v>981</v>
      </c>
      <c r="C39" s="949"/>
      <c r="D39" s="934"/>
      <c r="E39" s="934"/>
      <c r="F39" s="953"/>
      <c r="G39" s="954"/>
      <c r="H39" s="954"/>
      <c r="I39" s="954"/>
      <c r="J39" s="954"/>
      <c r="K39" s="954"/>
      <c r="L39" s="954"/>
      <c r="M39" s="954"/>
      <c r="N39" s="954"/>
      <c r="O39" s="954"/>
      <c r="P39" s="955"/>
      <c r="Q39" s="957"/>
      <c r="R39" s="957"/>
      <c r="S39" s="947"/>
      <c r="T39" s="947"/>
      <c r="U39" s="947"/>
      <c r="V39" s="947"/>
      <c r="W39" s="947"/>
      <c r="X39" s="947"/>
      <c r="Y39" s="947"/>
      <c r="Z39" s="947"/>
      <c r="AA39" s="947"/>
      <c r="AB39" s="947"/>
    </row>
    <row r="40" spans="1:28" ht="30" customHeight="1">
      <c r="A40" s="506"/>
      <c r="B40" s="974" t="s">
        <v>1083</v>
      </c>
      <c r="C40" s="974"/>
      <c r="D40" s="974"/>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row>
    <row r="41" spans="1:28" ht="24" customHeight="1">
      <c r="A41" s="506"/>
      <c r="B41" s="976" t="s">
        <v>834</v>
      </c>
      <c r="C41" s="976"/>
      <c r="D41" s="976"/>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row>
    <row r="42" spans="1:28" ht="14.25">
      <c r="A42" s="506"/>
      <c r="B42" s="506" t="s">
        <v>835</v>
      </c>
      <c r="C42" s="506"/>
      <c r="D42" s="507"/>
      <c r="E42" s="506"/>
      <c r="F42" s="500"/>
      <c r="G42" s="500"/>
      <c r="H42" s="500"/>
      <c r="I42" s="500"/>
      <c r="J42" s="500"/>
      <c r="K42" s="500"/>
      <c r="L42" s="500"/>
      <c r="M42" s="500"/>
      <c r="N42" s="500"/>
      <c r="O42" s="500"/>
      <c r="P42" s="500"/>
      <c r="Q42" s="500"/>
      <c r="R42" s="508"/>
      <c r="S42" s="501"/>
      <c r="T42" s="501"/>
      <c r="U42" s="501"/>
      <c r="V42" s="501"/>
      <c r="W42" s="501"/>
      <c r="X42" s="501"/>
      <c r="Y42" s="501"/>
      <c r="Z42" s="501"/>
      <c r="AA42" s="501"/>
      <c r="AB42" s="501"/>
    </row>
    <row r="43" spans="1:28" ht="14.25">
      <c r="A43" s="506"/>
      <c r="B43" s="975" t="s">
        <v>1054</v>
      </c>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row>
    <row r="44" spans="1:28" ht="14.25">
      <c r="A44" s="506"/>
      <c r="B44" s="506" t="s">
        <v>1055</v>
      </c>
      <c r="C44" s="506"/>
      <c r="D44" s="507"/>
      <c r="E44" s="506"/>
      <c r="F44" s="500"/>
      <c r="G44" s="500"/>
      <c r="H44" s="500"/>
      <c r="I44" s="500"/>
      <c r="J44" s="500"/>
      <c r="K44" s="500"/>
      <c r="L44" s="500"/>
      <c r="M44" s="500"/>
      <c r="N44" s="500"/>
      <c r="O44" s="500"/>
      <c r="P44" s="500"/>
      <c r="Q44" s="500"/>
      <c r="R44" s="508"/>
      <c r="S44" s="501"/>
      <c r="T44" s="501"/>
      <c r="U44" s="501"/>
      <c r="V44" s="501"/>
      <c r="W44" s="501"/>
      <c r="X44" s="501"/>
      <c r="Y44" s="501"/>
      <c r="Z44" s="501"/>
      <c r="AA44" s="501"/>
      <c r="AB44" s="501"/>
    </row>
    <row r="45" spans="1:28" ht="14.25">
      <c r="A45" s="509"/>
      <c r="B45" s="107"/>
      <c r="C45" s="107"/>
      <c r="D45" s="510"/>
      <c r="E45" s="107"/>
      <c r="F45" s="105"/>
      <c r="G45" s="105"/>
      <c r="H45" s="105"/>
      <c r="I45" s="105"/>
      <c r="J45" s="105"/>
      <c r="K45" s="105"/>
      <c r="L45" s="105"/>
      <c r="M45" s="105"/>
      <c r="N45" s="105"/>
      <c r="O45" s="105"/>
      <c r="P45" s="105"/>
      <c r="Q45" s="105"/>
      <c r="R45" s="106"/>
      <c r="S45" s="91"/>
      <c r="T45" s="91"/>
      <c r="U45" s="91"/>
      <c r="V45" s="91"/>
      <c r="W45" s="91"/>
      <c r="X45" s="91"/>
      <c r="Y45" s="91"/>
      <c r="Z45" s="91"/>
      <c r="AA45" s="91"/>
      <c r="AB45" s="91"/>
    </row>
  </sheetData>
  <sheetProtection/>
  <mergeCells count="66">
    <mergeCell ref="I4:J4"/>
    <mergeCell ref="K4:L4"/>
    <mergeCell ref="M4:N4"/>
    <mergeCell ref="B40:AB40"/>
    <mergeCell ref="O4:P4"/>
    <mergeCell ref="B43:AB43"/>
    <mergeCell ref="B41:AB41"/>
    <mergeCell ref="F37:N37"/>
    <mergeCell ref="B31:B33"/>
    <mergeCell ref="B18:B25"/>
    <mergeCell ref="AA4:AB4"/>
    <mergeCell ref="E3:E5"/>
    <mergeCell ref="A2:AB2"/>
    <mergeCell ref="C3:C5"/>
    <mergeCell ref="F36:N36"/>
    <mergeCell ref="A3:A5"/>
    <mergeCell ref="F34:N34"/>
    <mergeCell ref="B3:B5"/>
    <mergeCell ref="A18:A25"/>
    <mergeCell ref="G4:H4"/>
    <mergeCell ref="F3:F5"/>
    <mergeCell ref="A26:A27"/>
    <mergeCell ref="B26:B27"/>
    <mergeCell ref="F22:L22"/>
    <mergeCell ref="F23:L23"/>
    <mergeCell ref="A1:AB1"/>
    <mergeCell ref="S4:T4"/>
    <mergeCell ref="U4:V4"/>
    <mergeCell ref="W4:X4"/>
    <mergeCell ref="Y4:Z4"/>
    <mergeCell ref="D3:D5"/>
    <mergeCell ref="G3:AB3"/>
    <mergeCell ref="F11:L11"/>
    <mergeCell ref="Q4:R4"/>
    <mergeCell ref="Q15:AB15"/>
    <mergeCell ref="A31:A33"/>
    <mergeCell ref="F31:N31"/>
    <mergeCell ref="F32:N32"/>
    <mergeCell ref="F33:N33"/>
    <mergeCell ref="F14:L14"/>
    <mergeCell ref="C38:C39"/>
    <mergeCell ref="D38:D39"/>
    <mergeCell ref="E38:E39"/>
    <mergeCell ref="F38:P39"/>
    <mergeCell ref="Q38:Q39"/>
    <mergeCell ref="R38:R39"/>
    <mergeCell ref="Y38:Y39"/>
    <mergeCell ref="Z38:Z39"/>
    <mergeCell ref="AA38:AA39"/>
    <mergeCell ref="AB38:AB39"/>
    <mergeCell ref="S38:S39"/>
    <mergeCell ref="T38:T39"/>
    <mergeCell ref="U38:U39"/>
    <mergeCell ref="V38:V39"/>
    <mergeCell ref="W38:W39"/>
    <mergeCell ref="X38:X39"/>
    <mergeCell ref="F35:P35"/>
    <mergeCell ref="B34:B35"/>
    <mergeCell ref="A34:A35"/>
    <mergeCell ref="A9:A16"/>
    <mergeCell ref="B9:B16"/>
    <mergeCell ref="F16:P16"/>
    <mergeCell ref="F24:L24"/>
    <mergeCell ref="F21:L21"/>
    <mergeCell ref="F12:L12"/>
    <mergeCell ref="F13:L13"/>
  </mergeCells>
  <printOptions/>
  <pageMargins left="0.28" right="0.41" top="0.34" bottom="0.16" header="0.31496062992125984" footer="0.21"/>
  <pageSetup horizontalDpi="600" verticalDpi="600" orientation="landscape" paperSize="9" scale="50" r:id="rId3"/>
  <rowBreaks count="1" manualBreakCount="1">
    <brk id="28"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4"/>
  <sheetViews>
    <sheetView view="pageBreakPreview" zoomScaleSheetLayoutView="100" zoomScalePageLayoutView="0" workbookViewId="0" topLeftCell="A1">
      <selection activeCell="F22" sqref="F22"/>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21" customHeight="1">
      <c r="G1" s="97" t="s">
        <v>96</v>
      </c>
    </row>
    <row r="2" spans="1:7" ht="48" customHeight="1">
      <c r="A2" s="982" t="s">
        <v>836</v>
      </c>
      <c r="B2" s="982"/>
      <c r="C2" s="982"/>
      <c r="D2" s="982"/>
      <c r="E2" s="982"/>
      <c r="F2" s="982"/>
      <c r="G2" s="982"/>
    </row>
    <row r="3" ht="17.25">
      <c r="A3" s="120"/>
    </row>
    <row r="4" spans="1:7" ht="26.25" customHeight="1">
      <c r="A4" s="983" t="s">
        <v>580</v>
      </c>
      <c r="B4" s="983" t="s">
        <v>589</v>
      </c>
      <c r="C4" s="983" t="s">
        <v>579</v>
      </c>
      <c r="D4" s="983" t="s">
        <v>581</v>
      </c>
      <c r="E4" s="983"/>
      <c r="F4" s="983" t="s">
        <v>590</v>
      </c>
      <c r="G4" s="983"/>
    </row>
    <row r="5" spans="1:7" ht="70.5" customHeight="1">
      <c r="A5" s="983"/>
      <c r="B5" s="983"/>
      <c r="C5" s="983"/>
      <c r="D5" s="121" t="s">
        <v>582</v>
      </c>
      <c r="E5" s="121" t="s">
        <v>583</v>
      </c>
      <c r="F5" s="121" t="s">
        <v>584</v>
      </c>
      <c r="G5" s="121" t="s">
        <v>585</v>
      </c>
    </row>
    <row r="6" spans="1:7" ht="14.25">
      <c r="A6" s="122"/>
      <c r="B6" s="122"/>
      <c r="C6" s="122"/>
      <c r="D6" s="122"/>
      <c r="E6" s="122"/>
      <c r="F6" s="122"/>
      <c r="G6" s="122"/>
    </row>
    <row r="7" spans="1:7" ht="14.25">
      <c r="A7" s="125">
        <v>1</v>
      </c>
      <c r="B7" s="125">
        <v>2</v>
      </c>
      <c r="C7" s="125">
        <v>3</v>
      </c>
      <c r="D7" s="125">
        <v>4</v>
      </c>
      <c r="E7" s="125">
        <v>5</v>
      </c>
      <c r="F7" s="125">
        <v>6</v>
      </c>
      <c r="G7" s="125">
        <v>7</v>
      </c>
    </row>
    <row r="8" spans="1:7" ht="92.25">
      <c r="A8" s="459">
        <v>1</v>
      </c>
      <c r="B8" s="462" t="s">
        <v>831</v>
      </c>
      <c r="C8" s="459" t="s">
        <v>264</v>
      </c>
      <c r="D8" s="125" t="s">
        <v>606</v>
      </c>
      <c r="E8" s="121" t="s">
        <v>44</v>
      </c>
      <c r="F8" s="196" t="s">
        <v>1048</v>
      </c>
      <c r="G8" s="125" t="s">
        <v>586</v>
      </c>
    </row>
    <row r="9" spans="1:7" ht="132">
      <c r="A9" s="459">
        <v>2</v>
      </c>
      <c r="B9" s="462" t="s">
        <v>605</v>
      </c>
      <c r="C9" s="459" t="s">
        <v>264</v>
      </c>
      <c r="D9" s="470" t="s">
        <v>1084</v>
      </c>
      <c r="E9" s="121" t="s">
        <v>44</v>
      </c>
      <c r="F9" s="125" t="s">
        <v>608</v>
      </c>
      <c r="G9" s="125" t="s">
        <v>586</v>
      </c>
    </row>
    <row r="10" spans="1:7" s="130" customFormat="1" ht="141" customHeight="1">
      <c r="A10" s="131">
        <v>3</v>
      </c>
      <c r="B10" s="114" t="s">
        <v>607</v>
      </c>
      <c r="C10" s="189" t="s">
        <v>264</v>
      </c>
      <c r="D10" s="467" t="s">
        <v>1085</v>
      </c>
      <c r="E10" s="114" t="s">
        <v>44</v>
      </c>
      <c r="F10" s="114" t="s">
        <v>609</v>
      </c>
      <c r="G10" s="114" t="s">
        <v>595</v>
      </c>
    </row>
    <row r="11" spans="1:7" ht="264">
      <c r="A11" s="170">
        <v>4</v>
      </c>
      <c r="B11" s="172" t="s">
        <v>774</v>
      </c>
      <c r="C11" s="170" t="s">
        <v>264</v>
      </c>
      <c r="D11" s="182" t="s">
        <v>1003</v>
      </c>
      <c r="E11" s="188" t="s">
        <v>1002</v>
      </c>
      <c r="F11" s="188" t="s">
        <v>1004</v>
      </c>
      <c r="G11" s="170" t="s">
        <v>586</v>
      </c>
    </row>
    <row r="12" spans="1:7" ht="78.75">
      <c r="A12" s="984">
        <v>5</v>
      </c>
      <c r="B12" s="985" t="s">
        <v>772</v>
      </c>
      <c r="C12" s="986" t="s">
        <v>264</v>
      </c>
      <c r="D12" s="978" t="s">
        <v>744</v>
      </c>
      <c r="E12" s="469" t="s">
        <v>1086</v>
      </c>
      <c r="F12" s="989" t="s">
        <v>1005</v>
      </c>
      <c r="G12" s="984" t="s">
        <v>586</v>
      </c>
    </row>
    <row r="13" spans="1:7" ht="129" customHeight="1">
      <c r="A13" s="984"/>
      <c r="B13" s="985"/>
      <c r="C13" s="987"/>
      <c r="D13" s="978"/>
      <c r="E13" s="473" t="s">
        <v>1111</v>
      </c>
      <c r="F13" s="989"/>
      <c r="G13" s="984"/>
    </row>
    <row r="14" spans="1:7" ht="64.5" customHeight="1">
      <c r="A14" s="984"/>
      <c r="B14" s="985"/>
      <c r="C14" s="988"/>
      <c r="D14" s="978"/>
      <c r="E14" s="473" t="s">
        <v>1087</v>
      </c>
      <c r="F14" s="989"/>
      <c r="G14" s="984"/>
    </row>
    <row r="15" spans="1:7" ht="78.75">
      <c r="A15" s="990">
        <v>6</v>
      </c>
      <c r="B15" s="985" t="s">
        <v>771</v>
      </c>
      <c r="C15" s="990" t="s">
        <v>264</v>
      </c>
      <c r="D15" s="978" t="s">
        <v>744</v>
      </c>
      <c r="E15" s="469" t="s">
        <v>1088</v>
      </c>
      <c r="F15" s="990" t="s">
        <v>1006</v>
      </c>
      <c r="G15" s="990" t="s">
        <v>586</v>
      </c>
    </row>
    <row r="16" spans="1:7" ht="116.25" customHeight="1">
      <c r="A16" s="990"/>
      <c r="B16" s="985"/>
      <c r="C16" s="990"/>
      <c r="D16" s="978"/>
      <c r="E16" s="469" t="s">
        <v>1089</v>
      </c>
      <c r="F16" s="990"/>
      <c r="G16" s="990"/>
    </row>
    <row r="17" spans="1:7" ht="78.75" customHeight="1">
      <c r="A17" s="990"/>
      <c r="B17" s="985"/>
      <c r="C17" s="990"/>
      <c r="D17" s="978"/>
      <c r="E17" s="469" t="s">
        <v>1087</v>
      </c>
      <c r="F17" s="990"/>
      <c r="G17" s="990"/>
    </row>
    <row r="18" spans="1:7" ht="52.5">
      <c r="A18" s="978">
        <v>7</v>
      </c>
      <c r="B18" s="978" t="s">
        <v>770</v>
      </c>
      <c r="C18" s="991" t="s">
        <v>264</v>
      </c>
      <c r="D18" s="978" t="s">
        <v>744</v>
      </c>
      <c r="E18" s="171" t="s">
        <v>745</v>
      </c>
      <c r="F18" s="990" t="s">
        <v>1006</v>
      </c>
      <c r="G18" s="990" t="s">
        <v>586</v>
      </c>
    </row>
    <row r="19" spans="1:7" ht="144.75">
      <c r="A19" s="978"/>
      <c r="B19" s="978"/>
      <c r="C19" s="992"/>
      <c r="D19" s="978"/>
      <c r="E19" s="469" t="s">
        <v>1090</v>
      </c>
      <c r="F19" s="990"/>
      <c r="G19" s="990"/>
    </row>
    <row r="20" spans="1:7" ht="80.25" customHeight="1">
      <c r="A20" s="991"/>
      <c r="B20" s="991"/>
      <c r="C20" s="992"/>
      <c r="D20" s="991"/>
      <c r="E20" s="471" t="s">
        <v>1087</v>
      </c>
      <c r="F20" s="993"/>
      <c r="G20" s="993"/>
    </row>
    <row r="21" spans="1:7" ht="119.25" customHeight="1">
      <c r="A21" s="981">
        <v>8</v>
      </c>
      <c r="B21" s="980" t="s">
        <v>1073</v>
      </c>
      <c r="C21" s="978" t="s">
        <v>264</v>
      </c>
      <c r="D21" s="979" t="s">
        <v>1075</v>
      </c>
      <c r="E21" s="468" t="s">
        <v>1092</v>
      </c>
      <c r="F21" s="474" t="s">
        <v>1112</v>
      </c>
      <c r="G21" s="979" t="s">
        <v>586</v>
      </c>
    </row>
    <row r="22" spans="1:7" ht="78.75">
      <c r="A22" s="981"/>
      <c r="B22" s="980"/>
      <c r="C22" s="978"/>
      <c r="D22" s="979"/>
      <c r="E22" s="474" t="s">
        <v>1091</v>
      </c>
      <c r="F22" s="466" t="s">
        <v>1078</v>
      </c>
      <c r="G22" s="979"/>
    </row>
    <row r="23" spans="1:7" ht="92.25">
      <c r="A23" s="981"/>
      <c r="B23" s="980"/>
      <c r="C23" s="978"/>
      <c r="D23" s="979"/>
      <c r="E23" s="464" t="s">
        <v>1076</v>
      </c>
      <c r="F23" s="474" t="s">
        <v>1110</v>
      </c>
      <c r="G23" s="979"/>
    </row>
    <row r="24" spans="4:7" ht="14.25">
      <c r="D24" s="463"/>
      <c r="E24" s="463"/>
      <c r="F24" s="463"/>
      <c r="G24" s="463"/>
    </row>
  </sheetData>
  <sheetProtection/>
  <mergeCells count="29">
    <mergeCell ref="A18:A20"/>
    <mergeCell ref="B18:B20"/>
    <mergeCell ref="C18:C20"/>
    <mergeCell ref="D18:D20"/>
    <mergeCell ref="F18:F20"/>
    <mergeCell ref="G18:G20"/>
    <mergeCell ref="A15:A17"/>
    <mergeCell ref="B15:B17"/>
    <mergeCell ref="C15:C17"/>
    <mergeCell ref="D15:D17"/>
    <mergeCell ref="F15:F17"/>
    <mergeCell ref="G15:G17"/>
    <mergeCell ref="F4:G4"/>
    <mergeCell ref="A12:A14"/>
    <mergeCell ref="B12:B14"/>
    <mergeCell ref="C12:C14"/>
    <mergeCell ref="D12:D14"/>
    <mergeCell ref="F12:F14"/>
    <mergeCell ref="G12:G14"/>
    <mergeCell ref="C21:C23"/>
    <mergeCell ref="D21:D23"/>
    <mergeCell ref="B21:B23"/>
    <mergeCell ref="A21:A23"/>
    <mergeCell ref="G21:G23"/>
    <mergeCell ref="A2:G2"/>
    <mergeCell ref="A4:A5"/>
    <mergeCell ref="B4:B5"/>
    <mergeCell ref="C4:C5"/>
    <mergeCell ref="D4:E4"/>
  </mergeCells>
  <printOptions/>
  <pageMargins left="0.7" right="0.7" top="0.75" bottom="0.75" header="0.3" footer="0.3"/>
  <pageSetup horizontalDpi="600" verticalDpi="600" orientation="portrait" paperSize="9" scale="64" r:id="rId1"/>
  <rowBreaks count="1" manualBreakCount="1">
    <brk id="1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39">
      <selection activeCell="I64" sqref="I64"/>
    </sheetView>
  </sheetViews>
  <sheetFormatPr defaultColWidth="9.140625" defaultRowHeight="15"/>
  <cols>
    <col min="1" max="1" width="3.140625" style="17" customWidth="1"/>
    <col min="2" max="2" width="47.00390625" style="17" customWidth="1"/>
    <col min="3" max="13" width="6.421875" style="40" customWidth="1"/>
    <col min="14" max="14" width="5.28125" style="17" customWidth="1"/>
    <col min="15" max="24" width="4.8515625" style="17" customWidth="1"/>
    <col min="25" max="30" width="5.8515625" style="17" customWidth="1"/>
    <col min="31" max="35" width="5.8515625" style="0" customWidth="1"/>
  </cols>
  <sheetData>
    <row r="1" spans="1:35" ht="14.25">
      <c r="A1" s="1012" t="s">
        <v>359</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row>
    <row r="2" ht="14.25">
      <c r="A2" s="39"/>
    </row>
    <row r="3" spans="1:35" ht="14.25">
      <c r="A3" s="1013" t="s">
        <v>360</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249"/>
      <c r="AF3" s="249"/>
      <c r="AG3" s="249"/>
      <c r="AH3" s="249"/>
      <c r="AI3" s="249"/>
    </row>
    <row r="4" spans="1:35" ht="62.25" customHeight="1">
      <c r="A4" s="996" t="s">
        <v>837</v>
      </c>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row>
    <row r="5" spans="1:35" ht="31.5" customHeight="1">
      <c r="A5" s="1014" t="s">
        <v>794</v>
      </c>
      <c r="B5" s="1014"/>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c r="AG5" s="1014"/>
      <c r="AH5" s="1014"/>
      <c r="AI5" s="1014"/>
    </row>
    <row r="6" spans="1:35" ht="14.25">
      <c r="A6" s="994" t="s">
        <v>361</v>
      </c>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249"/>
      <c r="AF6" s="249"/>
      <c r="AG6" s="249"/>
      <c r="AH6" s="249"/>
      <c r="AI6" s="249"/>
    </row>
    <row r="7" spans="1:35" ht="60.75" customHeight="1">
      <c r="A7" s="996" t="s">
        <v>1007</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row>
    <row r="8" spans="1:35" ht="96" customHeight="1">
      <c r="A8" s="1015" t="s">
        <v>1008</v>
      </c>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row>
    <row r="9" spans="1:35" ht="32.25" customHeight="1">
      <c r="A9" s="994" t="s">
        <v>720</v>
      </c>
      <c r="B9" s="994"/>
      <c r="C9" s="994"/>
      <c r="D9" s="994"/>
      <c r="E9" s="994"/>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row>
    <row r="10" spans="1:35" ht="14.25">
      <c r="A10" s="994" t="s">
        <v>731</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249"/>
      <c r="AF10" s="249"/>
      <c r="AG10" s="249"/>
      <c r="AH10" s="249"/>
      <c r="AI10" s="249"/>
    </row>
    <row r="11" spans="1:35" ht="14.25">
      <c r="A11" s="995" t="s">
        <v>838</v>
      </c>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c r="Z11" s="996"/>
      <c r="AA11" s="996"/>
      <c r="AB11" s="996"/>
      <c r="AC11" s="996"/>
      <c r="AD11" s="996"/>
      <c r="AE11" s="249"/>
      <c r="AF11" s="249"/>
      <c r="AG11" s="249"/>
      <c r="AH11" s="249"/>
      <c r="AI11" s="249"/>
    </row>
    <row r="12" spans="1:35" ht="14.25">
      <c r="A12" s="995" t="s">
        <v>839</v>
      </c>
      <c r="B12" s="996"/>
      <c r="C12" s="996"/>
      <c r="D12" s="996"/>
      <c r="E12" s="996"/>
      <c r="F12" s="996"/>
      <c r="G12" s="996"/>
      <c r="H12" s="996"/>
      <c r="I12" s="996"/>
      <c r="J12" s="996"/>
      <c r="K12" s="996"/>
      <c r="L12" s="996"/>
      <c r="M12" s="996"/>
      <c r="N12" s="996"/>
      <c r="O12" s="996"/>
      <c r="P12" s="996"/>
      <c r="Q12" s="996"/>
      <c r="R12" s="996"/>
      <c r="S12" s="996"/>
      <c r="T12" s="996"/>
      <c r="U12" s="996"/>
      <c r="V12" s="996"/>
      <c r="W12" s="996"/>
      <c r="X12" s="996"/>
      <c r="Y12" s="996"/>
      <c r="Z12" s="996"/>
      <c r="AA12" s="996"/>
      <c r="AB12" s="996"/>
      <c r="AC12" s="996"/>
      <c r="AD12" s="996"/>
      <c r="AE12" s="249"/>
      <c r="AF12" s="249"/>
      <c r="AG12" s="249"/>
      <c r="AH12" s="249"/>
      <c r="AI12" s="249"/>
    </row>
    <row r="13" spans="1:35" ht="14.25">
      <c r="A13" s="995" t="s">
        <v>929</v>
      </c>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c r="AE13" s="249"/>
      <c r="AF13" s="249"/>
      <c r="AG13" s="249"/>
      <c r="AH13" s="249"/>
      <c r="AI13" s="249"/>
    </row>
    <row r="14" spans="1:35" ht="14.25">
      <c r="A14" s="995" t="s">
        <v>1009</v>
      </c>
      <c r="B14" s="996"/>
      <c r="C14" s="996"/>
      <c r="D14" s="996"/>
      <c r="E14" s="996"/>
      <c r="F14" s="996"/>
      <c r="G14" s="996"/>
      <c r="H14" s="996"/>
      <c r="I14" s="996"/>
      <c r="J14" s="996"/>
      <c r="K14" s="996"/>
      <c r="L14" s="996"/>
      <c r="M14" s="996"/>
      <c r="N14" s="996"/>
      <c r="O14" s="996"/>
      <c r="P14" s="996"/>
      <c r="Q14" s="996"/>
      <c r="R14" s="996"/>
      <c r="S14" s="996"/>
      <c r="T14" s="996"/>
      <c r="U14" s="996"/>
      <c r="V14" s="996"/>
      <c r="W14" s="996"/>
      <c r="X14" s="996"/>
      <c r="Y14" s="996"/>
      <c r="Z14" s="996"/>
      <c r="AA14" s="996"/>
      <c r="AB14" s="996"/>
      <c r="AC14" s="996"/>
      <c r="AD14" s="996"/>
      <c r="AE14" s="249"/>
      <c r="AF14" s="249"/>
      <c r="AG14" s="249"/>
      <c r="AH14" s="249"/>
      <c r="AI14" s="249"/>
    </row>
    <row r="15" spans="1:35" ht="14.25">
      <c r="A15" s="996" t="s">
        <v>548</v>
      </c>
      <c r="B15" s="996"/>
      <c r="C15" s="996"/>
      <c r="D15" s="996"/>
      <c r="E15" s="996"/>
      <c r="F15" s="996"/>
      <c r="G15" s="996"/>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249"/>
      <c r="AF15" s="249"/>
      <c r="AG15" s="249"/>
      <c r="AH15" s="249"/>
      <c r="AI15" s="249"/>
    </row>
    <row r="16" spans="1:35" ht="14.25">
      <c r="A16" s="250"/>
      <c r="B16" s="250"/>
      <c r="C16" s="251"/>
      <c r="D16" s="251"/>
      <c r="E16" s="251"/>
      <c r="F16" s="251"/>
      <c r="G16" s="251"/>
      <c r="H16" s="251"/>
      <c r="I16" s="251"/>
      <c r="J16" s="251"/>
      <c r="K16" s="251"/>
      <c r="L16" s="251"/>
      <c r="M16" s="251"/>
      <c r="N16" s="250"/>
      <c r="O16" s="250"/>
      <c r="P16" s="250"/>
      <c r="Q16" s="250"/>
      <c r="R16" s="250"/>
      <c r="S16" s="250"/>
      <c r="T16" s="250"/>
      <c r="U16" s="250"/>
      <c r="V16" s="250"/>
      <c r="W16" s="250"/>
      <c r="X16" s="250"/>
      <c r="Y16" s="250"/>
      <c r="Z16" s="250"/>
      <c r="AA16" s="250"/>
      <c r="AB16" s="250"/>
      <c r="AC16" s="250"/>
      <c r="AD16" s="250"/>
      <c r="AE16" s="249"/>
      <c r="AF16" s="249"/>
      <c r="AG16" s="249"/>
      <c r="AH16" s="249"/>
      <c r="AI16" s="252" t="s">
        <v>96</v>
      </c>
    </row>
    <row r="17" spans="1:35" ht="21" customHeight="1" thickBot="1">
      <c r="A17" s="997" t="s">
        <v>95</v>
      </c>
      <c r="B17" s="997"/>
      <c r="C17" s="997"/>
      <c r="D17" s="997"/>
      <c r="E17" s="997"/>
      <c r="F17" s="997"/>
      <c r="G17" s="997"/>
      <c r="H17" s="997"/>
      <c r="I17" s="997"/>
      <c r="J17" s="997"/>
      <c r="K17" s="997"/>
      <c r="L17" s="997"/>
      <c r="M17" s="997"/>
      <c r="N17" s="997"/>
      <c r="O17" s="997"/>
      <c r="P17" s="997"/>
      <c r="Q17" s="997"/>
      <c r="R17" s="997"/>
      <c r="S17" s="997"/>
      <c r="T17" s="997"/>
      <c r="U17" s="997"/>
      <c r="V17" s="997"/>
      <c r="W17" s="997"/>
      <c r="X17" s="997"/>
      <c r="Y17" s="997"/>
      <c r="Z17" s="997"/>
      <c r="AA17" s="997"/>
      <c r="AB17" s="997"/>
      <c r="AC17" s="997"/>
      <c r="AD17" s="997"/>
      <c r="AE17" s="997"/>
      <c r="AF17" s="997"/>
      <c r="AG17" s="997"/>
      <c r="AH17" s="997"/>
      <c r="AI17" s="997"/>
    </row>
    <row r="18" spans="1:35" ht="35.25" customHeight="1">
      <c r="A18" s="253" t="s">
        <v>580</v>
      </c>
      <c r="B18" s="998" t="s">
        <v>98</v>
      </c>
      <c r="C18" s="999" t="s">
        <v>99</v>
      </c>
      <c r="D18" s="1000"/>
      <c r="E18" s="1000"/>
      <c r="F18" s="1000"/>
      <c r="G18" s="1000"/>
      <c r="H18" s="1000"/>
      <c r="I18" s="1000"/>
      <c r="J18" s="1000"/>
      <c r="K18" s="1000"/>
      <c r="L18" s="1000"/>
      <c r="M18" s="1001"/>
      <c r="N18" s="1005" t="s">
        <v>100</v>
      </c>
      <c r="O18" s="1006"/>
      <c r="P18" s="1006"/>
      <c r="Q18" s="1006"/>
      <c r="R18" s="1006"/>
      <c r="S18" s="1006"/>
      <c r="T18" s="1006"/>
      <c r="U18" s="1006"/>
      <c r="V18" s="1006"/>
      <c r="W18" s="1006"/>
      <c r="X18" s="998"/>
      <c r="Y18" s="1008" t="s">
        <v>101</v>
      </c>
      <c r="Z18" s="1006"/>
      <c r="AA18" s="1006"/>
      <c r="AB18" s="1006"/>
      <c r="AC18" s="1006"/>
      <c r="AD18" s="1006"/>
      <c r="AE18" s="1006"/>
      <c r="AF18" s="1006"/>
      <c r="AG18" s="1006"/>
      <c r="AH18" s="1006"/>
      <c r="AI18" s="1009"/>
    </row>
    <row r="19" spans="1:35" ht="15" thickBot="1">
      <c r="A19" s="254" t="s">
        <v>97</v>
      </c>
      <c r="B19" s="833"/>
      <c r="C19" s="1002"/>
      <c r="D19" s="1003"/>
      <c r="E19" s="1003"/>
      <c r="F19" s="1003"/>
      <c r="G19" s="1003"/>
      <c r="H19" s="1003"/>
      <c r="I19" s="1003"/>
      <c r="J19" s="1003"/>
      <c r="K19" s="1003"/>
      <c r="L19" s="1003"/>
      <c r="M19" s="1004"/>
      <c r="N19" s="834"/>
      <c r="O19" s="837"/>
      <c r="P19" s="837"/>
      <c r="Q19" s="837"/>
      <c r="R19" s="837"/>
      <c r="S19" s="837"/>
      <c r="T19" s="837"/>
      <c r="U19" s="837"/>
      <c r="V19" s="837"/>
      <c r="W19" s="837"/>
      <c r="X19" s="833"/>
      <c r="Y19" s="1010"/>
      <c r="Z19" s="837"/>
      <c r="AA19" s="837"/>
      <c r="AB19" s="837"/>
      <c r="AC19" s="837"/>
      <c r="AD19" s="837"/>
      <c r="AE19" s="837"/>
      <c r="AF19" s="837"/>
      <c r="AG19" s="837"/>
      <c r="AH19" s="837"/>
      <c r="AI19" s="1011"/>
    </row>
    <row r="20" spans="1:35" ht="15" thickBot="1">
      <c r="A20" s="255"/>
      <c r="B20" s="256"/>
      <c r="C20" s="257">
        <v>2015</v>
      </c>
      <c r="D20" s="258">
        <v>2016</v>
      </c>
      <c r="E20" s="258">
        <v>2017</v>
      </c>
      <c r="F20" s="258">
        <v>2018</v>
      </c>
      <c r="G20" s="258">
        <v>2019</v>
      </c>
      <c r="H20" s="258">
        <v>2020</v>
      </c>
      <c r="I20" s="258">
        <v>2021</v>
      </c>
      <c r="J20" s="258">
        <v>2022</v>
      </c>
      <c r="K20" s="258">
        <v>2023</v>
      </c>
      <c r="L20" s="258">
        <v>2024</v>
      </c>
      <c r="M20" s="259">
        <v>2025</v>
      </c>
      <c r="N20" s="260">
        <v>2015</v>
      </c>
      <c r="O20" s="261">
        <v>2016</v>
      </c>
      <c r="P20" s="261">
        <v>2017</v>
      </c>
      <c r="Q20" s="261">
        <v>2018</v>
      </c>
      <c r="R20" s="261">
        <v>2019</v>
      </c>
      <c r="S20" s="261">
        <v>2020</v>
      </c>
      <c r="T20" s="261">
        <v>2021</v>
      </c>
      <c r="U20" s="261">
        <v>2022</v>
      </c>
      <c r="V20" s="261">
        <v>2023</v>
      </c>
      <c r="W20" s="261">
        <v>2024</v>
      </c>
      <c r="X20" s="262">
        <v>2025</v>
      </c>
      <c r="Y20" s="263">
        <v>2015</v>
      </c>
      <c r="Z20" s="261">
        <v>2016</v>
      </c>
      <c r="AA20" s="261">
        <v>2017</v>
      </c>
      <c r="AB20" s="261">
        <v>2018</v>
      </c>
      <c r="AC20" s="261">
        <v>2019</v>
      </c>
      <c r="AD20" s="261">
        <v>2020</v>
      </c>
      <c r="AE20" s="261">
        <v>2021</v>
      </c>
      <c r="AF20" s="261">
        <v>2022</v>
      </c>
      <c r="AG20" s="261">
        <v>2023</v>
      </c>
      <c r="AH20" s="261">
        <v>2024</v>
      </c>
      <c r="AI20" s="264">
        <v>2025</v>
      </c>
    </row>
    <row r="21" spans="1:35" ht="14.25">
      <c r="A21" s="265">
        <v>1</v>
      </c>
      <c r="B21" s="265">
        <v>2</v>
      </c>
      <c r="C21" s="1007">
        <v>3</v>
      </c>
      <c r="D21" s="1007"/>
      <c r="E21" s="1007"/>
      <c r="F21" s="1007"/>
      <c r="G21" s="1007"/>
      <c r="H21" s="1007"/>
      <c r="I21" s="1007"/>
      <c r="J21" s="1007"/>
      <c r="K21" s="1007"/>
      <c r="L21" s="1007"/>
      <c r="M21" s="1007"/>
      <c r="N21" s="838">
        <v>4</v>
      </c>
      <c r="O21" s="838"/>
      <c r="P21" s="838"/>
      <c r="Q21" s="838"/>
      <c r="R21" s="838"/>
      <c r="S21" s="838"/>
      <c r="T21" s="838"/>
      <c r="U21" s="838"/>
      <c r="V21" s="838"/>
      <c r="W21" s="838"/>
      <c r="X21" s="838"/>
      <c r="Y21" s="838">
        <v>5</v>
      </c>
      <c r="Z21" s="838"/>
      <c r="AA21" s="838"/>
      <c r="AB21" s="838"/>
      <c r="AC21" s="838"/>
      <c r="AD21" s="838"/>
      <c r="AE21" s="838"/>
      <c r="AF21" s="838"/>
      <c r="AG21" s="838"/>
      <c r="AH21" s="838"/>
      <c r="AI21" s="838"/>
    </row>
    <row r="22" spans="1:35" ht="15" customHeight="1" thickBot="1">
      <c r="A22" s="266"/>
      <c r="B22" s="837" t="s">
        <v>840</v>
      </c>
      <c r="C22" s="837"/>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row>
    <row r="23" spans="1:35" ht="42.75" customHeight="1">
      <c r="A23" s="267">
        <v>1</v>
      </c>
      <c r="B23" s="268" t="s">
        <v>649</v>
      </c>
      <c r="C23" s="613">
        <f>РФКиС_пер!E57</f>
        <v>14027.1</v>
      </c>
      <c r="D23" s="614">
        <f>РФКиС_пер!E58</f>
        <v>13648.8</v>
      </c>
      <c r="E23" s="615">
        <f>РФКиС_пер!E59</f>
        <v>13648.8</v>
      </c>
      <c r="F23" s="614">
        <f>РФКиС_пер!E60</f>
        <v>13648.8</v>
      </c>
      <c r="G23" s="614">
        <f>РФКиС_пер!E61</f>
        <v>10489</v>
      </c>
      <c r="H23" s="616">
        <f>РФКиС_пер!E62</f>
        <v>10554.3</v>
      </c>
      <c r="I23" s="616">
        <f>РФКиС_пер!E63</f>
        <v>10554.3</v>
      </c>
      <c r="J23" s="616">
        <f>РФКиС_пер!E64</f>
        <v>10554.3</v>
      </c>
      <c r="K23" s="616">
        <f>РФКиС_пер!E65</f>
        <v>10554.3</v>
      </c>
      <c r="L23" s="616">
        <f>РФКиС_пер!E66</f>
        <v>10554.3</v>
      </c>
      <c r="M23" s="617">
        <f>РФКиС_пер!E67</f>
        <v>10554.3</v>
      </c>
      <c r="N23" s="613">
        <f>РФКиС_п!G10</f>
        <v>53</v>
      </c>
      <c r="O23" s="614">
        <f>РФКиС_п!I10</f>
        <v>60</v>
      </c>
      <c r="P23" s="614">
        <f>РФКиС_п!K10</f>
        <v>60</v>
      </c>
      <c r="Q23" s="614">
        <f>РФКиС_п!M10</f>
        <v>60</v>
      </c>
      <c r="R23" s="614">
        <f>РФКиС_п!O10</f>
        <v>60</v>
      </c>
      <c r="S23" s="616">
        <f>РФКиС_п!Q10</f>
        <v>60</v>
      </c>
      <c r="T23" s="616">
        <f>РФКиС_п!S10</f>
        <v>60</v>
      </c>
      <c r="U23" s="616">
        <f>РФКиС_п!U10</f>
        <v>60</v>
      </c>
      <c r="V23" s="616">
        <f>РФКиС_п!W10</f>
        <v>60</v>
      </c>
      <c r="W23" s="616">
        <f>РФКиС_п!Y10</f>
        <v>60</v>
      </c>
      <c r="X23" s="618">
        <f>РФКиС_п!AA10</f>
        <v>60</v>
      </c>
      <c r="Y23" s="613">
        <f aca="true" t="shared" si="0" ref="Y23:AD23">C23/N23</f>
        <v>264.66226415094343</v>
      </c>
      <c r="Z23" s="614">
        <f t="shared" si="0"/>
        <v>227.48</v>
      </c>
      <c r="AA23" s="614">
        <f t="shared" si="0"/>
        <v>227.48</v>
      </c>
      <c r="AB23" s="614">
        <f t="shared" si="0"/>
        <v>227.48</v>
      </c>
      <c r="AC23" s="614">
        <f t="shared" si="0"/>
        <v>174.81666666666666</v>
      </c>
      <c r="AD23" s="616">
        <f t="shared" si="0"/>
        <v>175.905</v>
      </c>
      <c r="AE23" s="616">
        <f aca="true" t="shared" si="1" ref="AE23:AI27">I23/T23</f>
        <v>175.905</v>
      </c>
      <c r="AF23" s="616">
        <f t="shared" si="1"/>
        <v>175.905</v>
      </c>
      <c r="AG23" s="616">
        <f t="shared" si="1"/>
        <v>175.905</v>
      </c>
      <c r="AH23" s="616">
        <f t="shared" si="1"/>
        <v>175.905</v>
      </c>
      <c r="AI23" s="269">
        <f t="shared" si="1"/>
        <v>175.905</v>
      </c>
    </row>
    <row r="24" spans="1:35" ht="30">
      <c r="A24" s="270">
        <v>2</v>
      </c>
      <c r="B24" s="271" t="s">
        <v>648</v>
      </c>
      <c r="C24" s="359">
        <f>РФКиС_пер!E81</f>
        <v>1000</v>
      </c>
      <c r="D24" s="360">
        <f>РФКиС_пер!E82</f>
        <v>1000</v>
      </c>
      <c r="E24" s="360">
        <f>РФКиС_пер!E83</f>
        <v>1000</v>
      </c>
      <c r="F24" s="360">
        <f>РФКиС_пер!E84</f>
        <v>1000</v>
      </c>
      <c r="G24" s="360">
        <f>РФКиС_пер!E85</f>
        <v>1000</v>
      </c>
      <c r="H24" s="344">
        <f>РФКиС_пер!E86</f>
        <v>1000</v>
      </c>
      <c r="I24" s="344">
        <f>РФКиС_пер!E87</f>
        <v>1000</v>
      </c>
      <c r="J24" s="344">
        <f>РФКиС_пер!E88</f>
        <v>1000</v>
      </c>
      <c r="K24" s="558">
        <f>РФКиС_пер!E89</f>
        <v>1000</v>
      </c>
      <c r="L24" s="344">
        <f>РФКиС_пер!E90</f>
        <v>1000</v>
      </c>
      <c r="M24" s="619">
        <f>РФКиС_пер!E91</f>
        <v>1000</v>
      </c>
      <c r="N24" s="620">
        <v>1177</v>
      </c>
      <c r="O24" s="583">
        <v>1177</v>
      </c>
      <c r="P24" s="583">
        <v>850</v>
      </c>
      <c r="Q24" s="583">
        <v>850</v>
      </c>
      <c r="R24" s="583">
        <v>850</v>
      </c>
      <c r="S24" s="434">
        <v>850</v>
      </c>
      <c r="T24" s="434">
        <v>850</v>
      </c>
      <c r="U24" s="434">
        <v>850</v>
      </c>
      <c r="V24" s="434">
        <v>850</v>
      </c>
      <c r="W24" s="434">
        <v>850</v>
      </c>
      <c r="X24" s="621">
        <v>850</v>
      </c>
      <c r="Y24" s="622">
        <f aca="true" t="shared" si="2" ref="Y24:Y35">C24/N24</f>
        <v>0.8496176720475785</v>
      </c>
      <c r="Z24" s="623">
        <f aca="true" t="shared" si="3" ref="Z24:Z33">D24/O24</f>
        <v>0.8496176720475785</v>
      </c>
      <c r="AA24" s="623">
        <f aca="true" t="shared" si="4" ref="AA24:AA33">E24/P24</f>
        <v>1.1764705882352942</v>
      </c>
      <c r="AB24" s="623">
        <f aca="true" t="shared" si="5" ref="AB24:AB33">F24/Q24</f>
        <v>1.1764705882352942</v>
      </c>
      <c r="AC24" s="623">
        <f aca="true" t="shared" si="6" ref="AC24:AC33">G24/R24</f>
        <v>1.1764705882352942</v>
      </c>
      <c r="AD24" s="624">
        <f aca="true" t="shared" si="7" ref="AD24:AD33">H24/S24</f>
        <v>1.1764705882352942</v>
      </c>
      <c r="AE24" s="344">
        <f t="shared" si="1"/>
        <v>1.1764705882352942</v>
      </c>
      <c r="AF24" s="344">
        <f t="shared" si="1"/>
        <v>1.1764705882352942</v>
      </c>
      <c r="AG24" s="344">
        <f t="shared" si="1"/>
        <v>1.1764705882352942</v>
      </c>
      <c r="AH24" s="344">
        <f t="shared" si="1"/>
        <v>1.1764705882352942</v>
      </c>
      <c r="AI24" s="272">
        <f t="shared" si="1"/>
        <v>1.1764705882352942</v>
      </c>
    </row>
    <row r="25" spans="1:35" ht="60" customHeight="1">
      <c r="A25" s="270">
        <v>3</v>
      </c>
      <c r="B25" s="271" t="s">
        <v>841</v>
      </c>
      <c r="C25" s="560">
        <f>РФКиС_пер!E93</f>
        <v>29897.8</v>
      </c>
      <c r="D25" s="561">
        <f>РФКиС_пер!E94</f>
        <v>29745.899999999998</v>
      </c>
      <c r="E25" s="561">
        <f>РФКиС_пер!E95</f>
        <v>32935.4</v>
      </c>
      <c r="F25" s="561">
        <f>РФКиС_пер!E96</f>
        <v>40474.3</v>
      </c>
      <c r="G25" s="561">
        <f>РФКиС_пер!E97</f>
        <v>32184.5</v>
      </c>
      <c r="H25" s="562">
        <f>РФКиС_пер!E98</f>
        <v>58212</v>
      </c>
      <c r="I25" s="562">
        <f>РФКиС_пер!E99</f>
        <v>58212</v>
      </c>
      <c r="J25" s="562">
        <f>РФКиС_пер!E100</f>
        <v>58212</v>
      </c>
      <c r="K25" s="562">
        <f>РФКиС_пер!E101</f>
        <v>58212</v>
      </c>
      <c r="L25" s="562">
        <f>РФКиС_пер!E102</f>
        <v>58212</v>
      </c>
      <c r="M25" s="625">
        <f>РФКиС_пер!E103</f>
        <v>58212</v>
      </c>
      <c r="N25" s="620">
        <v>2227</v>
      </c>
      <c r="O25" s="583">
        <v>2227</v>
      </c>
      <c r="P25" s="583">
        <v>2052</v>
      </c>
      <c r="Q25" s="247">
        <f>РФКиС_п!M9</f>
        <v>2868</v>
      </c>
      <c r="R25" s="247">
        <f>РФКиС_п!O37</f>
        <v>3822</v>
      </c>
      <c r="S25" s="231">
        <f>РФКиС_п!Q37</f>
        <v>4204</v>
      </c>
      <c r="T25" s="231">
        <f>РФКиС_п!S37</f>
        <v>4204</v>
      </c>
      <c r="U25" s="231">
        <f>РФКиС_п!U37</f>
        <v>4204</v>
      </c>
      <c r="V25" s="231">
        <f>РФКиС_п!W37</f>
        <v>4204</v>
      </c>
      <c r="W25" s="231">
        <f>РФКиС_п!Y37</f>
        <v>4204</v>
      </c>
      <c r="X25" s="412">
        <f>РФКиС_п!AA37</f>
        <v>4204</v>
      </c>
      <c r="Y25" s="359">
        <f t="shared" si="2"/>
        <v>13.42514593623709</v>
      </c>
      <c r="Z25" s="360">
        <f t="shared" si="3"/>
        <v>13.356937584193982</v>
      </c>
      <c r="AA25" s="360">
        <f t="shared" si="4"/>
        <v>16.05038986354776</v>
      </c>
      <c r="AB25" s="360">
        <f t="shared" si="5"/>
        <v>14.112377963737798</v>
      </c>
      <c r="AC25" s="360">
        <f t="shared" si="6"/>
        <v>8.420852956567241</v>
      </c>
      <c r="AD25" s="344">
        <f t="shared" si="7"/>
        <v>13.846812559467175</v>
      </c>
      <c r="AE25" s="344">
        <f t="shared" si="1"/>
        <v>13.846812559467175</v>
      </c>
      <c r="AF25" s="344">
        <f t="shared" si="1"/>
        <v>13.846812559467175</v>
      </c>
      <c r="AG25" s="344">
        <f t="shared" si="1"/>
        <v>13.846812559467175</v>
      </c>
      <c r="AH25" s="344">
        <f t="shared" si="1"/>
        <v>13.846812559467175</v>
      </c>
      <c r="AI25" s="272">
        <f t="shared" si="1"/>
        <v>13.846812559467175</v>
      </c>
    </row>
    <row r="26" spans="1:35" ht="37.5" customHeight="1">
      <c r="A26" s="270">
        <v>4</v>
      </c>
      <c r="B26" s="271" t="s">
        <v>842</v>
      </c>
      <c r="C26" s="359">
        <f>РФКиС_пер!E105</f>
        <v>5888.6</v>
      </c>
      <c r="D26" s="360">
        <f>РФКиС_пер!E106</f>
        <v>5261.9</v>
      </c>
      <c r="E26" s="360">
        <f>РФКиС_пер!E107</f>
        <v>5261.9</v>
      </c>
      <c r="F26" s="360">
        <f>РФКиС_пер!E108</f>
        <v>5261.9</v>
      </c>
      <c r="G26" s="360">
        <f>РФКиС_пер!E109</f>
        <v>5906.5</v>
      </c>
      <c r="H26" s="344">
        <f>РФКиС_пер!E110</f>
        <v>5906.5</v>
      </c>
      <c r="I26" s="344">
        <f>РФКиС_пер!E111</f>
        <v>5906.5</v>
      </c>
      <c r="J26" s="344">
        <f>РФКиС_пер!E112</f>
        <v>5906.5</v>
      </c>
      <c r="K26" s="344">
        <f>РФКиС_пер!E113</f>
        <v>5906.5</v>
      </c>
      <c r="L26" s="344">
        <f>РФКиС_пер!E114</f>
        <v>5906.5</v>
      </c>
      <c r="M26" s="619">
        <f>РФКиС_пер!E115</f>
        <v>5906.5</v>
      </c>
      <c r="N26" s="620">
        <v>1</v>
      </c>
      <c r="O26" s="583">
        <v>1</v>
      </c>
      <c r="P26" s="583">
        <v>1</v>
      </c>
      <c r="Q26" s="583">
        <v>1</v>
      </c>
      <c r="R26" s="583">
        <v>1</v>
      </c>
      <c r="S26" s="434">
        <v>1</v>
      </c>
      <c r="T26" s="434">
        <v>1</v>
      </c>
      <c r="U26" s="434">
        <v>1</v>
      </c>
      <c r="V26" s="434">
        <v>1</v>
      </c>
      <c r="W26" s="434">
        <v>1</v>
      </c>
      <c r="X26" s="621">
        <v>1</v>
      </c>
      <c r="Y26" s="359">
        <f t="shared" si="2"/>
        <v>5888.6</v>
      </c>
      <c r="Z26" s="360">
        <f t="shared" si="3"/>
        <v>5261.9</v>
      </c>
      <c r="AA26" s="360">
        <f t="shared" si="4"/>
        <v>5261.9</v>
      </c>
      <c r="AB26" s="360">
        <f t="shared" si="5"/>
        <v>5261.9</v>
      </c>
      <c r="AC26" s="360">
        <f t="shared" si="6"/>
        <v>5906.5</v>
      </c>
      <c r="AD26" s="344">
        <f t="shared" si="7"/>
        <v>5906.5</v>
      </c>
      <c r="AE26" s="344">
        <f t="shared" si="1"/>
        <v>5906.5</v>
      </c>
      <c r="AF26" s="344">
        <f t="shared" si="1"/>
        <v>5906.5</v>
      </c>
      <c r="AG26" s="344">
        <f t="shared" si="1"/>
        <v>5906.5</v>
      </c>
      <c r="AH26" s="344">
        <f t="shared" si="1"/>
        <v>5906.5</v>
      </c>
      <c r="AI26" s="272">
        <f t="shared" si="1"/>
        <v>5906.5</v>
      </c>
    </row>
    <row r="27" spans="1:35" ht="39" customHeight="1">
      <c r="A27" s="270">
        <v>5</v>
      </c>
      <c r="B27" s="271" t="s">
        <v>843</v>
      </c>
      <c r="C27" s="359">
        <f>РФКиС_пер!E117</f>
        <v>566</v>
      </c>
      <c r="D27" s="561">
        <f>РФКиС_пер!E118</f>
        <v>0</v>
      </c>
      <c r="E27" s="561">
        <f>РФКиС_пер!E119</f>
        <v>0</v>
      </c>
      <c r="F27" s="561">
        <f>РФКиС_пер!E120</f>
        <v>0</v>
      </c>
      <c r="G27" s="561">
        <f>РФКиС_пер!E121</f>
        <v>180.5</v>
      </c>
      <c r="H27" s="562">
        <f>РФКиС_пер!E122</f>
        <v>111.7</v>
      </c>
      <c r="I27" s="562">
        <f>РФКиС_пер!E123</f>
        <v>111.7</v>
      </c>
      <c r="J27" s="562">
        <f>РФКиС_пер!E124</f>
        <v>111.7</v>
      </c>
      <c r="K27" s="562">
        <f>РФКиС_пер!E125</f>
        <v>0</v>
      </c>
      <c r="L27" s="562">
        <f>РФКиС_пер!E126</f>
        <v>0</v>
      </c>
      <c r="M27" s="625">
        <f>РФКиС_пер!E127</f>
        <v>0</v>
      </c>
      <c r="N27" s="620">
        <v>4</v>
      </c>
      <c r="O27" s="583">
        <v>0</v>
      </c>
      <c r="P27" s="583">
        <v>0</v>
      </c>
      <c r="Q27" s="583">
        <v>0</v>
      </c>
      <c r="R27" s="583">
        <v>3</v>
      </c>
      <c r="S27" s="434">
        <v>3</v>
      </c>
      <c r="T27" s="434">
        <v>3</v>
      </c>
      <c r="U27" s="434">
        <v>3</v>
      </c>
      <c r="V27" s="434">
        <v>0</v>
      </c>
      <c r="W27" s="434">
        <v>0</v>
      </c>
      <c r="X27" s="621">
        <v>0</v>
      </c>
      <c r="Y27" s="359">
        <f t="shared" si="2"/>
        <v>141.5</v>
      </c>
      <c r="Z27" s="360">
        <v>0</v>
      </c>
      <c r="AA27" s="360">
        <v>0</v>
      </c>
      <c r="AB27" s="360">
        <v>0</v>
      </c>
      <c r="AC27" s="360">
        <f>G27/R27</f>
        <v>60.166666666666664</v>
      </c>
      <c r="AD27" s="344">
        <f t="shared" si="7"/>
        <v>37.233333333333334</v>
      </c>
      <c r="AE27" s="344">
        <f t="shared" si="1"/>
        <v>37.233333333333334</v>
      </c>
      <c r="AF27" s="344">
        <f t="shared" si="1"/>
        <v>37.233333333333334</v>
      </c>
      <c r="AG27" s="344">
        <v>0</v>
      </c>
      <c r="AH27" s="344">
        <v>0</v>
      </c>
      <c r="AI27" s="272">
        <v>0</v>
      </c>
    </row>
    <row r="28" spans="1:35" ht="96" customHeight="1">
      <c r="A28" s="270">
        <v>6</v>
      </c>
      <c r="B28" s="271" t="s">
        <v>650</v>
      </c>
      <c r="C28" s="359">
        <f>РФКиС_пер!E129</f>
        <v>3000</v>
      </c>
      <c r="D28" s="360">
        <f>РФКиС_пер!E130</f>
        <v>3000</v>
      </c>
      <c r="E28" s="360">
        <f>РФКиС_пер!E131</f>
        <v>3000</v>
      </c>
      <c r="F28" s="360">
        <f>РФКиС_пер!E132</f>
        <v>3000</v>
      </c>
      <c r="G28" s="360">
        <f>РФКиС_пер!E133</f>
        <v>3000</v>
      </c>
      <c r="H28" s="344">
        <f>РФКиС_пер!E134</f>
        <v>3000</v>
      </c>
      <c r="I28" s="344">
        <f>РФКиС_пер!E135</f>
        <v>3000</v>
      </c>
      <c r="J28" s="344">
        <f>РФКиС_пер!E136</f>
        <v>3000</v>
      </c>
      <c r="K28" s="344">
        <f>РФКиС_пер!E137</f>
        <v>3000</v>
      </c>
      <c r="L28" s="344">
        <f>РФКиС_пер!E138</f>
        <v>3000</v>
      </c>
      <c r="M28" s="619">
        <f>РФКиС_пер!E139</f>
        <v>3000</v>
      </c>
      <c r="N28" s="620">
        <v>17</v>
      </c>
      <c r="O28" s="583">
        <v>17</v>
      </c>
      <c r="P28" s="583">
        <v>17</v>
      </c>
      <c r="Q28" s="583">
        <v>17</v>
      </c>
      <c r="R28" s="583">
        <v>16</v>
      </c>
      <c r="S28" s="434">
        <v>16</v>
      </c>
      <c r="T28" s="434">
        <v>16</v>
      </c>
      <c r="U28" s="434">
        <v>16</v>
      </c>
      <c r="V28" s="434">
        <v>16</v>
      </c>
      <c r="W28" s="434">
        <v>16</v>
      </c>
      <c r="X28" s="621">
        <v>16</v>
      </c>
      <c r="Y28" s="359">
        <f t="shared" si="2"/>
        <v>176.47058823529412</v>
      </c>
      <c r="Z28" s="360">
        <f t="shared" si="3"/>
        <v>176.47058823529412</v>
      </c>
      <c r="AA28" s="360">
        <f t="shared" si="4"/>
        <v>176.47058823529412</v>
      </c>
      <c r="AB28" s="360">
        <f t="shared" si="5"/>
        <v>176.47058823529412</v>
      </c>
      <c r="AC28" s="360">
        <f t="shared" si="6"/>
        <v>187.5</v>
      </c>
      <c r="AD28" s="344">
        <f t="shared" si="7"/>
        <v>187.5</v>
      </c>
      <c r="AE28" s="344">
        <f aca="true" t="shared" si="8" ref="AE28:AI33">I28/T28</f>
        <v>187.5</v>
      </c>
      <c r="AF28" s="344">
        <f t="shared" si="8"/>
        <v>187.5</v>
      </c>
      <c r="AG28" s="344">
        <f t="shared" si="8"/>
        <v>187.5</v>
      </c>
      <c r="AH28" s="344">
        <f t="shared" si="8"/>
        <v>187.5</v>
      </c>
      <c r="AI28" s="272">
        <f t="shared" si="8"/>
        <v>187.5</v>
      </c>
    </row>
    <row r="29" spans="1:35" ht="30">
      <c r="A29" s="270">
        <v>7</v>
      </c>
      <c r="B29" s="271" t="s">
        <v>668</v>
      </c>
      <c r="C29" s="359">
        <v>0</v>
      </c>
      <c r="D29" s="360">
        <v>0</v>
      </c>
      <c r="E29" s="360">
        <v>0</v>
      </c>
      <c r="F29" s="360">
        <f>РФКиС_пер!E144</f>
        <v>1010</v>
      </c>
      <c r="G29" s="360">
        <f>РФКиС_пер!E145</f>
        <v>650.6</v>
      </c>
      <c r="H29" s="344">
        <f>РФКиС_пер!E146</f>
        <v>892.3</v>
      </c>
      <c r="I29" s="344">
        <f>РФКиС_пер!E147</f>
        <v>892.3</v>
      </c>
      <c r="J29" s="344">
        <f>РФКиС_пер!E148</f>
        <v>892.3</v>
      </c>
      <c r="K29" s="344">
        <f>РФКиС_пер!E149</f>
        <v>892.3</v>
      </c>
      <c r="L29" s="344">
        <f>РФКиС_пер!E150</f>
        <v>892.3</v>
      </c>
      <c r="M29" s="619">
        <f>РФКиС_пер!E151</f>
        <v>892.3</v>
      </c>
      <c r="N29" s="620">
        <v>0</v>
      </c>
      <c r="O29" s="583">
        <v>0</v>
      </c>
      <c r="P29" s="583">
        <v>0</v>
      </c>
      <c r="Q29" s="583">
        <v>61</v>
      </c>
      <c r="R29" s="583">
        <v>61</v>
      </c>
      <c r="S29" s="434">
        <v>61</v>
      </c>
      <c r="T29" s="434">
        <v>61</v>
      </c>
      <c r="U29" s="434">
        <v>61</v>
      </c>
      <c r="V29" s="434">
        <v>61</v>
      </c>
      <c r="W29" s="434">
        <v>61</v>
      </c>
      <c r="X29" s="621">
        <v>61</v>
      </c>
      <c r="Y29" s="359">
        <v>0</v>
      </c>
      <c r="Z29" s="360">
        <v>0</v>
      </c>
      <c r="AA29" s="360">
        <v>0</v>
      </c>
      <c r="AB29" s="360">
        <f aca="true" t="shared" si="9" ref="AB29:AI30">F29/Q29</f>
        <v>16.557377049180328</v>
      </c>
      <c r="AC29" s="360">
        <f t="shared" si="9"/>
        <v>10.665573770491804</v>
      </c>
      <c r="AD29" s="344">
        <f t="shared" si="9"/>
        <v>14.627868852459015</v>
      </c>
      <c r="AE29" s="344">
        <f t="shared" si="9"/>
        <v>14.627868852459015</v>
      </c>
      <c r="AF29" s="344">
        <f t="shared" si="9"/>
        <v>14.627868852459015</v>
      </c>
      <c r="AG29" s="344">
        <f t="shared" si="9"/>
        <v>14.627868852459015</v>
      </c>
      <c r="AH29" s="344">
        <f t="shared" si="9"/>
        <v>14.627868852459015</v>
      </c>
      <c r="AI29" s="272">
        <f t="shared" si="9"/>
        <v>14.627868852459015</v>
      </c>
    </row>
    <row r="30" spans="1:35" ht="40.5">
      <c r="A30" s="270">
        <v>8</v>
      </c>
      <c r="B30" s="271" t="s">
        <v>669</v>
      </c>
      <c r="C30" s="359">
        <v>0</v>
      </c>
      <c r="D30" s="360">
        <v>0</v>
      </c>
      <c r="E30" s="360">
        <v>0</v>
      </c>
      <c r="F30" s="360">
        <f>РФКиС_пер!E204</f>
        <v>12426.4</v>
      </c>
      <c r="G30" s="360">
        <f>РФКиС_пер!E205</f>
        <v>9280.7</v>
      </c>
      <c r="H30" s="344">
        <f>РФКиС_пер!E206</f>
        <v>18000</v>
      </c>
      <c r="I30" s="344">
        <f>РФКиС_пер!E207</f>
        <v>18000</v>
      </c>
      <c r="J30" s="344">
        <f>РФКиС_пер!E208</f>
        <v>18000</v>
      </c>
      <c r="K30" s="344">
        <f>РФКиС_пер!E209</f>
        <v>18000</v>
      </c>
      <c r="L30" s="344">
        <f>РФКиС_пер!E210</f>
        <v>18000</v>
      </c>
      <c r="M30" s="619">
        <f>РФКиС_пер!E211</f>
        <v>18000</v>
      </c>
      <c r="N30" s="620">
        <v>0</v>
      </c>
      <c r="O30" s="583">
        <v>0</v>
      </c>
      <c r="P30" s="583">
        <v>0</v>
      </c>
      <c r="Q30" s="583">
        <f>РФКиС_п!M12</f>
        <v>54</v>
      </c>
      <c r="R30" s="583">
        <f>РФКиС_п!O12</f>
        <v>42</v>
      </c>
      <c r="S30" s="434">
        <f>РФКиС_п!Q12</f>
        <v>17</v>
      </c>
      <c r="T30" s="434">
        <f>РФКиС_п!S12</f>
        <v>54</v>
      </c>
      <c r="U30" s="434">
        <f>РФКиС_п!U12</f>
        <v>54</v>
      </c>
      <c r="V30" s="434">
        <f>РФКиС_п!W12</f>
        <v>54</v>
      </c>
      <c r="W30" s="434">
        <f>РФКиС_п!Y12</f>
        <v>54</v>
      </c>
      <c r="X30" s="621">
        <f>РФКиС_п!AA12</f>
        <v>54</v>
      </c>
      <c r="Y30" s="359">
        <v>0</v>
      </c>
      <c r="Z30" s="360">
        <v>0</v>
      </c>
      <c r="AA30" s="360">
        <v>0</v>
      </c>
      <c r="AB30" s="360">
        <f t="shared" si="9"/>
        <v>230.1185185185185</v>
      </c>
      <c r="AC30" s="360">
        <f t="shared" si="9"/>
        <v>220.96904761904764</v>
      </c>
      <c r="AD30" s="344">
        <f t="shared" si="9"/>
        <v>1058.8235294117646</v>
      </c>
      <c r="AE30" s="344">
        <f t="shared" si="9"/>
        <v>333.3333333333333</v>
      </c>
      <c r="AF30" s="344">
        <f t="shared" si="9"/>
        <v>333.3333333333333</v>
      </c>
      <c r="AG30" s="344">
        <f t="shared" si="9"/>
        <v>333.3333333333333</v>
      </c>
      <c r="AH30" s="344">
        <f t="shared" si="9"/>
        <v>333.3333333333333</v>
      </c>
      <c r="AI30" s="272">
        <f t="shared" si="9"/>
        <v>333.3333333333333</v>
      </c>
    </row>
    <row r="31" spans="1:35" ht="59.25" customHeight="1">
      <c r="A31" s="270">
        <v>9</v>
      </c>
      <c r="B31" s="271" t="s">
        <v>651</v>
      </c>
      <c r="C31" s="560">
        <f>РФКиС_пер!E326</f>
        <v>453746.69999999995</v>
      </c>
      <c r="D31" s="561">
        <f>РФКиС_пер!E327</f>
        <v>433929.5</v>
      </c>
      <c r="E31" s="561">
        <f>РФКиС_пер!E328</f>
        <v>472419</v>
      </c>
      <c r="F31" s="561">
        <f>РФКиС_пер!E329</f>
        <v>643499.4</v>
      </c>
      <c r="G31" s="561">
        <f>РФКиС_пер!E330</f>
        <v>735576.2</v>
      </c>
      <c r="H31" s="562">
        <f>РФКиС_пер!E331</f>
        <v>752223.2999999999</v>
      </c>
      <c r="I31" s="239">
        <f>РФКиС_пер!E332</f>
        <v>752223.2999999999</v>
      </c>
      <c r="J31" s="239">
        <f>РФКиС_пер!E333</f>
        <v>752223.2999999999</v>
      </c>
      <c r="K31" s="239">
        <f>РФКиС_пер!E334</f>
        <v>741036</v>
      </c>
      <c r="L31" s="239">
        <f>РФКиС_пер!E335</f>
        <v>741036</v>
      </c>
      <c r="M31" s="626">
        <f>РФКиС_пер!E336</f>
        <v>741036</v>
      </c>
      <c r="N31" s="627">
        <v>10652</v>
      </c>
      <c r="O31" s="247">
        <v>10981</v>
      </c>
      <c r="P31" s="247">
        <v>10981</v>
      </c>
      <c r="Q31" s="628">
        <f>РФКиС_п!M17</f>
        <v>10981</v>
      </c>
      <c r="R31" s="628">
        <f>РФКиС_п!O17</f>
        <v>10981</v>
      </c>
      <c r="S31" s="231">
        <f>РФКиС_п!Q17</f>
        <v>10981</v>
      </c>
      <c r="T31" s="629">
        <f>РФКиС_п!S17</f>
        <v>10981</v>
      </c>
      <c r="U31" s="629">
        <f>РФКиС_п!U17</f>
        <v>10981</v>
      </c>
      <c r="V31" s="629">
        <f>РФКиС_п!W17</f>
        <v>10981</v>
      </c>
      <c r="W31" s="231">
        <f>РФКиС_п!Y17</f>
        <v>10981</v>
      </c>
      <c r="X31" s="412">
        <f>РФКиС_п!AA17</f>
        <v>10981</v>
      </c>
      <c r="Y31" s="630">
        <f t="shared" si="2"/>
        <v>42.597324446113404</v>
      </c>
      <c r="Z31" s="360">
        <f t="shared" si="3"/>
        <v>39.51639194973136</v>
      </c>
      <c r="AA31" s="360">
        <f t="shared" si="4"/>
        <v>43.02149166742555</v>
      </c>
      <c r="AB31" s="360">
        <f t="shared" si="5"/>
        <v>58.60116564975868</v>
      </c>
      <c r="AC31" s="360">
        <f t="shared" si="6"/>
        <v>66.98626718878062</v>
      </c>
      <c r="AD31" s="344">
        <f t="shared" si="7"/>
        <v>68.50225844640742</v>
      </c>
      <c r="AE31" s="344">
        <f t="shared" si="8"/>
        <v>68.50225844640742</v>
      </c>
      <c r="AF31" s="344">
        <f t="shared" si="8"/>
        <v>68.50225844640742</v>
      </c>
      <c r="AG31" s="344">
        <f t="shared" si="8"/>
        <v>67.48347145068755</v>
      </c>
      <c r="AH31" s="344">
        <f t="shared" si="8"/>
        <v>67.48347145068755</v>
      </c>
      <c r="AI31" s="272">
        <f t="shared" si="8"/>
        <v>67.48347145068755</v>
      </c>
    </row>
    <row r="32" spans="1:35" ht="35.25" customHeight="1">
      <c r="A32" s="270">
        <v>10</v>
      </c>
      <c r="B32" s="271" t="s">
        <v>652</v>
      </c>
      <c r="C32" s="359">
        <f>РФКиС_пер!E338</f>
        <v>59399.3</v>
      </c>
      <c r="D32" s="360">
        <f>РФКиС_пер!E339</f>
        <v>251775.59999999998</v>
      </c>
      <c r="E32" s="360">
        <f>РФКиС_пер!E340</f>
        <v>256318.1</v>
      </c>
      <c r="F32" s="360">
        <f>РФКиС_пер!E341</f>
        <v>254429.40000000002</v>
      </c>
      <c r="G32" s="360">
        <f>РФКиС_пер!E342</f>
        <v>147413.2</v>
      </c>
      <c r="H32" s="344">
        <f>РФКиС_пер!E343</f>
        <v>30642.6</v>
      </c>
      <c r="I32" s="239">
        <f>РФКиС_пер!E344</f>
        <v>30551</v>
      </c>
      <c r="J32" s="239">
        <f>РФКиС_пер!E345</f>
        <v>30551</v>
      </c>
      <c r="K32" s="239">
        <f>РФКиС_пер!E346</f>
        <v>551</v>
      </c>
      <c r="L32" s="239">
        <f>РФКиС_пер!E347</f>
        <v>551</v>
      </c>
      <c r="M32" s="626">
        <f>РФКиС_пер!E348</f>
        <v>551</v>
      </c>
      <c r="N32" s="627">
        <v>17</v>
      </c>
      <c r="O32" s="247">
        <v>17</v>
      </c>
      <c r="P32" s="247">
        <v>17</v>
      </c>
      <c r="Q32" s="247">
        <v>17</v>
      </c>
      <c r="R32" s="247">
        <v>16</v>
      </c>
      <c r="S32" s="231">
        <v>16</v>
      </c>
      <c r="T32" s="231">
        <v>16</v>
      </c>
      <c r="U32" s="231">
        <v>16</v>
      </c>
      <c r="V32" s="231">
        <v>16</v>
      </c>
      <c r="W32" s="231">
        <v>16</v>
      </c>
      <c r="X32" s="412">
        <v>16</v>
      </c>
      <c r="Y32" s="630">
        <f t="shared" si="2"/>
        <v>3494.0764705882357</v>
      </c>
      <c r="Z32" s="360">
        <f t="shared" si="3"/>
        <v>14810.329411764704</v>
      </c>
      <c r="AA32" s="360">
        <f t="shared" si="4"/>
        <v>15077.535294117648</v>
      </c>
      <c r="AB32" s="360">
        <f t="shared" si="5"/>
        <v>14966.435294117648</v>
      </c>
      <c r="AC32" s="360">
        <f t="shared" si="6"/>
        <v>9213.325</v>
      </c>
      <c r="AD32" s="344">
        <f t="shared" si="7"/>
        <v>1915.1625</v>
      </c>
      <c r="AE32" s="344">
        <f t="shared" si="8"/>
        <v>1909.4375</v>
      </c>
      <c r="AF32" s="344">
        <f t="shared" si="8"/>
        <v>1909.4375</v>
      </c>
      <c r="AG32" s="344">
        <f t="shared" si="8"/>
        <v>34.4375</v>
      </c>
      <c r="AH32" s="344">
        <f t="shared" si="8"/>
        <v>34.4375</v>
      </c>
      <c r="AI32" s="272">
        <f t="shared" si="8"/>
        <v>34.4375</v>
      </c>
    </row>
    <row r="33" spans="1:35" ht="20.25">
      <c r="A33" s="270">
        <v>11</v>
      </c>
      <c r="B33" s="271" t="s">
        <v>662</v>
      </c>
      <c r="C33" s="359">
        <f>РФКиС_пер!E350</f>
        <v>9622</v>
      </c>
      <c r="D33" s="360">
        <f>РФКиС_пер!E351</f>
        <v>4343</v>
      </c>
      <c r="E33" s="360">
        <f>РФКиС_пер!E352</f>
        <v>4343</v>
      </c>
      <c r="F33" s="360">
        <f>РФКиС_пер!E353</f>
        <v>4343</v>
      </c>
      <c r="G33" s="360">
        <f>РФКиС_пер!E354</f>
        <v>4343</v>
      </c>
      <c r="H33" s="344">
        <f>РФКиС_пер!E355</f>
        <v>1883</v>
      </c>
      <c r="I33" s="239">
        <f>РФКиС_пер!E356</f>
        <v>1883</v>
      </c>
      <c r="J33" s="239">
        <f>РФКиС_пер!E357</f>
        <v>1883</v>
      </c>
      <c r="K33" s="239">
        <f>РФКиС_пер!E358</f>
        <v>1883</v>
      </c>
      <c r="L33" s="239">
        <f>РФКиС_пер!E359</f>
        <v>1883</v>
      </c>
      <c r="M33" s="626">
        <f>РФКиС_пер!E360</f>
        <v>1883</v>
      </c>
      <c r="N33" s="627">
        <v>16</v>
      </c>
      <c r="O33" s="247">
        <v>16</v>
      </c>
      <c r="P33" s="247">
        <v>16</v>
      </c>
      <c r="Q33" s="247">
        <f>РФКиС_п!M28</f>
        <v>13</v>
      </c>
      <c r="R33" s="247">
        <f>РФКиС_п!O28</f>
        <v>10</v>
      </c>
      <c r="S33" s="231">
        <f>РФКиС_п!Q28</f>
        <v>4</v>
      </c>
      <c r="T33" s="231">
        <f>РФКиС_п!S28</f>
        <v>6</v>
      </c>
      <c r="U33" s="231">
        <f>РФКиС_п!U28</f>
        <v>3</v>
      </c>
      <c r="V33" s="231">
        <f>РФКиС_п!W28</f>
        <v>3</v>
      </c>
      <c r="W33" s="231">
        <f>РФКиС_п!Y28</f>
        <v>3</v>
      </c>
      <c r="X33" s="412">
        <f>РФКиС_п!AA28</f>
        <v>3</v>
      </c>
      <c r="Y33" s="630">
        <f t="shared" si="2"/>
        <v>601.375</v>
      </c>
      <c r="Z33" s="360">
        <f t="shared" si="3"/>
        <v>271.4375</v>
      </c>
      <c r="AA33" s="360">
        <f t="shared" si="4"/>
        <v>271.4375</v>
      </c>
      <c r="AB33" s="360">
        <f t="shared" si="5"/>
        <v>334.0769230769231</v>
      </c>
      <c r="AC33" s="360">
        <f t="shared" si="6"/>
        <v>434.3</v>
      </c>
      <c r="AD33" s="344">
        <f t="shared" si="7"/>
        <v>470.75</v>
      </c>
      <c r="AE33" s="344">
        <f t="shared" si="8"/>
        <v>313.8333333333333</v>
      </c>
      <c r="AF33" s="344">
        <f t="shared" si="8"/>
        <v>627.6666666666666</v>
      </c>
      <c r="AG33" s="344">
        <f t="shared" si="8"/>
        <v>627.6666666666666</v>
      </c>
      <c r="AH33" s="344">
        <f t="shared" si="8"/>
        <v>627.6666666666666</v>
      </c>
      <c r="AI33" s="272">
        <f t="shared" si="8"/>
        <v>627.6666666666666</v>
      </c>
    </row>
    <row r="34" spans="1:35" ht="40.5">
      <c r="A34" s="270">
        <v>12</v>
      </c>
      <c r="B34" s="271" t="s">
        <v>844</v>
      </c>
      <c r="C34" s="359">
        <f>РФКиС_пер!E362</f>
        <v>1590.2</v>
      </c>
      <c r="D34" s="360"/>
      <c r="E34" s="360"/>
      <c r="F34" s="360"/>
      <c r="G34" s="360"/>
      <c r="H34" s="344"/>
      <c r="I34" s="344"/>
      <c r="J34" s="344"/>
      <c r="K34" s="344"/>
      <c r="L34" s="344"/>
      <c r="M34" s="619"/>
      <c r="N34" s="620">
        <v>1</v>
      </c>
      <c r="O34" s="583"/>
      <c r="P34" s="583"/>
      <c r="Q34" s="583"/>
      <c r="R34" s="583"/>
      <c r="S34" s="434"/>
      <c r="T34" s="434"/>
      <c r="U34" s="434"/>
      <c r="V34" s="434"/>
      <c r="W34" s="434"/>
      <c r="X34" s="621"/>
      <c r="Y34" s="359">
        <f t="shared" si="2"/>
        <v>1590.2</v>
      </c>
      <c r="Z34" s="360"/>
      <c r="AA34" s="360"/>
      <c r="AB34" s="360"/>
      <c r="AC34" s="360"/>
      <c r="AD34" s="344"/>
      <c r="AE34" s="631"/>
      <c r="AF34" s="631"/>
      <c r="AG34" s="631"/>
      <c r="AH34" s="631"/>
      <c r="AI34" s="274"/>
    </row>
    <row r="35" spans="1:35" ht="30">
      <c r="A35" s="270">
        <v>13</v>
      </c>
      <c r="B35" s="271" t="s">
        <v>845</v>
      </c>
      <c r="C35" s="359">
        <f>РФКиС_пер!E374</f>
        <v>1665.9</v>
      </c>
      <c r="D35" s="360"/>
      <c r="E35" s="360"/>
      <c r="F35" s="360"/>
      <c r="G35" s="360"/>
      <c r="H35" s="344"/>
      <c r="I35" s="344"/>
      <c r="J35" s="344"/>
      <c r="K35" s="344"/>
      <c r="L35" s="344"/>
      <c r="M35" s="619"/>
      <c r="N35" s="620">
        <v>1</v>
      </c>
      <c r="O35" s="583"/>
      <c r="P35" s="583"/>
      <c r="Q35" s="583"/>
      <c r="R35" s="583"/>
      <c r="S35" s="434"/>
      <c r="T35" s="434"/>
      <c r="U35" s="434"/>
      <c r="V35" s="434"/>
      <c r="W35" s="434"/>
      <c r="X35" s="621"/>
      <c r="Y35" s="359">
        <f t="shared" si="2"/>
        <v>1665.9</v>
      </c>
      <c r="Z35" s="360"/>
      <c r="AA35" s="360"/>
      <c r="AB35" s="360"/>
      <c r="AC35" s="360"/>
      <c r="AD35" s="344"/>
      <c r="AE35" s="631"/>
      <c r="AF35" s="631"/>
      <c r="AG35" s="631"/>
      <c r="AH35" s="631"/>
      <c r="AI35" s="274"/>
    </row>
    <row r="36" spans="1:35" s="21" customFormat="1" ht="20.25">
      <c r="A36" s="270">
        <v>14</v>
      </c>
      <c r="B36" s="275" t="s">
        <v>653</v>
      </c>
      <c r="C36" s="632"/>
      <c r="D36" s="633"/>
      <c r="E36" s="633"/>
      <c r="F36" s="633">
        <f>РФКиС_пер!E264</f>
        <v>981.1</v>
      </c>
      <c r="G36" s="633"/>
      <c r="H36" s="634"/>
      <c r="I36" s="634"/>
      <c r="J36" s="634"/>
      <c r="K36" s="634"/>
      <c r="L36" s="634"/>
      <c r="M36" s="635"/>
      <c r="N36" s="636"/>
      <c r="O36" s="637"/>
      <c r="P36" s="637"/>
      <c r="Q36" s="538">
        <v>1</v>
      </c>
      <c r="R36" s="637"/>
      <c r="S36" s="638"/>
      <c r="T36" s="638"/>
      <c r="U36" s="638"/>
      <c r="V36" s="638"/>
      <c r="W36" s="638"/>
      <c r="X36" s="639"/>
      <c r="Y36" s="640"/>
      <c r="Z36" s="641"/>
      <c r="AA36" s="641"/>
      <c r="AB36" s="642">
        <f>F36/Q36</f>
        <v>981.1</v>
      </c>
      <c r="AC36" s="641"/>
      <c r="AD36" s="643"/>
      <c r="AE36" s="644"/>
      <c r="AF36" s="644"/>
      <c r="AG36" s="644"/>
      <c r="AH36" s="644"/>
      <c r="AI36" s="276"/>
    </row>
    <row r="37" spans="1:35" s="87" customFormat="1" ht="30">
      <c r="A37" s="277">
        <v>15</v>
      </c>
      <c r="B37" s="278" t="s">
        <v>654</v>
      </c>
      <c r="C37" s="645"/>
      <c r="D37" s="646"/>
      <c r="E37" s="646"/>
      <c r="F37" s="633">
        <f>РФКиС_пер!E276</f>
        <v>74.3</v>
      </c>
      <c r="G37" s="646"/>
      <c r="H37" s="647"/>
      <c r="I37" s="647"/>
      <c r="J37" s="647"/>
      <c r="K37" s="647"/>
      <c r="L37" s="647"/>
      <c r="M37" s="648"/>
      <c r="N37" s="649"/>
      <c r="O37" s="650"/>
      <c r="P37" s="650"/>
      <c r="Q37" s="637">
        <v>1</v>
      </c>
      <c r="R37" s="650"/>
      <c r="S37" s="651"/>
      <c r="T37" s="651"/>
      <c r="U37" s="651"/>
      <c r="V37" s="651"/>
      <c r="W37" s="651"/>
      <c r="X37" s="652"/>
      <c r="Y37" s="653"/>
      <c r="Z37" s="654"/>
      <c r="AA37" s="654"/>
      <c r="AB37" s="641">
        <f>F37/Q37</f>
        <v>74.3</v>
      </c>
      <c r="AC37" s="654"/>
      <c r="AD37" s="655"/>
      <c r="AE37" s="631"/>
      <c r="AF37" s="631"/>
      <c r="AG37" s="631"/>
      <c r="AH37" s="631"/>
      <c r="AI37" s="274"/>
    </row>
    <row r="38" spans="1:35" s="144" customFormat="1" ht="20.25">
      <c r="A38" s="279">
        <v>16</v>
      </c>
      <c r="B38" s="280" t="s">
        <v>672</v>
      </c>
      <c r="C38" s="630"/>
      <c r="D38" s="248"/>
      <c r="E38" s="248"/>
      <c r="F38" s="248">
        <f>РФКиС_пер!E288</f>
        <v>344</v>
      </c>
      <c r="G38" s="248">
        <f>РФКиС_пер!E289+РФКиС_пер!E290</f>
        <v>760.6</v>
      </c>
      <c r="H38" s="239">
        <f>РФКиС_пер!E291+РФКиС_пер!E292</f>
        <v>601.6</v>
      </c>
      <c r="I38" s="239">
        <f>РФКиС_пер!E293+РФКиС_пер!E294</f>
        <v>601.6</v>
      </c>
      <c r="J38" s="239">
        <f>РФКиС_пер!E295+РФКиС_пер!E296</f>
        <v>601.6</v>
      </c>
      <c r="K38" s="239">
        <f>РФКиС_пер!E297</f>
        <v>400</v>
      </c>
      <c r="L38" s="239">
        <f>РФКиС_пер!E298</f>
        <v>400</v>
      </c>
      <c r="M38" s="239">
        <f>РФКиС_пер!E299</f>
        <v>400</v>
      </c>
      <c r="N38" s="656"/>
      <c r="O38" s="657"/>
      <c r="P38" s="657"/>
      <c r="Q38" s="545">
        <f>РФКиС_п!M14</f>
        <v>6</v>
      </c>
      <c r="R38" s="545">
        <f>РФКиС_п!O14</f>
        <v>2</v>
      </c>
      <c r="S38" s="232">
        <f>РФКиС_п!Q14</f>
        <v>30</v>
      </c>
      <c r="T38" s="232">
        <f>РФКиС_п!S14</f>
        <v>30</v>
      </c>
      <c r="U38" s="232">
        <f>РФКиС_п!T14</f>
        <v>30</v>
      </c>
      <c r="V38" s="232">
        <f>РФКиС_п!U14</f>
        <v>30</v>
      </c>
      <c r="W38" s="232">
        <f>РФКиС_п!V14</f>
        <v>30</v>
      </c>
      <c r="X38" s="232">
        <f>РФКиС_п!W14</f>
        <v>30</v>
      </c>
      <c r="Y38" s="656"/>
      <c r="Z38" s="657"/>
      <c r="AA38" s="657"/>
      <c r="AB38" s="658">
        <f>F38/Q38</f>
        <v>57.333333333333336</v>
      </c>
      <c r="AC38" s="658">
        <f aca="true" t="shared" si="10" ref="AC38:AI38">G38/R38</f>
        <v>380.3</v>
      </c>
      <c r="AD38" s="240">
        <f t="shared" si="10"/>
        <v>20.053333333333335</v>
      </c>
      <c r="AE38" s="240">
        <f t="shared" si="10"/>
        <v>20.053333333333335</v>
      </c>
      <c r="AF38" s="240">
        <f t="shared" si="10"/>
        <v>20.053333333333335</v>
      </c>
      <c r="AG38" s="240">
        <f t="shared" si="10"/>
        <v>13.333333333333334</v>
      </c>
      <c r="AH38" s="240">
        <f t="shared" si="10"/>
        <v>13.333333333333334</v>
      </c>
      <c r="AI38" s="281">
        <f t="shared" si="10"/>
        <v>13.333333333333334</v>
      </c>
    </row>
    <row r="39" spans="1:35" s="144" customFormat="1" ht="30">
      <c r="A39" s="283">
        <v>17</v>
      </c>
      <c r="B39" s="275" t="s">
        <v>673</v>
      </c>
      <c r="C39" s="659"/>
      <c r="D39" s="543"/>
      <c r="E39" s="543"/>
      <c r="F39" s="543">
        <f>РФКиС_пер!E304</f>
        <v>717</v>
      </c>
      <c r="G39" s="543"/>
      <c r="H39" s="542"/>
      <c r="I39" s="660"/>
      <c r="J39" s="660"/>
      <c r="K39" s="660"/>
      <c r="L39" s="660"/>
      <c r="M39" s="661"/>
      <c r="N39" s="662"/>
      <c r="O39" s="663"/>
      <c r="P39" s="663"/>
      <c r="Q39" s="664">
        <v>1</v>
      </c>
      <c r="R39" s="663"/>
      <c r="S39" s="665"/>
      <c r="T39" s="665"/>
      <c r="U39" s="665"/>
      <c r="V39" s="665"/>
      <c r="W39" s="665"/>
      <c r="X39" s="666"/>
      <c r="Y39" s="656"/>
      <c r="Z39" s="657"/>
      <c r="AA39" s="657"/>
      <c r="AB39" s="545">
        <f>F39/Q39</f>
        <v>717</v>
      </c>
      <c r="AC39" s="657"/>
      <c r="AD39" s="667"/>
      <c r="AE39" s="668"/>
      <c r="AF39" s="668"/>
      <c r="AG39" s="668"/>
      <c r="AH39" s="668"/>
      <c r="AI39" s="282"/>
    </row>
    <row r="40" spans="1:35" s="144" customFormat="1" ht="50.25" customHeight="1">
      <c r="A40" s="283">
        <v>18</v>
      </c>
      <c r="B40" s="275" t="s">
        <v>732</v>
      </c>
      <c r="C40" s="659"/>
      <c r="D40" s="543"/>
      <c r="E40" s="543"/>
      <c r="F40" s="543"/>
      <c r="G40" s="543">
        <f>РФКиС_пер!E317</f>
        <v>998.4000000000001</v>
      </c>
      <c r="H40" s="542"/>
      <c r="I40" s="660"/>
      <c r="J40" s="660"/>
      <c r="K40" s="660"/>
      <c r="L40" s="660"/>
      <c r="M40" s="661"/>
      <c r="N40" s="662"/>
      <c r="O40" s="663"/>
      <c r="P40" s="663"/>
      <c r="Q40" s="664"/>
      <c r="R40" s="664">
        <v>1</v>
      </c>
      <c r="S40" s="665"/>
      <c r="T40" s="665"/>
      <c r="U40" s="665"/>
      <c r="V40" s="665"/>
      <c r="W40" s="665"/>
      <c r="X40" s="666"/>
      <c r="Y40" s="662"/>
      <c r="Z40" s="663"/>
      <c r="AA40" s="663"/>
      <c r="AB40" s="664"/>
      <c r="AC40" s="664">
        <f>G40/R40</f>
        <v>998.4000000000001</v>
      </c>
      <c r="AD40" s="665"/>
      <c r="AE40" s="669"/>
      <c r="AF40" s="669"/>
      <c r="AG40" s="669"/>
      <c r="AH40" s="669"/>
      <c r="AI40" s="284"/>
    </row>
    <row r="41" spans="1:35" s="144" customFormat="1" ht="20.25">
      <c r="A41" s="283">
        <v>19</v>
      </c>
      <c r="B41" s="275" t="s">
        <v>747</v>
      </c>
      <c r="C41" s="659"/>
      <c r="D41" s="543"/>
      <c r="E41" s="543"/>
      <c r="F41" s="543"/>
      <c r="G41" s="543">
        <f>РФКиС_пер!E391</f>
        <v>2999.7000000000003</v>
      </c>
      <c r="H41" s="542">
        <f>РФКиС_пер!E392</f>
        <v>25773.2</v>
      </c>
      <c r="I41" s="660"/>
      <c r="J41" s="660"/>
      <c r="K41" s="660"/>
      <c r="L41" s="660"/>
      <c r="M41" s="661"/>
      <c r="N41" s="662"/>
      <c r="O41" s="663"/>
      <c r="P41" s="663"/>
      <c r="Q41" s="664"/>
      <c r="R41" s="664">
        <v>1</v>
      </c>
      <c r="S41" s="670">
        <v>1</v>
      </c>
      <c r="T41" s="665"/>
      <c r="U41" s="665"/>
      <c r="V41" s="665"/>
      <c r="W41" s="665"/>
      <c r="X41" s="666"/>
      <c r="Y41" s="662"/>
      <c r="Z41" s="663"/>
      <c r="AA41" s="663"/>
      <c r="AB41" s="664"/>
      <c r="AC41" s="671">
        <f>G41/R41</f>
        <v>2999.7000000000003</v>
      </c>
      <c r="AD41" s="670">
        <f>H41/S41</f>
        <v>25773.2</v>
      </c>
      <c r="AE41" s="669"/>
      <c r="AF41" s="669"/>
      <c r="AG41" s="669"/>
      <c r="AH41" s="669"/>
      <c r="AI41" s="284"/>
    </row>
    <row r="42" spans="1:35" s="144" customFormat="1" ht="20.25">
      <c r="A42" s="279">
        <v>20</v>
      </c>
      <c r="B42" s="280" t="s">
        <v>776</v>
      </c>
      <c r="C42" s="630"/>
      <c r="D42" s="248"/>
      <c r="E42" s="248"/>
      <c r="F42" s="248"/>
      <c r="G42" s="248">
        <f>РФКиС_пер!E403</f>
        <v>15234.7</v>
      </c>
      <c r="H42" s="239"/>
      <c r="I42" s="672"/>
      <c r="J42" s="672"/>
      <c r="K42" s="672"/>
      <c r="L42" s="672"/>
      <c r="M42" s="673"/>
      <c r="N42" s="656"/>
      <c r="O42" s="657"/>
      <c r="P42" s="657"/>
      <c r="Q42" s="545"/>
      <c r="R42" s="545">
        <v>16</v>
      </c>
      <c r="S42" s="667"/>
      <c r="T42" s="667"/>
      <c r="U42" s="667"/>
      <c r="V42" s="667"/>
      <c r="W42" s="667"/>
      <c r="X42" s="674"/>
      <c r="Y42" s="656"/>
      <c r="Z42" s="657"/>
      <c r="AA42" s="657"/>
      <c r="AB42" s="545"/>
      <c r="AC42" s="658">
        <f>G42/R42</f>
        <v>952.16875</v>
      </c>
      <c r="AD42" s="667"/>
      <c r="AE42" s="668"/>
      <c r="AF42" s="668"/>
      <c r="AG42" s="668"/>
      <c r="AH42" s="668"/>
      <c r="AI42" s="282"/>
    </row>
    <row r="43" spans="1:35" s="144" customFormat="1" ht="20.25">
      <c r="A43" s="283">
        <v>21</v>
      </c>
      <c r="B43" s="275" t="s">
        <v>777</v>
      </c>
      <c r="C43" s="659"/>
      <c r="D43" s="543"/>
      <c r="E43" s="543"/>
      <c r="F43" s="543"/>
      <c r="G43" s="543">
        <f>РФКиС_пер!E415</f>
        <v>14656.599999999999</v>
      </c>
      <c r="H43" s="542">
        <f>РФКиС_пер!E416</f>
        <v>17287.8</v>
      </c>
      <c r="I43" s="675">
        <f>РФКиС_пер!E417</f>
        <v>17287.8</v>
      </c>
      <c r="J43" s="675">
        <f>РФКиС_пер!E418</f>
        <v>17287.8</v>
      </c>
      <c r="K43" s="675">
        <f>РФКиС_пер!E419</f>
        <v>17287.8</v>
      </c>
      <c r="L43" s="542">
        <f>РФКиС_пер!E420</f>
        <v>17287.8</v>
      </c>
      <c r="M43" s="676">
        <f>РФКиС_пер!E421</f>
        <v>17287.8</v>
      </c>
      <c r="N43" s="662"/>
      <c r="O43" s="663"/>
      <c r="P43" s="663"/>
      <c r="Q43" s="664"/>
      <c r="R43" s="664">
        <f>РФКиС_п!O37</f>
        <v>3822</v>
      </c>
      <c r="S43" s="670">
        <f>РФКиС_п!Q37</f>
        <v>4204</v>
      </c>
      <c r="T43" s="670">
        <f>РФКиС_п!S37</f>
        <v>4204</v>
      </c>
      <c r="U43" s="670">
        <f>РФКиС_п!U37</f>
        <v>4204</v>
      </c>
      <c r="V43" s="670">
        <f>РФКиС_п!W37</f>
        <v>4204</v>
      </c>
      <c r="W43" s="670">
        <f>РФКиС_п!Y37</f>
        <v>4204</v>
      </c>
      <c r="X43" s="677">
        <f>РФКиС_п!AA37</f>
        <v>4204</v>
      </c>
      <c r="Y43" s="662"/>
      <c r="Z43" s="663"/>
      <c r="AA43" s="663"/>
      <c r="AB43" s="664"/>
      <c r="AC43" s="671">
        <f>G43/R43</f>
        <v>3.8347985347985345</v>
      </c>
      <c r="AD43" s="675">
        <f aca="true" t="shared" si="11" ref="AD43:AI44">H43/S43</f>
        <v>4.1122264509990485</v>
      </c>
      <c r="AE43" s="675">
        <f t="shared" si="11"/>
        <v>4.1122264509990485</v>
      </c>
      <c r="AF43" s="675">
        <f t="shared" si="11"/>
        <v>4.1122264509990485</v>
      </c>
      <c r="AG43" s="675">
        <f t="shared" si="11"/>
        <v>4.1122264509990485</v>
      </c>
      <c r="AH43" s="675">
        <f t="shared" si="11"/>
        <v>4.1122264509990485</v>
      </c>
      <c r="AI43" s="285">
        <f t="shared" si="11"/>
        <v>4.1122264509990485</v>
      </c>
    </row>
    <row r="44" spans="1:35" s="144" customFormat="1" ht="30">
      <c r="A44" s="273">
        <v>22</v>
      </c>
      <c r="B44" s="286" t="s">
        <v>980</v>
      </c>
      <c r="C44" s="630"/>
      <c r="D44" s="248"/>
      <c r="E44" s="248"/>
      <c r="F44" s="248"/>
      <c r="G44" s="248"/>
      <c r="H44" s="239">
        <f>РФКиС_пер!E428</f>
        <v>3253.8</v>
      </c>
      <c r="I44" s="240">
        <f>РФКиС_пер!E429</f>
        <v>3253.8</v>
      </c>
      <c r="J44" s="240">
        <f>РФКиС_пер!E430</f>
        <v>3332.3</v>
      </c>
      <c r="K44" s="240">
        <f>РФКиС_пер!E431</f>
        <v>3256.2</v>
      </c>
      <c r="L44" s="240">
        <f>РФКиС_пер!E432</f>
        <v>3256.2</v>
      </c>
      <c r="M44" s="678">
        <f>РФКиС_пер!E433</f>
        <v>3256.2</v>
      </c>
      <c r="N44" s="656"/>
      <c r="O44" s="657"/>
      <c r="P44" s="657"/>
      <c r="Q44" s="545"/>
      <c r="R44" s="545"/>
      <c r="S44" s="232">
        <v>16</v>
      </c>
      <c r="T44" s="232">
        <v>16</v>
      </c>
      <c r="U44" s="232">
        <v>16</v>
      </c>
      <c r="V44" s="232">
        <v>16</v>
      </c>
      <c r="W44" s="232">
        <v>16</v>
      </c>
      <c r="X44" s="238">
        <v>16</v>
      </c>
      <c r="Y44" s="656"/>
      <c r="Z44" s="657"/>
      <c r="AA44" s="657"/>
      <c r="AB44" s="545"/>
      <c r="AC44" s="658"/>
      <c r="AD44" s="240">
        <f>H44/S44</f>
        <v>203.3625</v>
      </c>
      <c r="AE44" s="240">
        <f t="shared" si="11"/>
        <v>203.3625</v>
      </c>
      <c r="AF44" s="240">
        <f t="shared" si="11"/>
        <v>208.26875</v>
      </c>
      <c r="AG44" s="240">
        <f t="shared" si="11"/>
        <v>203.5125</v>
      </c>
      <c r="AH44" s="240">
        <f t="shared" si="11"/>
        <v>203.5125</v>
      </c>
      <c r="AI44" s="281">
        <f t="shared" si="11"/>
        <v>203.5125</v>
      </c>
    </row>
    <row r="45" spans="1:35" s="144" customFormat="1" ht="30.75" thickBot="1">
      <c r="A45" s="287">
        <v>23</v>
      </c>
      <c r="B45" s="288" t="s">
        <v>981</v>
      </c>
      <c r="C45" s="679"/>
      <c r="D45" s="680"/>
      <c r="E45" s="680"/>
      <c r="F45" s="680"/>
      <c r="G45" s="680"/>
      <c r="H45" s="578">
        <f>РФКиС_пер!E440</f>
        <v>18781.699999999997</v>
      </c>
      <c r="I45" s="681">
        <f>РФКиС_пер!E441</f>
        <v>6260.5</v>
      </c>
      <c r="J45" s="578">
        <f>РФКиС_пер!E442</f>
        <v>6260.5</v>
      </c>
      <c r="K45" s="681">
        <f>РФКиС_пер!E443</f>
        <v>6260.5</v>
      </c>
      <c r="L45" s="578">
        <f>РФКиС_пер!E444</f>
        <v>6260.5</v>
      </c>
      <c r="M45" s="682">
        <f>РФКиС_пер!E445</f>
        <v>6260.5</v>
      </c>
      <c r="N45" s="683"/>
      <c r="O45" s="684"/>
      <c r="P45" s="684"/>
      <c r="Q45" s="685"/>
      <c r="R45" s="685"/>
      <c r="S45" s="289">
        <v>16</v>
      </c>
      <c r="T45" s="289">
        <v>16</v>
      </c>
      <c r="U45" s="289">
        <v>16</v>
      </c>
      <c r="V45" s="289">
        <v>16</v>
      </c>
      <c r="W45" s="289">
        <v>16</v>
      </c>
      <c r="X45" s="290">
        <v>16</v>
      </c>
      <c r="Y45" s="683"/>
      <c r="Z45" s="684"/>
      <c r="AA45" s="684"/>
      <c r="AB45" s="685"/>
      <c r="AC45" s="686"/>
      <c r="AD45" s="240">
        <f>H45/S45</f>
        <v>1173.8562499999998</v>
      </c>
      <c r="AE45" s="240">
        <f>I45/T45</f>
        <v>391.28125</v>
      </c>
      <c r="AF45" s="240">
        <f>J45/U45</f>
        <v>391.28125</v>
      </c>
      <c r="AG45" s="240">
        <f>K45/V45</f>
        <v>391.28125</v>
      </c>
      <c r="AH45" s="240">
        <f>L45/W45</f>
        <v>391.28125</v>
      </c>
      <c r="AI45" s="281">
        <f>M45/X45</f>
        <v>391.28125</v>
      </c>
    </row>
    <row r="46" spans="1:35" ht="14.25">
      <c r="A46" s="250"/>
      <c r="B46" s="291"/>
      <c r="C46" s="687"/>
      <c r="D46" s="687"/>
      <c r="E46" s="687"/>
      <c r="F46" s="687"/>
      <c r="G46" s="687"/>
      <c r="H46" s="687"/>
      <c r="I46" s="687"/>
      <c r="J46" s="687"/>
      <c r="K46" s="687"/>
      <c r="L46" s="687"/>
      <c r="M46" s="687"/>
      <c r="N46" s="410"/>
      <c r="O46" s="410"/>
      <c r="P46" s="410"/>
      <c r="Q46" s="410"/>
      <c r="R46" s="410"/>
      <c r="S46" s="410"/>
      <c r="T46" s="410"/>
      <c r="U46" s="410"/>
      <c r="V46" s="410"/>
      <c r="W46" s="410"/>
      <c r="X46" s="410"/>
      <c r="Y46" s="410"/>
      <c r="Z46" s="410"/>
      <c r="AA46" s="410"/>
      <c r="AB46" s="410"/>
      <c r="AC46" s="410"/>
      <c r="AD46" s="410"/>
      <c r="AE46" s="688"/>
      <c r="AF46" s="688"/>
      <c r="AG46" s="688"/>
      <c r="AH46" s="688"/>
      <c r="AI46" s="249"/>
    </row>
    <row r="47" spans="1:35" ht="14.25">
      <c r="A47" s="250"/>
      <c r="B47" s="291"/>
      <c r="C47" s="687"/>
      <c r="D47" s="687"/>
      <c r="E47" s="687"/>
      <c r="F47" s="687"/>
      <c r="G47" s="687"/>
      <c r="H47" s="687"/>
      <c r="I47" s="687"/>
      <c r="J47" s="687"/>
      <c r="K47" s="687"/>
      <c r="L47" s="687"/>
      <c r="M47" s="687"/>
      <c r="N47" s="410"/>
      <c r="O47" s="410"/>
      <c r="P47" s="410"/>
      <c r="Q47" s="410"/>
      <c r="R47" s="410"/>
      <c r="S47" s="410"/>
      <c r="T47" s="410"/>
      <c r="U47" s="410"/>
      <c r="V47" s="410"/>
      <c r="W47" s="410"/>
      <c r="X47" s="410"/>
      <c r="Y47" s="410"/>
      <c r="Z47" s="410"/>
      <c r="AA47" s="410"/>
      <c r="AB47" s="410"/>
      <c r="AC47" s="410"/>
      <c r="AD47" s="410"/>
      <c r="AE47" s="688"/>
      <c r="AF47" s="688"/>
      <c r="AG47" s="688"/>
      <c r="AH47" s="688"/>
      <c r="AI47" s="249"/>
    </row>
    <row r="48" spans="1:35" ht="14.25">
      <c r="A48" s="250"/>
      <c r="B48" s="250"/>
      <c r="C48" s="292"/>
      <c r="D48" s="292"/>
      <c r="E48" s="292"/>
      <c r="F48" s="292"/>
      <c r="G48" s="292"/>
      <c r="H48" s="292"/>
      <c r="I48" s="292"/>
      <c r="J48" s="292"/>
      <c r="K48" s="292"/>
      <c r="L48" s="292"/>
      <c r="M48" s="292"/>
      <c r="N48" s="250"/>
      <c r="O48" s="250"/>
      <c r="P48" s="250"/>
      <c r="Q48" s="250"/>
      <c r="R48" s="250"/>
      <c r="S48" s="250"/>
      <c r="T48" s="250"/>
      <c r="U48" s="250"/>
      <c r="V48" s="250"/>
      <c r="W48" s="250"/>
      <c r="X48" s="250"/>
      <c r="Y48" s="250"/>
      <c r="Z48" s="250"/>
      <c r="AA48" s="250"/>
      <c r="AB48" s="250"/>
      <c r="AC48" s="250"/>
      <c r="AD48" s="250"/>
      <c r="AE48" s="249"/>
      <c r="AF48" s="249"/>
      <c r="AG48" s="249"/>
      <c r="AH48" s="249"/>
      <c r="AI48" s="249"/>
    </row>
    <row r="49" spans="3:13" ht="14.25">
      <c r="C49" s="143"/>
      <c r="D49" s="143"/>
      <c r="E49" s="143"/>
      <c r="F49" s="143"/>
      <c r="G49" s="143"/>
      <c r="H49" s="143"/>
      <c r="I49" s="143"/>
      <c r="J49" s="143"/>
      <c r="K49" s="143"/>
      <c r="L49" s="143"/>
      <c r="M49" s="143"/>
    </row>
    <row r="50" spans="3:13" ht="14.25">
      <c r="C50" s="143"/>
      <c r="D50" s="143"/>
      <c r="E50" s="143"/>
      <c r="F50" s="143"/>
      <c r="G50" s="143"/>
      <c r="H50" s="143"/>
      <c r="I50" s="143"/>
      <c r="J50" s="143"/>
      <c r="K50" s="143"/>
      <c r="L50" s="143"/>
      <c r="M50" s="143"/>
    </row>
  </sheetData>
  <sheetProtection/>
  <mergeCells count="23">
    <mergeCell ref="A1:AI1"/>
    <mergeCell ref="A3:AD3"/>
    <mergeCell ref="A6:AD6"/>
    <mergeCell ref="A13:AD13"/>
    <mergeCell ref="A14:AD14"/>
    <mergeCell ref="B22:AI22"/>
    <mergeCell ref="A4:AI4"/>
    <mergeCell ref="A5:AI5"/>
    <mergeCell ref="A7:AI7"/>
    <mergeCell ref="A8:AI8"/>
    <mergeCell ref="Y21:AI21"/>
    <mergeCell ref="B18:B19"/>
    <mergeCell ref="C18:M19"/>
    <mergeCell ref="N18:X19"/>
    <mergeCell ref="C21:M21"/>
    <mergeCell ref="N21:X21"/>
    <mergeCell ref="Y18:AI19"/>
    <mergeCell ref="A10:AD10"/>
    <mergeCell ref="A11:AD11"/>
    <mergeCell ref="A12:AD12"/>
    <mergeCell ref="A15:AD15"/>
    <mergeCell ref="A9:AI9"/>
    <mergeCell ref="A17:AI17"/>
  </mergeCells>
  <printOptions/>
  <pageMargins left="0.35433070866141736" right="0.3937007874015748" top="0.35433070866141736" bottom="0.3937007874015748"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2020-08-05T07:52:12Z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