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55" yWindow="-30" windowWidth="19515" windowHeight="8790"/>
  </bookViews>
  <sheets>
    <sheet name="Лист 1" sheetId="2" r:id="rId1"/>
  </sheets>
  <definedNames>
    <definedName name="_xlnm.Print_Area" localSheetId="0">'Лист 1'!$A$1:$Q$672</definedName>
  </definedNames>
  <calcPr calcId="125725"/>
</workbook>
</file>

<file path=xl/calcChain.xml><?xml version="1.0" encoding="utf-8"?>
<calcChain xmlns="http://schemas.openxmlformats.org/spreadsheetml/2006/main">
  <c r="I219" i="2"/>
  <c r="I255" s="1"/>
  <c r="I666" s="1"/>
  <c r="I14" s="1"/>
  <c r="G654"/>
  <c r="I222"/>
  <c r="I134"/>
  <c r="G134" s="1"/>
  <c r="W381" s="1"/>
  <c r="I270"/>
  <c r="G270"/>
  <c r="I260"/>
  <c r="I298"/>
  <c r="G291"/>
  <c r="G267"/>
  <c r="H653"/>
  <c r="O635"/>
  <c r="M635" s="1"/>
  <c r="K635" s="1"/>
  <c r="I635" s="1"/>
  <c r="G635" s="1"/>
  <c r="N635"/>
  <c r="L635" s="1"/>
  <c r="J635" s="1"/>
  <c r="H635" s="1"/>
  <c r="F635" s="1"/>
  <c r="O634"/>
  <c r="M634"/>
  <c r="K634"/>
  <c r="I634" s="1"/>
  <c r="G634" s="1"/>
  <c r="N634"/>
  <c r="L634"/>
  <c r="J634" s="1"/>
  <c r="H634" s="1"/>
  <c r="F634" s="1"/>
  <c r="O633"/>
  <c r="M633" s="1"/>
  <c r="K633" s="1"/>
  <c r="I633" s="1"/>
  <c r="G633" s="1"/>
  <c r="N633"/>
  <c r="L633" s="1"/>
  <c r="J633" s="1"/>
  <c r="H633" s="1"/>
  <c r="F633" s="1"/>
  <c r="O632"/>
  <c r="N632"/>
  <c r="M632"/>
  <c r="K632" s="1"/>
  <c r="I632" s="1"/>
  <c r="G632" s="1"/>
  <c r="L632"/>
  <c r="J632" s="1"/>
  <c r="H632" s="1"/>
  <c r="F632" s="1"/>
  <c r="O631"/>
  <c r="M631" s="1"/>
  <c r="K631" s="1"/>
  <c r="I631" s="1"/>
  <c r="G631" s="1"/>
  <c r="N631"/>
  <c r="L631" s="1"/>
  <c r="J631" s="1"/>
  <c r="H631" s="1"/>
  <c r="F631" s="1"/>
  <c r="O630"/>
  <c r="M630"/>
  <c r="K630"/>
  <c r="I630" s="1"/>
  <c r="G630" s="1"/>
  <c r="N630"/>
  <c r="L630"/>
  <c r="J630" s="1"/>
  <c r="H630" s="1"/>
  <c r="O629"/>
  <c r="M629" s="1"/>
  <c r="K629" s="1"/>
  <c r="G629" s="1"/>
  <c r="N629"/>
  <c r="L629" s="1"/>
  <c r="O628"/>
  <c r="M628" s="1"/>
  <c r="N628"/>
  <c r="L628"/>
  <c r="G627"/>
  <c r="F627"/>
  <c r="G626"/>
  <c r="F626"/>
  <c r="G625"/>
  <c r="F625"/>
  <c r="G639"/>
  <c r="F639"/>
  <c r="G638"/>
  <c r="F638"/>
  <c r="G637"/>
  <c r="F637"/>
  <c r="O647"/>
  <c r="M647"/>
  <c r="K647" s="1"/>
  <c r="I647" s="1"/>
  <c r="G647" s="1"/>
  <c r="N647"/>
  <c r="L647" s="1"/>
  <c r="J647" s="1"/>
  <c r="H647" s="1"/>
  <c r="F647" s="1"/>
  <c r="O646"/>
  <c r="M646"/>
  <c r="K646" s="1"/>
  <c r="I646" s="1"/>
  <c r="G646" s="1"/>
  <c r="N646"/>
  <c r="L646" s="1"/>
  <c r="J646" s="1"/>
  <c r="H646" s="1"/>
  <c r="F646" s="1"/>
  <c r="O645"/>
  <c r="M645"/>
  <c r="K645" s="1"/>
  <c r="I645" s="1"/>
  <c r="G645" s="1"/>
  <c r="N645"/>
  <c r="L645" s="1"/>
  <c r="J645" s="1"/>
  <c r="H645" s="1"/>
  <c r="F645" s="1"/>
  <c r="O644"/>
  <c r="M644"/>
  <c r="K644" s="1"/>
  <c r="I644" s="1"/>
  <c r="G644" s="1"/>
  <c r="N644"/>
  <c r="L644" s="1"/>
  <c r="J644" s="1"/>
  <c r="H644" s="1"/>
  <c r="F644" s="1"/>
  <c r="O643"/>
  <c r="M643"/>
  <c r="K643" s="1"/>
  <c r="I643" s="1"/>
  <c r="G643" s="1"/>
  <c r="N643"/>
  <c r="L643" s="1"/>
  <c r="J643" s="1"/>
  <c r="H643" s="1"/>
  <c r="F643" s="1"/>
  <c r="O642"/>
  <c r="M642"/>
  <c r="K642" s="1"/>
  <c r="I642" s="1"/>
  <c r="G642" s="1"/>
  <c r="N642"/>
  <c r="L642" s="1"/>
  <c r="O641"/>
  <c r="M641"/>
  <c r="K641" s="1"/>
  <c r="N641"/>
  <c r="L641"/>
  <c r="J641" s="1"/>
  <c r="O640"/>
  <c r="M640"/>
  <c r="N640"/>
  <c r="L640"/>
  <c r="I460"/>
  <c r="I653"/>
  <c r="G68"/>
  <c r="G67"/>
  <c r="G66"/>
  <c r="G65"/>
  <c r="G64"/>
  <c r="G63"/>
  <c r="G62"/>
  <c r="G61"/>
  <c r="G60"/>
  <c r="G59"/>
  <c r="O611"/>
  <c r="O600"/>
  <c r="N611"/>
  <c r="L611"/>
  <c r="J611" s="1"/>
  <c r="H611" s="1"/>
  <c r="F611" s="1"/>
  <c r="O609"/>
  <c r="N609"/>
  <c r="M609"/>
  <c r="K609" s="1"/>
  <c r="I609" s="1"/>
  <c r="G609" s="1"/>
  <c r="L609"/>
  <c r="J609" s="1"/>
  <c r="H609" s="1"/>
  <c r="F609" s="1"/>
  <c r="F607"/>
  <c r="O604"/>
  <c r="M604"/>
  <c r="K604" s="1"/>
  <c r="N604"/>
  <c r="L604" s="1"/>
  <c r="G601"/>
  <c r="G602"/>
  <c r="G603"/>
  <c r="G605"/>
  <c r="G606"/>
  <c r="G607"/>
  <c r="G608"/>
  <c r="G610"/>
  <c r="F601"/>
  <c r="F602"/>
  <c r="F603"/>
  <c r="F605"/>
  <c r="F606"/>
  <c r="F608"/>
  <c r="F610"/>
  <c r="O651"/>
  <c r="N651"/>
  <c r="K651"/>
  <c r="J651"/>
  <c r="O650"/>
  <c r="N650"/>
  <c r="M650"/>
  <c r="L650"/>
  <c r="K650"/>
  <c r="J650"/>
  <c r="I650"/>
  <c r="H650"/>
  <c r="O649"/>
  <c r="N649"/>
  <c r="M649"/>
  <c r="L649"/>
  <c r="K649"/>
  <c r="J649"/>
  <c r="I649"/>
  <c r="I661" s="1"/>
  <c r="H649"/>
  <c r="G614"/>
  <c r="G615"/>
  <c r="F614"/>
  <c r="F615"/>
  <c r="G613"/>
  <c r="F613"/>
  <c r="N616"/>
  <c r="O616"/>
  <c r="M616" s="1"/>
  <c r="N617"/>
  <c r="L617"/>
  <c r="O617"/>
  <c r="M617" s="1"/>
  <c r="N618"/>
  <c r="L618" s="1"/>
  <c r="O618"/>
  <c r="M618"/>
  <c r="N619"/>
  <c r="N655"/>
  <c r="O619"/>
  <c r="O655"/>
  <c r="O667" s="1"/>
  <c r="O15" s="1"/>
  <c r="N620"/>
  <c r="N656"/>
  <c r="O620"/>
  <c r="O656" s="1"/>
  <c r="O668" s="1"/>
  <c r="O16" s="1"/>
  <c r="M620"/>
  <c r="N621"/>
  <c r="L621"/>
  <c r="O621"/>
  <c r="M621"/>
  <c r="M657" s="1"/>
  <c r="N622"/>
  <c r="N658" s="1"/>
  <c r="O622"/>
  <c r="M622" s="1"/>
  <c r="O658"/>
  <c r="N623"/>
  <c r="N659"/>
  <c r="O623"/>
  <c r="O659" s="1"/>
  <c r="M623"/>
  <c r="M659" s="1"/>
  <c r="H467"/>
  <c r="I467"/>
  <c r="J467"/>
  <c r="K467"/>
  <c r="L467"/>
  <c r="M467"/>
  <c r="N467"/>
  <c r="O467"/>
  <c r="G478"/>
  <c r="G477"/>
  <c r="G476"/>
  <c r="G475"/>
  <c r="G474"/>
  <c r="G473"/>
  <c r="G472"/>
  <c r="G471"/>
  <c r="G470"/>
  <c r="G469"/>
  <c r="G467"/>
  <c r="G468"/>
  <c r="F478"/>
  <c r="F477"/>
  <c r="F476"/>
  <c r="F475"/>
  <c r="F474"/>
  <c r="F473"/>
  <c r="F472"/>
  <c r="F471"/>
  <c r="F470"/>
  <c r="F469"/>
  <c r="F468"/>
  <c r="F467" s="1"/>
  <c r="G457"/>
  <c r="G458"/>
  <c r="G459"/>
  <c r="G461"/>
  <c r="G462"/>
  <c r="G463"/>
  <c r="G464"/>
  <c r="G465"/>
  <c r="G466"/>
  <c r="G456"/>
  <c r="F457"/>
  <c r="F458"/>
  <c r="F459"/>
  <c r="F460"/>
  <c r="F461"/>
  <c r="F462"/>
  <c r="F463"/>
  <c r="F464"/>
  <c r="F465"/>
  <c r="F466"/>
  <c r="F456"/>
  <c r="H455"/>
  <c r="J455"/>
  <c r="K455"/>
  <c r="L455"/>
  <c r="M455"/>
  <c r="N455"/>
  <c r="O455"/>
  <c r="O653"/>
  <c r="O665" s="1"/>
  <c r="O13" s="1"/>
  <c r="O657"/>
  <c r="L623"/>
  <c r="N657"/>
  <c r="L616"/>
  <c r="L652" s="1"/>
  <c r="H221"/>
  <c r="F221" s="1"/>
  <c r="F257" s="1"/>
  <c r="G587"/>
  <c r="F587"/>
  <c r="G586"/>
  <c r="F586"/>
  <c r="G585"/>
  <c r="F585"/>
  <c r="G584"/>
  <c r="F584"/>
  <c r="F576"/>
  <c r="F583"/>
  <c r="G582"/>
  <c r="F582"/>
  <c r="G581"/>
  <c r="F581"/>
  <c r="G580"/>
  <c r="F580"/>
  <c r="G579"/>
  <c r="F579"/>
  <c r="G578"/>
  <c r="F578"/>
  <c r="G577"/>
  <c r="F577"/>
  <c r="O576"/>
  <c r="N576"/>
  <c r="M576"/>
  <c r="L576"/>
  <c r="K576"/>
  <c r="J576"/>
  <c r="I576"/>
  <c r="H576"/>
  <c r="G575"/>
  <c r="F575"/>
  <c r="G574"/>
  <c r="F574"/>
  <c r="G573"/>
  <c r="F573"/>
  <c r="G572"/>
  <c r="F572"/>
  <c r="F571"/>
  <c r="G570"/>
  <c r="F570"/>
  <c r="G569"/>
  <c r="F569"/>
  <c r="G568"/>
  <c r="F568"/>
  <c r="G567"/>
  <c r="F567"/>
  <c r="G566"/>
  <c r="F566"/>
  <c r="G565"/>
  <c r="F565"/>
  <c r="O564"/>
  <c r="N564"/>
  <c r="M564"/>
  <c r="L564"/>
  <c r="K564"/>
  <c r="J564"/>
  <c r="I564"/>
  <c r="H564"/>
  <c r="H220"/>
  <c r="F559"/>
  <c r="G563"/>
  <c r="F563"/>
  <c r="G562"/>
  <c r="F562"/>
  <c r="G561"/>
  <c r="F561"/>
  <c r="G560"/>
  <c r="F560"/>
  <c r="G558"/>
  <c r="F558"/>
  <c r="G557"/>
  <c r="F557"/>
  <c r="G556"/>
  <c r="F556"/>
  <c r="G555"/>
  <c r="F555"/>
  <c r="G554"/>
  <c r="F554"/>
  <c r="G553"/>
  <c r="F553"/>
  <c r="F552" s="1"/>
  <c r="O552"/>
  <c r="N552"/>
  <c r="M552"/>
  <c r="L552"/>
  <c r="K552"/>
  <c r="J552"/>
  <c r="I552"/>
  <c r="H552"/>
  <c r="H219"/>
  <c r="F171"/>
  <c r="H251"/>
  <c r="I251"/>
  <c r="J251"/>
  <c r="K251"/>
  <c r="L251"/>
  <c r="M251"/>
  <c r="N251"/>
  <c r="O251"/>
  <c r="J252"/>
  <c r="K252"/>
  <c r="M252"/>
  <c r="N252"/>
  <c r="O252"/>
  <c r="J253"/>
  <c r="K253"/>
  <c r="M253"/>
  <c r="N253"/>
  <c r="O253"/>
  <c r="H254"/>
  <c r="J254"/>
  <c r="K254"/>
  <c r="M254"/>
  <c r="N254"/>
  <c r="O254"/>
  <c r="I256"/>
  <c r="I257"/>
  <c r="I258"/>
  <c r="I259"/>
  <c r="H250"/>
  <c r="I250"/>
  <c r="J250"/>
  <c r="K250"/>
  <c r="L250"/>
  <c r="M250"/>
  <c r="N250"/>
  <c r="O250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G238"/>
  <c r="F238"/>
  <c r="H237"/>
  <c r="I237"/>
  <c r="J237"/>
  <c r="K237"/>
  <c r="L237"/>
  <c r="M237"/>
  <c r="N237"/>
  <c r="O237"/>
  <c r="O21"/>
  <c r="N21"/>
  <c r="M21"/>
  <c r="L21"/>
  <c r="K21"/>
  <c r="J21"/>
  <c r="H33"/>
  <c r="O45"/>
  <c r="N45"/>
  <c r="M45"/>
  <c r="L45"/>
  <c r="K45"/>
  <c r="J45"/>
  <c r="I45"/>
  <c r="H45"/>
  <c r="O57"/>
  <c r="N57"/>
  <c r="M57"/>
  <c r="L57"/>
  <c r="K57"/>
  <c r="J57"/>
  <c r="H57"/>
  <c r="O69"/>
  <c r="N69"/>
  <c r="M69"/>
  <c r="L69"/>
  <c r="K69"/>
  <c r="J69"/>
  <c r="I69"/>
  <c r="H69"/>
  <c r="O81"/>
  <c r="N81"/>
  <c r="M81"/>
  <c r="L81"/>
  <c r="K81"/>
  <c r="J81"/>
  <c r="O93"/>
  <c r="N93"/>
  <c r="M93"/>
  <c r="L93"/>
  <c r="K93"/>
  <c r="J93"/>
  <c r="O105"/>
  <c r="N105"/>
  <c r="M105"/>
  <c r="L105"/>
  <c r="K105"/>
  <c r="J105"/>
  <c r="I105"/>
  <c r="H105"/>
  <c r="O117"/>
  <c r="N117"/>
  <c r="M117"/>
  <c r="L117"/>
  <c r="K117"/>
  <c r="J117"/>
  <c r="I117"/>
  <c r="H117"/>
  <c r="O129"/>
  <c r="N129"/>
  <c r="M129"/>
  <c r="L129"/>
  <c r="K129"/>
  <c r="J129"/>
  <c r="H129"/>
  <c r="O141"/>
  <c r="N141"/>
  <c r="M141"/>
  <c r="L141"/>
  <c r="K141"/>
  <c r="J141"/>
  <c r="I141"/>
  <c r="H141"/>
  <c r="O153"/>
  <c r="N153"/>
  <c r="M153"/>
  <c r="L153"/>
  <c r="K153"/>
  <c r="J153"/>
  <c r="H153"/>
  <c r="O165"/>
  <c r="N165"/>
  <c r="M165"/>
  <c r="L165"/>
  <c r="K165"/>
  <c r="J165"/>
  <c r="H165"/>
  <c r="O177"/>
  <c r="N177"/>
  <c r="M177"/>
  <c r="L177"/>
  <c r="K177"/>
  <c r="J177"/>
  <c r="O189"/>
  <c r="N189"/>
  <c r="M189"/>
  <c r="K189"/>
  <c r="J189"/>
  <c r="H189"/>
  <c r="O201"/>
  <c r="N201"/>
  <c r="M201"/>
  <c r="L201"/>
  <c r="K201"/>
  <c r="J201"/>
  <c r="O213"/>
  <c r="N213"/>
  <c r="M213"/>
  <c r="L213"/>
  <c r="K213"/>
  <c r="J213"/>
  <c r="O225"/>
  <c r="N225"/>
  <c r="M225"/>
  <c r="L225"/>
  <c r="K225"/>
  <c r="J225"/>
  <c r="I225"/>
  <c r="H225"/>
  <c r="O262"/>
  <c r="N262"/>
  <c r="M262"/>
  <c r="L262"/>
  <c r="K262"/>
  <c r="J262"/>
  <c r="H262"/>
  <c r="O274"/>
  <c r="N274"/>
  <c r="M274"/>
  <c r="L274"/>
  <c r="K274"/>
  <c r="J274"/>
  <c r="I274"/>
  <c r="H274"/>
  <c r="O286"/>
  <c r="N286"/>
  <c r="M286"/>
  <c r="L286"/>
  <c r="K286"/>
  <c r="J286"/>
  <c r="I286"/>
  <c r="H286"/>
  <c r="O298"/>
  <c r="N298"/>
  <c r="M298"/>
  <c r="L298"/>
  <c r="K298"/>
  <c r="J298"/>
  <c r="H298"/>
  <c r="O310"/>
  <c r="N310"/>
  <c r="M310"/>
  <c r="L310"/>
  <c r="K310"/>
  <c r="J310"/>
  <c r="I310"/>
  <c r="H310"/>
  <c r="O335"/>
  <c r="N335"/>
  <c r="M335"/>
  <c r="L335"/>
  <c r="K335"/>
  <c r="J335"/>
  <c r="H335"/>
  <c r="O347"/>
  <c r="N347"/>
  <c r="M347"/>
  <c r="L347"/>
  <c r="K347"/>
  <c r="J347"/>
  <c r="I347"/>
  <c r="H347"/>
  <c r="O359"/>
  <c r="N359"/>
  <c r="M359"/>
  <c r="L359"/>
  <c r="K359"/>
  <c r="J359"/>
  <c r="I359"/>
  <c r="H359"/>
  <c r="O371"/>
  <c r="N371"/>
  <c r="M371"/>
  <c r="L371"/>
  <c r="K371"/>
  <c r="J371"/>
  <c r="I371"/>
  <c r="H371"/>
  <c r="O383"/>
  <c r="N383"/>
  <c r="K383"/>
  <c r="J383"/>
  <c r="O395"/>
  <c r="N395"/>
  <c r="K395"/>
  <c r="J395"/>
  <c r="O407"/>
  <c r="N407"/>
  <c r="M407"/>
  <c r="L407"/>
  <c r="K407"/>
  <c r="J407"/>
  <c r="H407"/>
  <c r="O419"/>
  <c r="N419"/>
  <c r="M419"/>
  <c r="L419"/>
  <c r="K419"/>
  <c r="J419"/>
  <c r="H419"/>
  <c r="O431"/>
  <c r="N431"/>
  <c r="M431"/>
  <c r="L431"/>
  <c r="K431"/>
  <c r="J431"/>
  <c r="I431"/>
  <c r="H431"/>
  <c r="G431"/>
  <c r="F431"/>
  <c r="O443"/>
  <c r="N443"/>
  <c r="M443"/>
  <c r="L443"/>
  <c r="K443"/>
  <c r="J443"/>
  <c r="I443"/>
  <c r="H443"/>
  <c r="O479"/>
  <c r="N479"/>
  <c r="M479"/>
  <c r="L479"/>
  <c r="K479"/>
  <c r="J479"/>
  <c r="I479"/>
  <c r="H479"/>
  <c r="O491"/>
  <c r="N491"/>
  <c r="M491"/>
  <c r="L491"/>
  <c r="K491"/>
  <c r="J491"/>
  <c r="I491"/>
  <c r="H491"/>
  <c r="O503"/>
  <c r="N503"/>
  <c r="M503"/>
  <c r="L503"/>
  <c r="K503"/>
  <c r="J503"/>
  <c r="I503"/>
  <c r="H503"/>
  <c r="O516"/>
  <c r="N516"/>
  <c r="M516"/>
  <c r="L516"/>
  <c r="K516"/>
  <c r="J516"/>
  <c r="I516"/>
  <c r="H516"/>
  <c r="H528"/>
  <c r="I528"/>
  <c r="J528"/>
  <c r="K528"/>
  <c r="L528"/>
  <c r="M528"/>
  <c r="N528"/>
  <c r="O528"/>
  <c r="H540"/>
  <c r="I540"/>
  <c r="J540"/>
  <c r="K540"/>
  <c r="L540"/>
  <c r="M540"/>
  <c r="N540"/>
  <c r="O540"/>
  <c r="F541"/>
  <c r="F542"/>
  <c r="F543"/>
  <c r="F544"/>
  <c r="F545"/>
  <c r="F546"/>
  <c r="F547"/>
  <c r="F548"/>
  <c r="F540" s="1"/>
  <c r="F549"/>
  <c r="F550"/>
  <c r="F551"/>
  <c r="F594"/>
  <c r="F595"/>
  <c r="F596"/>
  <c r="F597"/>
  <c r="F598"/>
  <c r="F599"/>
  <c r="J588"/>
  <c r="K588"/>
  <c r="L588"/>
  <c r="M588"/>
  <c r="N588"/>
  <c r="O588"/>
  <c r="F148"/>
  <c r="G148"/>
  <c r="F149"/>
  <c r="G149"/>
  <c r="F150"/>
  <c r="G150"/>
  <c r="F151"/>
  <c r="G151"/>
  <c r="F152"/>
  <c r="G152"/>
  <c r="F317"/>
  <c r="G317"/>
  <c r="F318"/>
  <c r="G318"/>
  <c r="F319"/>
  <c r="G319"/>
  <c r="F320"/>
  <c r="G320"/>
  <c r="F321"/>
  <c r="G321"/>
  <c r="F305"/>
  <c r="G305"/>
  <c r="F306"/>
  <c r="G306"/>
  <c r="G330" s="1"/>
  <c r="F307"/>
  <c r="V385" s="1"/>
  <c r="G307"/>
  <c r="F308"/>
  <c r="G308"/>
  <c r="F309"/>
  <c r="G309"/>
  <c r="F293"/>
  <c r="G293"/>
  <c r="F294"/>
  <c r="V384" s="1"/>
  <c r="G294"/>
  <c r="F295"/>
  <c r="G295"/>
  <c r="F296"/>
  <c r="F332" s="1"/>
  <c r="G296"/>
  <c r="F297"/>
  <c r="G297"/>
  <c r="F281"/>
  <c r="F282"/>
  <c r="F283"/>
  <c r="F284"/>
  <c r="F285"/>
  <c r="F269"/>
  <c r="F329"/>
  <c r="G269"/>
  <c r="F270"/>
  <c r="F271"/>
  <c r="G271"/>
  <c r="F272"/>
  <c r="G272"/>
  <c r="F273"/>
  <c r="G273"/>
  <c r="F160"/>
  <c r="G160"/>
  <c r="F161"/>
  <c r="G161"/>
  <c r="F162"/>
  <c r="G162"/>
  <c r="F163"/>
  <c r="G163"/>
  <c r="F164"/>
  <c r="G164"/>
  <c r="F136"/>
  <c r="G136"/>
  <c r="F137"/>
  <c r="G137"/>
  <c r="F138"/>
  <c r="G138"/>
  <c r="F139"/>
  <c r="G139"/>
  <c r="F140"/>
  <c r="G140"/>
  <c r="F112"/>
  <c r="G112"/>
  <c r="F113"/>
  <c r="G113"/>
  <c r="F114"/>
  <c r="G114"/>
  <c r="F115"/>
  <c r="G115"/>
  <c r="F116"/>
  <c r="G116"/>
  <c r="F64"/>
  <c r="F65"/>
  <c r="F66"/>
  <c r="F67"/>
  <c r="F68"/>
  <c r="F52"/>
  <c r="G52"/>
  <c r="F53"/>
  <c r="G53"/>
  <c r="F54"/>
  <c r="G54"/>
  <c r="F55"/>
  <c r="G55"/>
  <c r="F56"/>
  <c r="G56"/>
  <c r="F227"/>
  <c r="F228"/>
  <c r="F229"/>
  <c r="F225" s="1"/>
  <c r="F226"/>
  <c r="F218"/>
  <c r="H324"/>
  <c r="I324"/>
  <c r="J324"/>
  <c r="J662" s="1"/>
  <c r="K324"/>
  <c r="L324"/>
  <c r="L662" s="1"/>
  <c r="M324"/>
  <c r="M662"/>
  <c r="M10" s="1"/>
  <c r="N324"/>
  <c r="N662" s="1"/>
  <c r="O324"/>
  <c r="H325"/>
  <c r="J325"/>
  <c r="J663" s="1"/>
  <c r="J11" s="1"/>
  <c r="K325"/>
  <c r="L325"/>
  <c r="M325"/>
  <c r="N325"/>
  <c r="O325"/>
  <c r="H326"/>
  <c r="I326"/>
  <c r="J326"/>
  <c r="K326"/>
  <c r="L326"/>
  <c r="M326"/>
  <c r="N326"/>
  <c r="O326"/>
  <c r="H327"/>
  <c r="J327"/>
  <c r="K327"/>
  <c r="L327"/>
  <c r="M327"/>
  <c r="N327"/>
  <c r="O327"/>
  <c r="H328"/>
  <c r="I328"/>
  <c r="J328"/>
  <c r="K328"/>
  <c r="L328"/>
  <c r="M328"/>
  <c r="N328"/>
  <c r="O328"/>
  <c r="H329"/>
  <c r="I329"/>
  <c r="J329"/>
  <c r="K329"/>
  <c r="L329"/>
  <c r="M329"/>
  <c r="N329"/>
  <c r="O329"/>
  <c r="H330"/>
  <c r="I330"/>
  <c r="J330"/>
  <c r="K330"/>
  <c r="L330"/>
  <c r="M330"/>
  <c r="N330"/>
  <c r="O330"/>
  <c r="H331"/>
  <c r="I331"/>
  <c r="J331"/>
  <c r="K331"/>
  <c r="L331"/>
  <c r="M331"/>
  <c r="N331"/>
  <c r="O331"/>
  <c r="H332"/>
  <c r="I332"/>
  <c r="J332"/>
  <c r="K332"/>
  <c r="L332"/>
  <c r="M332"/>
  <c r="N332"/>
  <c r="O332"/>
  <c r="H333"/>
  <c r="I333"/>
  <c r="J333"/>
  <c r="K333"/>
  <c r="L333"/>
  <c r="M333"/>
  <c r="N333"/>
  <c r="O333"/>
  <c r="H323"/>
  <c r="H661" s="1"/>
  <c r="I323"/>
  <c r="J323"/>
  <c r="K323"/>
  <c r="L323"/>
  <c r="L661"/>
  <c r="M323"/>
  <c r="N323"/>
  <c r="O323"/>
  <c r="G594"/>
  <c r="G595"/>
  <c r="G596"/>
  <c r="G597"/>
  <c r="G598"/>
  <c r="G599"/>
  <c r="G341"/>
  <c r="G342"/>
  <c r="G343"/>
  <c r="G344"/>
  <c r="G345"/>
  <c r="G346"/>
  <c r="G171"/>
  <c r="F172"/>
  <c r="G172"/>
  <c r="F173"/>
  <c r="G173"/>
  <c r="F174"/>
  <c r="G174"/>
  <c r="F175"/>
  <c r="G175"/>
  <c r="F176"/>
  <c r="G176"/>
  <c r="G170"/>
  <c r="F366"/>
  <c r="F367"/>
  <c r="F368"/>
  <c r="F369"/>
  <c r="F370"/>
  <c r="F354"/>
  <c r="F355"/>
  <c r="F356"/>
  <c r="F357"/>
  <c r="F358"/>
  <c r="G354"/>
  <c r="G355"/>
  <c r="G356"/>
  <c r="G357"/>
  <c r="G358"/>
  <c r="F342"/>
  <c r="F343"/>
  <c r="F344"/>
  <c r="F345"/>
  <c r="F346"/>
  <c r="G28"/>
  <c r="G29"/>
  <c r="G30"/>
  <c r="G31"/>
  <c r="G32"/>
  <c r="F76"/>
  <c r="G76"/>
  <c r="F77"/>
  <c r="G77"/>
  <c r="F78"/>
  <c r="G78"/>
  <c r="F79"/>
  <c r="G79"/>
  <c r="F80"/>
  <c r="G80"/>
  <c r="G88"/>
  <c r="G89"/>
  <c r="G90"/>
  <c r="G91"/>
  <c r="G92"/>
  <c r="G100"/>
  <c r="H100"/>
  <c r="F100"/>
  <c r="G101"/>
  <c r="G102"/>
  <c r="G103"/>
  <c r="G104"/>
  <c r="F124"/>
  <c r="G124"/>
  <c r="F125"/>
  <c r="G125"/>
  <c r="F126"/>
  <c r="G126"/>
  <c r="F127"/>
  <c r="G127"/>
  <c r="F128"/>
  <c r="G128"/>
  <c r="F184"/>
  <c r="G184"/>
  <c r="F185"/>
  <c r="G185"/>
  <c r="F186"/>
  <c r="G186"/>
  <c r="F187"/>
  <c r="G187"/>
  <c r="F188"/>
  <c r="G188"/>
  <c r="F196"/>
  <c r="G196"/>
  <c r="F197"/>
  <c r="G197"/>
  <c r="F198"/>
  <c r="G198"/>
  <c r="F199"/>
  <c r="G199"/>
  <c r="F200"/>
  <c r="G200"/>
  <c r="G207"/>
  <c r="G208"/>
  <c r="G209"/>
  <c r="G210"/>
  <c r="G211"/>
  <c r="G212"/>
  <c r="G206"/>
  <c r="F207"/>
  <c r="F208"/>
  <c r="F209"/>
  <c r="F210"/>
  <c r="F211"/>
  <c r="F212"/>
  <c r="F206"/>
  <c r="G227"/>
  <c r="G228"/>
  <c r="G229"/>
  <c r="F230"/>
  <c r="G230"/>
  <c r="F231"/>
  <c r="G231"/>
  <c r="F232"/>
  <c r="G232"/>
  <c r="F233"/>
  <c r="G233"/>
  <c r="F234"/>
  <c r="G234"/>
  <c r="F235"/>
  <c r="G235"/>
  <c r="F236"/>
  <c r="G236"/>
  <c r="G226"/>
  <c r="F215"/>
  <c r="G215"/>
  <c r="F216"/>
  <c r="G216"/>
  <c r="F217"/>
  <c r="G217"/>
  <c r="G218"/>
  <c r="G220"/>
  <c r="F222"/>
  <c r="G222"/>
  <c r="F223"/>
  <c r="G223"/>
  <c r="F224"/>
  <c r="G224"/>
  <c r="G214"/>
  <c r="F214"/>
  <c r="G548"/>
  <c r="G549"/>
  <c r="G550"/>
  <c r="G551"/>
  <c r="G547"/>
  <c r="F536"/>
  <c r="G536"/>
  <c r="F537"/>
  <c r="G537"/>
  <c r="F538"/>
  <c r="G538"/>
  <c r="F539"/>
  <c r="G539"/>
  <c r="G535"/>
  <c r="F535"/>
  <c r="F524"/>
  <c r="G524"/>
  <c r="F525"/>
  <c r="G525"/>
  <c r="F526"/>
  <c r="G526"/>
  <c r="F527"/>
  <c r="G527"/>
  <c r="G523"/>
  <c r="F523"/>
  <c r="F511"/>
  <c r="G511"/>
  <c r="F512"/>
  <c r="G512"/>
  <c r="F513"/>
  <c r="G513"/>
  <c r="F514"/>
  <c r="G514"/>
  <c r="F515"/>
  <c r="G515"/>
  <c r="F499"/>
  <c r="G499"/>
  <c r="F500"/>
  <c r="G500"/>
  <c r="F501"/>
  <c r="G501"/>
  <c r="F502"/>
  <c r="G502"/>
  <c r="G498"/>
  <c r="F498"/>
  <c r="F486"/>
  <c r="G486"/>
  <c r="F487"/>
  <c r="G487"/>
  <c r="F488"/>
  <c r="G488"/>
  <c r="F489"/>
  <c r="G489"/>
  <c r="F490"/>
  <c r="G490"/>
  <c r="F485"/>
  <c r="F450"/>
  <c r="G450"/>
  <c r="F451"/>
  <c r="G451"/>
  <c r="F452"/>
  <c r="G452"/>
  <c r="F453"/>
  <c r="G453"/>
  <c r="F454"/>
  <c r="G454"/>
  <c r="AE37"/>
  <c r="AE36"/>
  <c r="AE252"/>
  <c r="AB37"/>
  <c r="AB36"/>
  <c r="AB252"/>
  <c r="AE265"/>
  <c r="AB265"/>
  <c r="Y300"/>
  <c r="Y335"/>
  <c r="Y336"/>
  <c r="Y337"/>
  <c r="Y334"/>
  <c r="G302"/>
  <c r="H205"/>
  <c r="H201"/>
  <c r="AE205"/>
  <c r="AE254" s="1"/>
  <c r="AF254" s="1"/>
  <c r="AE267"/>
  <c r="AE183"/>
  <c r="AB183"/>
  <c r="AB38"/>
  <c r="AE97"/>
  <c r="AE84"/>
  <c r="AE38"/>
  <c r="AE255" s="1"/>
  <c r="AB84"/>
  <c r="AB253"/>
  <c r="AB205"/>
  <c r="AB267"/>
  <c r="AB97"/>
  <c r="I592"/>
  <c r="I588"/>
  <c r="G546"/>
  <c r="G545"/>
  <c r="G544"/>
  <c r="G543"/>
  <c r="G542"/>
  <c r="G541"/>
  <c r="G534"/>
  <c r="F534"/>
  <c r="G533"/>
  <c r="F533"/>
  <c r="G532"/>
  <c r="F532"/>
  <c r="G531"/>
  <c r="F531"/>
  <c r="G530"/>
  <c r="F530"/>
  <c r="G529"/>
  <c r="G528" s="1"/>
  <c r="F529"/>
  <c r="G522"/>
  <c r="F522"/>
  <c r="G521"/>
  <c r="F521"/>
  <c r="G520"/>
  <c r="F520"/>
  <c r="G519"/>
  <c r="F519"/>
  <c r="G518"/>
  <c r="G516" s="1"/>
  <c r="F518"/>
  <c r="G517"/>
  <c r="F517"/>
  <c r="F516"/>
  <c r="G510"/>
  <c r="F510"/>
  <c r="G509"/>
  <c r="F509"/>
  <c r="G508"/>
  <c r="F508"/>
  <c r="G507"/>
  <c r="F507"/>
  <c r="G506"/>
  <c r="F506"/>
  <c r="G505"/>
  <c r="G503"/>
  <c r="F505"/>
  <c r="G504"/>
  <c r="F504"/>
  <c r="F503"/>
  <c r="G497"/>
  <c r="F497"/>
  <c r="G496"/>
  <c r="F496"/>
  <c r="G495"/>
  <c r="F495"/>
  <c r="G494"/>
  <c r="F494"/>
  <c r="F491" s="1"/>
  <c r="G493"/>
  <c r="F493"/>
  <c r="G492"/>
  <c r="G491"/>
  <c r="F492"/>
  <c r="G485"/>
  <c r="G484"/>
  <c r="F484"/>
  <c r="G483"/>
  <c r="F483"/>
  <c r="G482"/>
  <c r="F482"/>
  <c r="G481"/>
  <c r="G479" s="1"/>
  <c r="F481"/>
  <c r="G480"/>
  <c r="F480"/>
  <c r="G449"/>
  <c r="F449"/>
  <c r="F448"/>
  <c r="G447"/>
  <c r="F447"/>
  <c r="G446"/>
  <c r="F446"/>
  <c r="G445"/>
  <c r="F445"/>
  <c r="F443"/>
  <c r="G444"/>
  <c r="F444"/>
  <c r="I423"/>
  <c r="I419"/>
  <c r="F423"/>
  <c r="F419"/>
  <c r="I411"/>
  <c r="G411"/>
  <c r="G407" s="1"/>
  <c r="F411"/>
  <c r="F407"/>
  <c r="M398"/>
  <c r="L398"/>
  <c r="L395"/>
  <c r="I398"/>
  <c r="G388"/>
  <c r="F388"/>
  <c r="G387"/>
  <c r="F387"/>
  <c r="M386"/>
  <c r="L386"/>
  <c r="L383"/>
  <c r="I386"/>
  <c r="I383"/>
  <c r="G385"/>
  <c r="G384"/>
  <c r="F384"/>
  <c r="G376"/>
  <c r="F376"/>
  <c r="G375"/>
  <c r="F375"/>
  <c r="G374"/>
  <c r="G371" s="1"/>
  <c r="F374"/>
  <c r="G373"/>
  <c r="F373"/>
  <c r="F371" s="1"/>
  <c r="G372"/>
  <c r="F372"/>
  <c r="F365"/>
  <c r="G364"/>
  <c r="F364"/>
  <c r="G363"/>
  <c r="F363"/>
  <c r="G362"/>
  <c r="F362"/>
  <c r="G361"/>
  <c r="F361"/>
  <c r="F359" s="1"/>
  <c r="G360"/>
  <c r="F360"/>
  <c r="G353"/>
  <c r="F353"/>
  <c r="G352"/>
  <c r="F352"/>
  <c r="G351"/>
  <c r="F351"/>
  <c r="G350"/>
  <c r="F350"/>
  <c r="G349"/>
  <c r="G650" s="1"/>
  <c r="F349"/>
  <c r="G348"/>
  <c r="F348"/>
  <c r="F347" s="1"/>
  <c r="F341"/>
  <c r="G340"/>
  <c r="F340"/>
  <c r="I339"/>
  <c r="I335" s="1"/>
  <c r="F339"/>
  <c r="I338"/>
  <c r="F338"/>
  <c r="G337"/>
  <c r="F337"/>
  <c r="G336"/>
  <c r="F336"/>
  <c r="G316"/>
  <c r="F316"/>
  <c r="G315"/>
  <c r="F315"/>
  <c r="G314"/>
  <c r="F314"/>
  <c r="G313"/>
  <c r="F313"/>
  <c r="G312"/>
  <c r="F312"/>
  <c r="G311"/>
  <c r="G310" s="1"/>
  <c r="F311"/>
  <c r="G304"/>
  <c r="F304"/>
  <c r="G303"/>
  <c r="F303"/>
  <c r="F302"/>
  <c r="G301"/>
  <c r="F301"/>
  <c r="G300"/>
  <c r="F300"/>
  <c r="G299"/>
  <c r="F299"/>
  <c r="G292"/>
  <c r="F292"/>
  <c r="F291"/>
  <c r="F327" s="1"/>
  <c r="F322" s="1"/>
  <c r="G290"/>
  <c r="G326" s="1"/>
  <c r="F290"/>
  <c r="G289"/>
  <c r="F289"/>
  <c r="G288"/>
  <c r="G324" s="1"/>
  <c r="G322" s="1"/>
  <c r="F288"/>
  <c r="G287"/>
  <c r="F287"/>
  <c r="F286"/>
  <c r="F280"/>
  <c r="G279"/>
  <c r="F279"/>
  <c r="G278"/>
  <c r="F278"/>
  <c r="G277"/>
  <c r="F277"/>
  <c r="G276"/>
  <c r="F276"/>
  <c r="G275"/>
  <c r="G274"/>
  <c r="F275"/>
  <c r="F268"/>
  <c r="F267"/>
  <c r="F266"/>
  <c r="I265"/>
  <c r="I325"/>
  <c r="F265"/>
  <c r="G264"/>
  <c r="F264"/>
  <c r="G263"/>
  <c r="F263"/>
  <c r="G205"/>
  <c r="I204"/>
  <c r="G204"/>
  <c r="F204"/>
  <c r="G203"/>
  <c r="F203"/>
  <c r="G202"/>
  <c r="G201" s="1"/>
  <c r="F202"/>
  <c r="F201" s="1"/>
  <c r="G195"/>
  <c r="F195"/>
  <c r="G194"/>
  <c r="G193"/>
  <c r="L192"/>
  <c r="L193" s="1"/>
  <c r="I192"/>
  <c r="I189"/>
  <c r="G191"/>
  <c r="F191"/>
  <c r="G190"/>
  <c r="F190"/>
  <c r="G183"/>
  <c r="F183"/>
  <c r="G182"/>
  <c r="F182"/>
  <c r="H181"/>
  <c r="H177" s="1"/>
  <c r="G181"/>
  <c r="I180"/>
  <c r="G180"/>
  <c r="F180"/>
  <c r="G179"/>
  <c r="F179"/>
  <c r="G178"/>
  <c r="F178"/>
  <c r="F170"/>
  <c r="I169"/>
  <c r="I165"/>
  <c r="F169"/>
  <c r="G168"/>
  <c r="F168"/>
  <c r="G167"/>
  <c r="F167"/>
  <c r="G166"/>
  <c r="G165" s="1"/>
  <c r="F166"/>
  <c r="F165" s="1"/>
  <c r="G159"/>
  <c r="F159"/>
  <c r="V382" s="1"/>
  <c r="G158"/>
  <c r="F158"/>
  <c r="G157"/>
  <c r="F157"/>
  <c r="I156"/>
  <c r="F156"/>
  <c r="G155"/>
  <c r="F155"/>
  <c r="F153" s="1"/>
  <c r="G154"/>
  <c r="F154"/>
  <c r="A153"/>
  <c r="A165"/>
  <c r="A177" s="1"/>
  <c r="A189" s="1"/>
  <c r="A201" s="1"/>
  <c r="A286"/>
  <c r="A298" s="1"/>
  <c r="G147"/>
  <c r="F147"/>
  <c r="G146"/>
  <c r="F146"/>
  <c r="G145"/>
  <c r="F145"/>
  <c r="G144"/>
  <c r="F144"/>
  <c r="G143"/>
  <c r="G141" s="1"/>
  <c r="F143"/>
  <c r="G142"/>
  <c r="F142"/>
  <c r="F141" s="1"/>
  <c r="G135"/>
  <c r="W382" s="1"/>
  <c r="F135"/>
  <c r="F134"/>
  <c r="I133"/>
  <c r="G133" s="1"/>
  <c r="F133"/>
  <c r="I132"/>
  <c r="G132"/>
  <c r="F132"/>
  <c r="G131"/>
  <c r="F131"/>
  <c r="G130"/>
  <c r="F130"/>
  <c r="G123"/>
  <c r="F123"/>
  <c r="G122"/>
  <c r="F122"/>
  <c r="G121"/>
  <c r="F121"/>
  <c r="G120"/>
  <c r="F120"/>
  <c r="G119"/>
  <c r="F119"/>
  <c r="F117" s="1"/>
  <c r="G118"/>
  <c r="G117" s="1"/>
  <c r="F118"/>
  <c r="G111"/>
  <c r="F111"/>
  <c r="G110"/>
  <c r="F110"/>
  <c r="G109"/>
  <c r="F109"/>
  <c r="G108"/>
  <c r="F108"/>
  <c r="G107"/>
  <c r="G105" s="1"/>
  <c r="F107"/>
  <c r="G106"/>
  <c r="F106"/>
  <c r="F105" s="1"/>
  <c r="F99"/>
  <c r="G99"/>
  <c r="G98"/>
  <c r="F98"/>
  <c r="I97"/>
  <c r="F97"/>
  <c r="I96"/>
  <c r="F96"/>
  <c r="G95"/>
  <c r="F95"/>
  <c r="G94"/>
  <c r="F94"/>
  <c r="H87"/>
  <c r="H88"/>
  <c r="G87"/>
  <c r="G86"/>
  <c r="F86"/>
  <c r="G85"/>
  <c r="F85"/>
  <c r="I84"/>
  <c r="I81" s="1"/>
  <c r="F84"/>
  <c r="G83"/>
  <c r="G81" s="1"/>
  <c r="F83"/>
  <c r="G82"/>
  <c r="F82"/>
  <c r="G75"/>
  <c r="F75"/>
  <c r="G74"/>
  <c r="F74"/>
  <c r="G73"/>
  <c r="F73"/>
  <c r="G72"/>
  <c r="F72"/>
  <c r="F69" s="1"/>
  <c r="G71"/>
  <c r="F71"/>
  <c r="G70"/>
  <c r="G69" s="1"/>
  <c r="F70"/>
  <c r="F63"/>
  <c r="F62"/>
  <c r="F61"/>
  <c r="F60"/>
  <c r="F59"/>
  <c r="G58"/>
  <c r="G57" s="1"/>
  <c r="F58"/>
  <c r="G51"/>
  <c r="F51"/>
  <c r="G50"/>
  <c r="F50"/>
  <c r="G49"/>
  <c r="F49"/>
  <c r="G48"/>
  <c r="F48"/>
  <c r="G47"/>
  <c r="F47"/>
  <c r="G46"/>
  <c r="F46"/>
  <c r="F45" s="1"/>
  <c r="O39"/>
  <c r="N39"/>
  <c r="M39"/>
  <c r="L39"/>
  <c r="L255" s="1"/>
  <c r="K39"/>
  <c r="J39"/>
  <c r="J255"/>
  <c r="G37"/>
  <c r="F37"/>
  <c r="I36"/>
  <c r="I33"/>
  <c r="F36"/>
  <c r="F33" s="1"/>
  <c r="G35"/>
  <c r="F35"/>
  <c r="G34"/>
  <c r="F34"/>
  <c r="A33"/>
  <c r="A45" s="1"/>
  <c r="A57" s="1"/>
  <c r="A69" s="1"/>
  <c r="A81" s="1"/>
  <c r="A93" s="1"/>
  <c r="A105" s="1"/>
  <c r="G27"/>
  <c r="G26"/>
  <c r="G254" s="1"/>
  <c r="F26"/>
  <c r="I25"/>
  <c r="F25"/>
  <c r="I24"/>
  <c r="G24" s="1"/>
  <c r="H24"/>
  <c r="H21"/>
  <c r="G23"/>
  <c r="G251" s="1"/>
  <c r="F23"/>
  <c r="F251" s="1"/>
  <c r="G22"/>
  <c r="F22"/>
  <c r="AF265"/>
  <c r="AB266"/>
  <c r="G339"/>
  <c r="I662"/>
  <c r="K663"/>
  <c r="K11" s="1"/>
  <c r="G192"/>
  <c r="G189"/>
  <c r="G265"/>
  <c r="G325" s="1"/>
  <c r="AF252"/>
  <c r="F24"/>
  <c r="K661"/>
  <c r="K9" s="1"/>
  <c r="O661"/>
  <c r="O9" s="1"/>
  <c r="J661"/>
  <c r="J9" s="1"/>
  <c r="G266"/>
  <c r="F181"/>
  <c r="G25"/>
  <c r="G38"/>
  <c r="F220"/>
  <c r="F326"/>
  <c r="F333"/>
  <c r="G347"/>
  <c r="J40"/>
  <c r="J41" s="1"/>
  <c r="V386"/>
  <c r="F237"/>
  <c r="H253"/>
  <c r="G552"/>
  <c r="G564"/>
  <c r="F593"/>
  <c r="J623"/>
  <c r="L659"/>
  <c r="F324"/>
  <c r="F192"/>
  <c r="G84"/>
  <c r="N663"/>
  <c r="N11" s="1"/>
  <c r="AB39"/>
  <c r="AB250"/>
  <c r="M40"/>
  <c r="M41" s="1"/>
  <c r="H662"/>
  <c r="H10" s="1"/>
  <c r="G329"/>
  <c r="G237"/>
  <c r="G576"/>
  <c r="J616"/>
  <c r="H616" s="1"/>
  <c r="I153"/>
  <c r="G156"/>
  <c r="W379" s="1"/>
  <c r="N661"/>
  <c r="L322"/>
  <c r="V387"/>
  <c r="O663"/>
  <c r="O11" s="1"/>
  <c r="W378"/>
  <c r="F330"/>
  <c r="F564"/>
  <c r="O662"/>
  <c r="O10" s="1"/>
  <c r="O322"/>
  <c r="H213"/>
  <c r="F219"/>
  <c r="F213" s="1"/>
  <c r="M661"/>
  <c r="M9"/>
  <c r="M322"/>
  <c r="K322"/>
  <c r="F331"/>
  <c r="H322"/>
  <c r="K662"/>
  <c r="K10" s="1"/>
  <c r="F262"/>
  <c r="N322"/>
  <c r="J322"/>
  <c r="V383"/>
  <c r="I201"/>
  <c r="I177"/>
  <c r="L252"/>
  <c r="H252"/>
  <c r="G169"/>
  <c r="G592"/>
  <c r="G96"/>
  <c r="H592"/>
  <c r="H588"/>
  <c r="N9"/>
  <c r="G593"/>
  <c r="F455"/>
  <c r="O624"/>
  <c r="N624"/>
  <c r="J628"/>
  <c r="H628"/>
  <c r="F628" s="1"/>
  <c r="O636"/>
  <c r="N636"/>
  <c r="O255"/>
  <c r="O40"/>
  <c r="M383"/>
  <c r="G386"/>
  <c r="AB254"/>
  <c r="L9"/>
  <c r="K620"/>
  <c r="M656"/>
  <c r="F274"/>
  <c r="I10"/>
  <c r="G39"/>
  <c r="I253"/>
  <c r="AE39"/>
  <c r="AE268"/>
  <c r="J621"/>
  <c r="H621"/>
  <c r="F621" s="1"/>
  <c r="F657" s="1"/>
  <c r="L657"/>
  <c r="J617"/>
  <c r="L653"/>
  <c r="G177"/>
  <c r="F592"/>
  <c r="M255"/>
  <c r="L651"/>
  <c r="L663" s="1"/>
  <c r="L11" s="1"/>
  <c r="I407"/>
  <c r="F205"/>
  <c r="N653"/>
  <c r="N665" s="1"/>
  <c r="N13" s="1"/>
  <c r="L622"/>
  <c r="L658" s="1"/>
  <c r="L620"/>
  <c r="L656"/>
  <c r="N600"/>
  <c r="H101"/>
  <c r="L619"/>
  <c r="J619" s="1"/>
  <c r="N654"/>
  <c r="N652"/>
  <c r="N664" s="1"/>
  <c r="N12" s="1"/>
  <c r="F617"/>
  <c r="J653"/>
  <c r="J665" s="1"/>
  <c r="J13" s="1"/>
  <c r="O41"/>
  <c r="O42" s="1"/>
  <c r="O256"/>
  <c r="J657"/>
  <c r="L655"/>
  <c r="H657"/>
  <c r="O257"/>
  <c r="H665"/>
  <c r="H13" s="1"/>
  <c r="V381"/>
  <c r="F129"/>
  <c r="I327"/>
  <c r="I57"/>
  <c r="G221"/>
  <c r="G588"/>
  <c r="G328"/>
  <c r="G286"/>
  <c r="G45"/>
  <c r="W383"/>
  <c r="G153"/>
  <c r="W385"/>
  <c r="G225"/>
  <c r="G332"/>
  <c r="G331"/>
  <c r="G333"/>
  <c r="W386"/>
  <c r="W387"/>
  <c r="G262"/>
  <c r="I262"/>
  <c r="F101"/>
  <c r="F88"/>
  <c r="F256"/>
  <c r="H256"/>
  <c r="H89"/>
  <c r="G327"/>
  <c r="G398"/>
  <c r="G395" s="1"/>
  <c r="I395"/>
  <c r="H398"/>
  <c r="AE266"/>
  <c r="AF266" s="1"/>
  <c r="AH266" s="1"/>
  <c r="AE253"/>
  <c r="AF253"/>
  <c r="AH253" s="1"/>
  <c r="AE250"/>
  <c r="AF250" s="1"/>
  <c r="K618"/>
  <c r="M654"/>
  <c r="M666" s="1"/>
  <c r="M14" s="1"/>
  <c r="I620"/>
  <c r="K656"/>
  <c r="F21"/>
  <c r="F250"/>
  <c r="K255"/>
  <c r="K40"/>
  <c r="G323"/>
  <c r="W377"/>
  <c r="M651"/>
  <c r="M395"/>
  <c r="J640"/>
  <c r="H102"/>
  <c r="F588"/>
  <c r="F57"/>
  <c r="G443"/>
  <c r="AF267"/>
  <c r="AH267" s="1"/>
  <c r="M636"/>
  <c r="F335"/>
  <c r="K640"/>
  <c r="F252"/>
  <c r="V378"/>
  <c r="V380"/>
  <c r="F177"/>
  <c r="F650"/>
  <c r="F662" s="1"/>
  <c r="F10" s="1"/>
  <c r="F528"/>
  <c r="G540"/>
  <c r="I322"/>
  <c r="V377"/>
  <c r="F310"/>
  <c r="G359"/>
  <c r="G649"/>
  <c r="J659"/>
  <c r="H623"/>
  <c r="G97"/>
  <c r="G93"/>
  <c r="I93"/>
  <c r="N40"/>
  <c r="N255"/>
  <c r="F298"/>
  <c r="F323"/>
  <c r="AB268"/>
  <c r="AF268" s="1"/>
  <c r="AB255"/>
  <c r="AF255" s="1"/>
  <c r="V379"/>
  <c r="G250"/>
  <c r="W384"/>
  <c r="I651"/>
  <c r="F328"/>
  <c r="F325"/>
  <c r="G383"/>
  <c r="F479"/>
  <c r="I665"/>
  <c r="I13" s="1"/>
  <c r="G298"/>
  <c r="J620"/>
  <c r="J656" s="1"/>
  <c r="J256"/>
  <c r="M256"/>
  <c r="H255"/>
  <c r="H386"/>
  <c r="H383" s="1"/>
  <c r="G423"/>
  <c r="G419" s="1"/>
  <c r="K621"/>
  <c r="K657" s="1"/>
  <c r="K669" s="1"/>
  <c r="K17" s="1"/>
  <c r="G460"/>
  <c r="K623"/>
  <c r="K659" s="1"/>
  <c r="O654"/>
  <c r="M611"/>
  <c r="M600" s="1"/>
  <c r="I455"/>
  <c r="O612"/>
  <c r="M619"/>
  <c r="I129"/>
  <c r="G36"/>
  <c r="I21"/>
  <c r="G338"/>
  <c r="G651" s="1"/>
  <c r="F87"/>
  <c r="F255" s="1"/>
  <c r="K611"/>
  <c r="I621"/>
  <c r="I657" s="1"/>
  <c r="I669" s="1"/>
  <c r="I17" s="1"/>
  <c r="I618"/>
  <c r="K654"/>
  <c r="K666" s="1"/>
  <c r="K14" s="1"/>
  <c r="I623"/>
  <c r="F386"/>
  <c r="N256"/>
  <c r="N667" s="1"/>
  <c r="N15" s="1"/>
  <c r="N41"/>
  <c r="G661"/>
  <c r="G9" s="1"/>
  <c r="I656"/>
  <c r="I668" s="1"/>
  <c r="I16" s="1"/>
  <c r="S16" s="1"/>
  <c r="G620"/>
  <c r="G656" s="1"/>
  <c r="G455"/>
  <c r="N666"/>
  <c r="H395"/>
  <c r="F398"/>
  <c r="F395"/>
  <c r="M655"/>
  <c r="M667" s="1"/>
  <c r="M15" s="1"/>
  <c r="K619"/>
  <c r="I619" s="1"/>
  <c r="O666"/>
  <c r="F623"/>
  <c r="F659"/>
  <c r="H659"/>
  <c r="I640"/>
  <c r="F102"/>
  <c r="H103"/>
  <c r="F103" s="1"/>
  <c r="H640"/>
  <c r="M663"/>
  <c r="K256"/>
  <c r="G40"/>
  <c r="K41"/>
  <c r="H90"/>
  <c r="H257"/>
  <c r="F89"/>
  <c r="H104"/>
  <c r="H93" s="1"/>
  <c r="G640"/>
  <c r="K655"/>
  <c r="K667" s="1"/>
  <c r="K15" s="1"/>
  <c r="N42"/>
  <c r="N257"/>
  <c r="F383"/>
  <c r="F651"/>
  <c r="F663" s="1"/>
  <c r="F11" s="1"/>
  <c r="G621"/>
  <c r="G657" s="1"/>
  <c r="H91"/>
  <c r="F90"/>
  <c r="H258"/>
  <c r="H669" s="1"/>
  <c r="H17" s="1"/>
  <c r="G256"/>
  <c r="F640"/>
  <c r="N14"/>
  <c r="K257"/>
  <c r="K668"/>
  <c r="K16" s="1"/>
  <c r="K42"/>
  <c r="M11"/>
  <c r="O14"/>
  <c r="G618"/>
  <c r="I654"/>
  <c r="I659"/>
  <c r="I671" s="1"/>
  <c r="I19" s="1"/>
  <c r="G623"/>
  <c r="G659"/>
  <c r="I611"/>
  <c r="G611" s="1"/>
  <c r="N43"/>
  <c r="N259" s="1"/>
  <c r="N258"/>
  <c r="N669" s="1"/>
  <c r="N17" s="1"/>
  <c r="N668"/>
  <c r="K43"/>
  <c r="K258"/>
  <c r="H259"/>
  <c r="H92"/>
  <c r="F92" s="1"/>
  <c r="F91"/>
  <c r="F259" s="1"/>
  <c r="H81"/>
  <c r="K44"/>
  <c r="K259"/>
  <c r="K33"/>
  <c r="N16"/>
  <c r="I213" l="1"/>
  <c r="G219"/>
  <c r="F641"/>
  <c r="J636"/>
  <c r="L636"/>
  <c r="J642"/>
  <c r="H642" s="1"/>
  <c r="M624"/>
  <c r="K628"/>
  <c r="H619"/>
  <c r="J655"/>
  <c r="J667" s="1"/>
  <c r="J15" s="1"/>
  <c r="F630"/>
  <c r="H624"/>
  <c r="F669"/>
  <c r="F17" s="1"/>
  <c r="F193"/>
  <c r="L194"/>
  <c r="L253"/>
  <c r="L10"/>
  <c r="L664"/>
  <c r="L12" s="1"/>
  <c r="J604"/>
  <c r="L600"/>
  <c r="I655"/>
  <c r="I667" s="1"/>
  <c r="I15" s="1"/>
  <c r="G619"/>
  <c r="G655" s="1"/>
  <c r="G667" s="1"/>
  <c r="G15" s="1"/>
  <c r="O43"/>
  <c r="O258"/>
  <c r="M42"/>
  <c r="M257"/>
  <c r="G41"/>
  <c r="J10"/>
  <c r="N648"/>
  <c r="N670"/>
  <c r="N18" s="1"/>
  <c r="M653"/>
  <c r="M665" s="1"/>
  <c r="M13" s="1"/>
  <c r="K617"/>
  <c r="I9"/>
  <c r="G641"/>
  <c r="G636" s="1"/>
  <c r="K636"/>
  <c r="K249"/>
  <c r="J668"/>
  <c r="J16" s="1"/>
  <c r="I663"/>
  <c r="I11" s="1"/>
  <c r="G253"/>
  <c r="W380"/>
  <c r="F616"/>
  <c r="H652"/>
  <c r="H664" s="1"/>
  <c r="H12" s="1"/>
  <c r="J257"/>
  <c r="J42"/>
  <c r="G21"/>
  <c r="G252"/>
  <c r="G662"/>
  <c r="H9"/>
  <c r="N10"/>
  <c r="K622"/>
  <c r="M658"/>
  <c r="J618"/>
  <c r="L612"/>
  <c r="L654"/>
  <c r="L666" s="1"/>
  <c r="L14" s="1"/>
  <c r="M652"/>
  <c r="M612"/>
  <c r="K616"/>
  <c r="I604"/>
  <c r="K600"/>
  <c r="J629"/>
  <c r="L624"/>
  <c r="F260"/>
  <c r="F671" s="1"/>
  <c r="F19" s="1"/>
  <c r="F81"/>
  <c r="I636"/>
  <c r="G663"/>
  <c r="G11" s="1"/>
  <c r="G129"/>
  <c r="N44"/>
  <c r="N260" s="1"/>
  <c r="N671" s="1"/>
  <c r="N19" s="1"/>
  <c r="F104"/>
  <c r="F93" s="1"/>
  <c r="G335"/>
  <c r="H651"/>
  <c r="H620"/>
  <c r="J622"/>
  <c r="I252"/>
  <c r="I249" s="1"/>
  <c r="L40"/>
  <c r="J652"/>
  <c r="O652"/>
  <c r="K260"/>
  <c r="K671" s="1"/>
  <c r="K19" s="1"/>
  <c r="F258"/>
  <c r="H260"/>
  <c r="H671" s="1"/>
  <c r="H19" s="1"/>
  <c r="F649"/>
  <c r="N612"/>
  <c r="G255" l="1"/>
  <c r="G666" s="1"/>
  <c r="G14" s="1"/>
  <c r="G213"/>
  <c r="G604"/>
  <c r="G600" s="1"/>
  <c r="I600"/>
  <c r="F661"/>
  <c r="M664"/>
  <c r="M648"/>
  <c r="N249"/>
  <c r="J664"/>
  <c r="F620"/>
  <c r="F656" s="1"/>
  <c r="F668" s="1"/>
  <c r="F16" s="1"/>
  <c r="H656"/>
  <c r="H668" s="1"/>
  <c r="H16" s="1"/>
  <c r="I622"/>
  <c r="K658"/>
  <c r="K670" s="1"/>
  <c r="K18" s="1"/>
  <c r="F253"/>
  <c r="F636"/>
  <c r="O648"/>
  <c r="O664"/>
  <c r="J658"/>
  <c r="H622"/>
  <c r="G257"/>
  <c r="O669"/>
  <c r="O17" s="1"/>
  <c r="L254"/>
  <c r="L665" s="1"/>
  <c r="F194"/>
  <c r="F254" s="1"/>
  <c r="K624"/>
  <c r="I628"/>
  <c r="F629"/>
  <c r="F624" s="1"/>
  <c r="J624"/>
  <c r="J612"/>
  <c r="H618"/>
  <c r="J654"/>
  <c r="J666" s="1"/>
  <c r="J14" s="1"/>
  <c r="G10"/>
  <c r="M43"/>
  <c r="M258"/>
  <c r="M669" s="1"/>
  <c r="M17" s="1"/>
  <c r="G42"/>
  <c r="G258" s="1"/>
  <c r="G669" s="1"/>
  <c r="G17" s="1"/>
  <c r="H655"/>
  <c r="H667" s="1"/>
  <c r="H15" s="1"/>
  <c r="F619"/>
  <c r="F655" s="1"/>
  <c r="F667" s="1"/>
  <c r="F15" s="1"/>
  <c r="L41"/>
  <c r="L256"/>
  <c r="L667" s="1"/>
  <c r="L15" s="1"/>
  <c r="H663"/>
  <c r="I616"/>
  <c r="K652"/>
  <c r="K612"/>
  <c r="J258"/>
  <c r="J669" s="1"/>
  <c r="J17" s="1"/>
  <c r="J43"/>
  <c r="K653"/>
  <c r="K665" s="1"/>
  <c r="K13" s="1"/>
  <c r="G617"/>
  <c r="G653" s="1"/>
  <c r="G665" s="1"/>
  <c r="G13" s="1"/>
  <c r="S13" s="1"/>
  <c r="O44"/>
  <c r="O259"/>
  <c r="O670" s="1"/>
  <c r="O18" s="1"/>
  <c r="J600"/>
  <c r="H604"/>
  <c r="F642"/>
  <c r="H636"/>
  <c r="L648"/>
  <c r="M668"/>
  <c r="M16" s="1"/>
  <c r="N33"/>
  <c r="H249"/>
  <c r="N660"/>
  <c r="N8" s="1"/>
  <c r="F652"/>
  <c r="F664" s="1"/>
  <c r="F12" s="1"/>
  <c r="L189"/>
  <c r="K648" l="1"/>
  <c r="K664"/>
  <c r="I658"/>
  <c r="I670" s="1"/>
  <c r="I18" s="1"/>
  <c r="G622"/>
  <c r="G658" s="1"/>
  <c r="F604"/>
  <c r="F600" s="1"/>
  <c r="H600"/>
  <c r="H11"/>
  <c r="M44"/>
  <c r="M259"/>
  <c r="G43"/>
  <c r="G259" s="1"/>
  <c r="H654"/>
  <c r="F618"/>
  <c r="H612"/>
  <c r="G628"/>
  <c r="G624" s="1"/>
  <c r="I624"/>
  <c r="F622"/>
  <c r="F658" s="1"/>
  <c r="F670" s="1"/>
  <c r="F18" s="1"/>
  <c r="H658"/>
  <c r="H670" s="1"/>
  <c r="H18" s="1"/>
  <c r="M12"/>
  <c r="J670"/>
  <c r="J18" s="1"/>
  <c r="F653"/>
  <c r="J648"/>
  <c r="O260"/>
  <c r="O671" s="1"/>
  <c r="O19" s="1"/>
  <c r="O33"/>
  <c r="L257"/>
  <c r="L668" s="1"/>
  <c r="L16" s="1"/>
  <c r="L42"/>
  <c r="L13"/>
  <c r="G668"/>
  <c r="G16" s="1"/>
  <c r="F189"/>
  <c r="J12"/>
  <c r="J44"/>
  <c r="J260" s="1"/>
  <c r="J671" s="1"/>
  <c r="J19" s="1"/>
  <c r="J259"/>
  <c r="I612"/>
  <c r="G616"/>
  <c r="I652"/>
  <c r="O12"/>
  <c r="F9"/>
  <c r="F249"/>
  <c r="F654" l="1"/>
  <c r="F666" s="1"/>
  <c r="F14" s="1"/>
  <c r="F612"/>
  <c r="M260"/>
  <c r="M671" s="1"/>
  <c r="M19" s="1"/>
  <c r="G44"/>
  <c r="M33"/>
  <c r="I648"/>
  <c r="I664"/>
  <c r="M670"/>
  <c r="M249"/>
  <c r="K660"/>
  <c r="K8" s="1"/>
  <c r="K12"/>
  <c r="J249"/>
  <c r="O249"/>
  <c r="F665"/>
  <c r="G652"/>
  <c r="G612"/>
  <c r="L258"/>
  <c r="L43"/>
  <c r="H666"/>
  <c r="H648"/>
  <c r="J33"/>
  <c r="O660"/>
  <c r="O8" s="1"/>
  <c r="J660"/>
  <c r="J8" s="1"/>
  <c r="G670"/>
  <c r="G18" s="1"/>
  <c r="H14" l="1"/>
  <c r="H660"/>
  <c r="H8" s="1"/>
  <c r="L669"/>
  <c r="F13"/>
  <c r="F660"/>
  <c r="F8" s="1"/>
  <c r="I12"/>
  <c r="I660"/>
  <c r="I8" s="1"/>
  <c r="G664"/>
  <c r="G648"/>
  <c r="L259"/>
  <c r="L670" s="1"/>
  <c r="L18" s="1"/>
  <c r="L44"/>
  <c r="M18"/>
  <c r="M660"/>
  <c r="M8" s="1"/>
  <c r="G260"/>
  <c r="G33"/>
  <c r="F648"/>
  <c r="G671" l="1"/>
  <c r="G19" s="1"/>
  <c r="G249"/>
  <c r="L17"/>
  <c r="G12"/>
  <c r="L260"/>
  <c r="L671" s="1"/>
  <c r="L19" s="1"/>
  <c r="L33"/>
  <c r="L249"/>
  <c r="G660" l="1"/>
  <c r="G8" s="1"/>
  <c r="L660"/>
  <c r="L8" s="1"/>
</calcChain>
</file>

<file path=xl/sharedStrings.xml><?xml version="1.0" encoding="utf-8"?>
<sst xmlns="http://schemas.openxmlformats.org/spreadsheetml/2006/main" count="1677" uniqueCount="146">
  <si>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</si>
  <si>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</si>
  <si>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</si>
  <si>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</si>
  <si>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</si>
  <si>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</si>
  <si>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</si>
  <si>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</si>
  <si>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</si>
  <si>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</si>
  <si>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</si>
  <si>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</si>
  <si>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</si>
  <si>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</si>
  <si>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</si>
  <si>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</si>
  <si>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</si>
  <si>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</si>
  <si>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</si>
  <si>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</si>
  <si>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</si>
  <si>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</si>
  <si>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</si>
  <si>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</si>
  <si>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</si>
  <si>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</si>
  <si>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</si>
  <si>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</si>
  <si>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</si>
  <si>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</si>
  <si>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</si>
  <si>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</si>
  <si>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</si>
  <si>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</si>
  <si>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</si>
  <si>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</si>
  <si>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</si>
  <si>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</si>
  <si>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</si>
  <si>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</si>
  <si>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</si>
  <si>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</si>
  <si>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</si>
  <si>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</si>
  <si>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</si>
  <si>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</si>
  <si>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</si>
  <si>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</si>
  <si>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</si>
  <si>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</si>
  <si>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</si>
  <si>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</si>
  <si>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</si>
  <si>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</si>
  <si>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</si>
  <si>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</si>
  <si>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</si>
  <si>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</si>
  <si>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</si>
  <si>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</si>
  <si>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</si>
  <si>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</si>
  <si>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</si>
  <si>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</si>
  <si>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</si>
  <si>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</si>
  <si>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</si>
  <si>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</si>
  <si>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</si>
  <si>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</si>
  <si>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</si>
  <si>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</si>
  <si>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</si>
  <si>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</si>
  <si>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</si>
  <si>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</si>
  <si>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</si>
  <si>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</si>
  <si>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</si>
  <si>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</si>
  <si>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</si>
  <si>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</si>
  <si>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</si>
  <si>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</si>
  <si>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Код цели</t>
  </si>
  <si>
    <t>КВФО</t>
  </si>
  <si>
    <t>Лимиты 2018 год</t>
  </si>
  <si>
    <t>Лимиты 2019 год</t>
  </si>
  <si>
    <t>Лимиты 2020 год</t>
  </si>
  <si>
    <t>0810120400</t>
  </si>
  <si>
    <t>244</t>
  </si>
  <si>
    <t>223</t>
  </si>
  <si>
    <t>903</t>
  </si>
  <si>
    <t>000004</t>
  </si>
  <si>
    <t>038</t>
  </si>
  <si>
    <t>001</t>
  </si>
  <si>
    <t>0</t>
  </si>
  <si>
    <t>1</t>
  </si>
  <si>
    <t>225</t>
  </si>
  <si>
    <t>000</t>
  </si>
  <si>
    <t>000006</t>
  </si>
  <si>
    <t>226</t>
  </si>
  <si>
    <t>оптимизация</t>
  </si>
  <si>
    <t>с учетом оптимизации</t>
  </si>
  <si>
    <t>000000</t>
  </si>
  <si>
    <t>104000</t>
  </si>
  <si>
    <t>853</t>
  </si>
  <si>
    <t>291</t>
  </si>
  <si>
    <t>000016</t>
  </si>
  <si>
    <t>Остается по мнению ИЗС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</si>
  <si>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</si>
  <si>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</si>
  <si>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</si>
  <si>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</si>
  <si>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</si>
  <si>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</si>
  <si>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</si>
  <si>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</si>
  <si>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</si>
  <si>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</si>
  <si>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</si>
  <si>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>УДД</t>
  </si>
  <si>
    <t xml:space="preserve">Капитальный ремонт тепловой сети по адресу: пер. Шумихинский, 17, стр.2  </t>
  </si>
  <si>
    <t>Капитальный ремонт тепловых сетей к домам № 32,34 по ул.Войкова</t>
  </si>
  <si>
    <t>Капитальный ремонт тепловых сетей к домам № 22,24 по пр.Ленина,№ 2/1,2А,2/2,4/1 по ул.А.Иванова</t>
  </si>
  <si>
    <t>0810199990/851</t>
  </si>
  <si>
    <t>Капитальный ремонт тепловых сетей к многоквартирным домам  № 18 по пер. Сакко и № 2 ул. Малая Подгорная в Городе Томске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</si>
  <si>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</si>
  <si>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</si>
  <si>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</si>
  <si>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</si>
  <si>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</si>
  <si>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</si>
  <si>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</si>
  <si>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</si>
  <si>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Капитальный ремонт тепловых сетей к многоквартирным домам № 2 по пер. Совпаршкольный и № 24 ул. Карла Маркса в Городе Томске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</si>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</sst>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_₽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" fontId="1" fillId="2" borderId="1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wrapText="1"/>
    </xf>
    <xf numFmtId="1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Alignment="1"/>
    <xf numFmtId="0" fontId="5" fillId="3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wrapText="1"/>
    </xf>
    <xf numFmtId="4" fontId="1" fillId="3" borderId="0" xfId="0" applyNumberFormat="1" applyFont="1" applyFill="1" applyAlignment="1"/>
    <xf numFmtId="4" fontId="1" fillId="3" borderId="2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9" fontId="9" fillId="3" borderId="8" xfId="0" applyNumberFormat="1" applyFont="1" applyFill="1" applyBorder="1" applyAlignment="1" applyProtection="1">
      <alignment horizontal="center" vertical="center" wrapText="1"/>
    </xf>
    <xf numFmtId="4" fontId="9" fillId="3" borderId="8" xfId="0" applyNumberFormat="1" applyFont="1" applyFill="1" applyBorder="1" applyAlignment="1" applyProtection="1">
      <alignment horizontal="right" vertical="center" wrapText="1"/>
    </xf>
    <xf numFmtId="165" fontId="1" fillId="3" borderId="0" xfId="0" applyNumberFormat="1" applyFont="1" applyFill="1" applyAlignment="1"/>
    <xf numFmtId="165" fontId="1" fillId="3" borderId="7" xfId="0" applyNumberFormat="1" applyFont="1" applyFill="1" applyBorder="1" applyAlignment="1" applyProtection="1">
      <alignment horizontal="right" vertical="center" wrapText="1"/>
    </xf>
    <xf numFmtId="164" fontId="1" fillId="3" borderId="4" xfId="0" applyNumberFormat="1" applyFont="1" applyFill="1" applyBorder="1" applyAlignment="1">
      <alignment wrapText="1"/>
    </xf>
    <xf numFmtId="164" fontId="1" fillId="3" borderId="5" xfId="0" applyNumberFormat="1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9" fontId="9" fillId="3" borderId="0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9" fillId="3" borderId="0" xfId="0" applyNumberFormat="1" applyFont="1" applyFill="1" applyBorder="1" applyAlignment="1" applyProtection="1">
      <alignment horizontal="right" vertical="center" wrapText="1"/>
    </xf>
    <xf numFmtId="4" fontId="1" fillId="3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Alignment="1"/>
    <xf numFmtId="165" fontId="3" fillId="3" borderId="0" xfId="0" applyNumberFormat="1" applyFont="1" applyFill="1" applyAlignment="1"/>
    <xf numFmtId="4" fontId="1" fillId="3" borderId="4" xfId="0" applyNumberFormat="1" applyFont="1" applyFill="1" applyBorder="1" applyAlignment="1">
      <alignment vertical="center" wrapText="1"/>
    </xf>
    <xf numFmtId="4" fontId="1" fillId="3" borderId="6" xfId="0" applyNumberFormat="1" applyFont="1" applyFill="1" applyBorder="1" applyAlignment="1">
      <alignment vertical="center" wrapText="1"/>
    </xf>
    <xf numFmtId="4" fontId="1" fillId="3" borderId="10" xfId="0" applyNumberFormat="1" applyFont="1" applyFill="1" applyBorder="1" applyAlignment="1">
      <alignment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" fontId="12" fillId="3" borderId="0" xfId="0" applyNumberFormat="1" applyFont="1" applyFill="1" applyAlignment="1"/>
    <xf numFmtId="4" fontId="1" fillId="3" borderId="3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1" fillId="3" borderId="0" xfId="0" applyFont="1" applyFill="1" applyBorder="1" applyAlignment="1"/>
    <xf numFmtId="49" fontId="8" fillId="3" borderId="0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4" xfId="0" applyFont="1" applyFill="1" applyBorder="1" applyAlignment="1"/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 wrapText="1"/>
    </xf>
    <xf numFmtId="0" fontId="11" fillId="3" borderId="0" xfId="0" applyFont="1" applyFill="1" applyAlignment="1"/>
    <xf numFmtId="4" fontId="11" fillId="3" borderId="0" xfId="0" applyNumberFormat="1" applyFont="1" applyFill="1" applyAlignment="1"/>
    <xf numFmtId="49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right" vertical="center" wrapText="1"/>
    </xf>
    <xf numFmtId="165" fontId="1" fillId="2" borderId="0" xfId="0" applyNumberFormat="1" applyFont="1" applyFill="1" applyAlignment="1"/>
    <xf numFmtId="4" fontId="1" fillId="2" borderId="0" xfId="0" applyNumberFormat="1" applyFont="1" applyFill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4" fontId="1" fillId="2" borderId="6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1" fillId="6" borderId="1" xfId="0" applyNumberFormat="1" applyFont="1" applyFill="1" applyBorder="1" applyAlignment="1">
      <alignment wrapText="1"/>
    </xf>
    <xf numFmtId="164" fontId="1" fillId="7" borderId="1" xfId="0" applyNumberFormat="1" applyFont="1" applyFill="1" applyBorder="1" applyAlignment="1">
      <alignment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7" fillId="3" borderId="9" xfId="0" applyFont="1" applyFill="1" applyBorder="1" applyAlignment="1">
      <alignment horizontal="left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1" fontId="1" fillId="3" borderId="9" xfId="0" applyNumberFormat="1" applyFont="1" applyFill="1" applyBorder="1" applyAlignment="1">
      <alignment horizontal="center" wrapText="1"/>
    </xf>
    <xf numFmtId="1" fontId="1" fillId="3" borderId="0" xfId="0" applyNumberFormat="1" applyFont="1" applyFill="1" applyBorder="1" applyAlignment="1">
      <alignment horizontal="center" wrapText="1"/>
    </xf>
    <xf numFmtId="1" fontId="1" fillId="3" borderId="14" xfId="0" applyNumberFormat="1" applyFont="1" applyFill="1" applyBorder="1" applyAlignment="1">
      <alignment horizontal="center" wrapText="1"/>
    </xf>
    <xf numFmtId="4" fontId="1" fillId="3" borderId="16" xfId="0" applyNumberFormat="1" applyFont="1" applyFill="1" applyBorder="1" applyAlignment="1">
      <alignment horizontal="center" wrapText="1"/>
    </xf>
    <xf numFmtId="4" fontId="1" fillId="3" borderId="9" xfId="0" applyNumberFormat="1" applyFont="1" applyFill="1" applyBorder="1" applyAlignment="1">
      <alignment horizontal="center" wrapText="1"/>
    </xf>
    <xf numFmtId="4" fontId="1" fillId="3" borderId="11" xfId="0" applyNumberFormat="1" applyFont="1" applyFill="1" applyBorder="1" applyAlignment="1">
      <alignment horizontal="center" wrapText="1"/>
    </xf>
    <xf numFmtId="4" fontId="1" fillId="3" borderId="0" xfId="0" applyNumberFormat="1" applyFont="1" applyFill="1" applyBorder="1" applyAlignment="1">
      <alignment horizontal="center" wrapText="1"/>
    </xf>
    <xf numFmtId="4" fontId="1" fillId="3" borderId="17" xfId="0" applyNumberFormat="1" applyFont="1" applyFill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8"/>
  <sheetViews>
    <sheetView tabSelected="1" view="pageBreakPreview" topLeftCell="A536" zoomScale="90" zoomScaleNormal="100" zoomScaleSheetLayoutView="90" workbookViewId="0">
      <selection activeCell="C563" sqref="C563"/>
    </sheetView>
  </sheetViews>
  <sheetFormatPr defaultColWidth="12" defaultRowHeight="12.75"/>
  <cols>
    <col min="1" max="1" width="8.5703125" style="4" customWidth="1"/>
    <col min="2" max="2" width="15.140625" style="5" customWidth="1"/>
    <col min="3" max="3" width="17.5703125" style="5" customWidth="1"/>
    <col min="4" max="4" width="14.140625" style="5" hidden="1" customWidth="1"/>
    <col min="5" max="5" width="12" style="5"/>
    <col min="6" max="9" width="15.28515625" style="5" bestFit="1" customWidth="1"/>
    <col min="10" max="11" width="12.42578125" style="5" bestFit="1" customWidth="1"/>
    <col min="12" max="13" width="13" style="5" bestFit="1" customWidth="1"/>
    <col min="14" max="15" width="12.42578125" style="5" bestFit="1" customWidth="1"/>
    <col min="16" max="24" width="12" style="5"/>
    <col min="25" max="25" width="13.5703125" style="5" bestFit="1" customWidth="1"/>
    <col min="26" max="26" width="12" style="5"/>
    <col min="27" max="27" width="12.7109375" style="5" bestFit="1" customWidth="1"/>
    <col min="28" max="28" width="13.5703125" style="5" bestFit="1" customWidth="1"/>
    <col min="29" max="29" width="0.28515625" style="5" customWidth="1"/>
    <col min="30" max="30" width="13.28515625" style="5" hidden="1" customWidth="1"/>
    <col min="31" max="31" width="14.42578125" style="5" bestFit="1" customWidth="1"/>
    <col min="32" max="33" width="14.42578125" style="5" customWidth="1"/>
    <col min="34" max="16384" width="12" style="5"/>
  </cols>
  <sheetData>
    <row r="1" spans="1:19">
      <c r="L1" s="102" t="s">
        <v>137</v>
      </c>
      <c r="M1" s="102"/>
      <c r="N1" s="102"/>
      <c r="O1" s="102"/>
      <c r="P1" s="102"/>
      <c r="Q1" s="102"/>
    </row>
    <row r="2" spans="1:19" ht="32.25" customHeight="1">
      <c r="L2" s="102"/>
      <c r="M2" s="102"/>
      <c r="N2" s="102"/>
      <c r="O2" s="102"/>
      <c r="P2" s="102"/>
      <c r="Q2" s="102"/>
    </row>
    <row r="3" spans="1:19" ht="44.25" customHeight="1">
      <c r="A3" s="103" t="s">
        <v>141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19">
      <c r="A4" s="77" t="s">
        <v>0</v>
      </c>
      <c r="B4" s="98" t="s">
        <v>136</v>
      </c>
      <c r="C4" s="104" t="s">
        <v>53</v>
      </c>
      <c r="D4" s="107" t="s">
        <v>18</v>
      </c>
      <c r="E4" s="98" t="s">
        <v>1</v>
      </c>
      <c r="F4" s="110" t="s">
        <v>2</v>
      </c>
      <c r="G4" s="111"/>
      <c r="H4" s="114" t="s">
        <v>3</v>
      </c>
      <c r="I4" s="115"/>
      <c r="J4" s="115"/>
      <c r="K4" s="115"/>
      <c r="L4" s="115"/>
      <c r="M4" s="115"/>
      <c r="N4" s="115"/>
      <c r="O4" s="116"/>
      <c r="P4" s="110" t="s">
        <v>14</v>
      </c>
      <c r="Q4" s="111"/>
    </row>
    <row r="5" spans="1:19">
      <c r="A5" s="78"/>
      <c r="B5" s="98"/>
      <c r="C5" s="105"/>
      <c r="D5" s="108"/>
      <c r="E5" s="98"/>
      <c r="F5" s="112"/>
      <c r="G5" s="113"/>
      <c r="H5" s="98" t="s">
        <v>4</v>
      </c>
      <c r="I5" s="98"/>
      <c r="J5" s="98" t="s">
        <v>5</v>
      </c>
      <c r="K5" s="98"/>
      <c r="L5" s="98" t="s">
        <v>6</v>
      </c>
      <c r="M5" s="98"/>
      <c r="N5" s="98" t="s">
        <v>7</v>
      </c>
      <c r="O5" s="98"/>
      <c r="P5" s="117"/>
      <c r="Q5" s="118"/>
    </row>
    <row r="6" spans="1:19" ht="85.5" customHeight="1">
      <c r="A6" s="79"/>
      <c r="B6" s="98"/>
      <c r="C6" s="106"/>
      <c r="D6" s="109"/>
      <c r="E6" s="98"/>
      <c r="F6" s="6" t="s">
        <v>46</v>
      </c>
      <c r="G6" s="6" t="s">
        <v>9</v>
      </c>
      <c r="H6" s="6" t="s">
        <v>8</v>
      </c>
      <c r="I6" s="6" t="s">
        <v>9</v>
      </c>
      <c r="J6" s="6" t="s">
        <v>8</v>
      </c>
      <c r="K6" s="6" t="s">
        <v>9</v>
      </c>
      <c r="L6" s="6" t="s">
        <v>8</v>
      </c>
      <c r="M6" s="6" t="s">
        <v>9</v>
      </c>
      <c r="N6" s="6" t="s">
        <v>8</v>
      </c>
      <c r="O6" s="6" t="s">
        <v>56</v>
      </c>
      <c r="P6" s="112"/>
      <c r="Q6" s="113"/>
    </row>
    <row r="7" spans="1:19">
      <c r="A7" s="99" t="s">
        <v>140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1:19" ht="12.75" customHeight="1">
      <c r="A8" s="86" t="s">
        <v>57</v>
      </c>
      <c r="B8" s="87"/>
      <c r="C8" s="87"/>
      <c r="D8" s="7"/>
      <c r="E8" s="8" t="s">
        <v>10</v>
      </c>
      <c r="F8" s="9">
        <f>F660</f>
        <v>1664411.8</v>
      </c>
      <c r="G8" s="9">
        <f t="shared" ref="G8:O8" si="0">G660</f>
        <v>836203.70000000007</v>
      </c>
      <c r="H8" s="9">
        <f t="shared" si="0"/>
        <v>1646512</v>
      </c>
      <c r="I8" s="9">
        <f t="shared" si="0"/>
        <v>818826.90000000014</v>
      </c>
      <c r="J8" s="9">
        <f t="shared" si="0"/>
        <v>0</v>
      </c>
      <c r="K8" s="9">
        <f t="shared" si="0"/>
        <v>0</v>
      </c>
      <c r="L8" s="9">
        <f t="shared" si="0"/>
        <v>17899.8</v>
      </c>
      <c r="M8" s="9">
        <f t="shared" si="0"/>
        <v>17376.8</v>
      </c>
      <c r="N8" s="9">
        <f t="shared" si="0"/>
        <v>0</v>
      </c>
      <c r="O8" s="9">
        <f t="shared" si="0"/>
        <v>0</v>
      </c>
      <c r="P8" s="92"/>
      <c r="Q8" s="93"/>
    </row>
    <row r="9" spans="1:19" ht="12.75" customHeight="1">
      <c r="A9" s="88"/>
      <c r="B9" s="89"/>
      <c r="C9" s="89"/>
      <c r="D9" s="7"/>
      <c r="E9" s="10" t="s">
        <v>15</v>
      </c>
      <c r="F9" s="9">
        <f t="shared" ref="F9:O14" si="1">F661</f>
        <v>118075</v>
      </c>
      <c r="G9" s="9">
        <f t="shared" si="1"/>
        <v>43029.3</v>
      </c>
      <c r="H9" s="9">
        <f t="shared" si="1"/>
        <v>112606.6</v>
      </c>
      <c r="I9" s="9">
        <f t="shared" si="1"/>
        <v>37560.899999999994</v>
      </c>
      <c r="J9" s="9">
        <f t="shared" si="1"/>
        <v>0</v>
      </c>
      <c r="K9" s="9">
        <f t="shared" si="1"/>
        <v>0</v>
      </c>
      <c r="L9" s="9">
        <f t="shared" si="1"/>
        <v>5468.4</v>
      </c>
      <c r="M9" s="9">
        <f t="shared" si="1"/>
        <v>5468.4</v>
      </c>
      <c r="N9" s="9">
        <f t="shared" si="1"/>
        <v>0</v>
      </c>
      <c r="O9" s="9">
        <f t="shared" si="1"/>
        <v>0</v>
      </c>
      <c r="P9" s="94"/>
      <c r="Q9" s="95"/>
    </row>
    <row r="10" spans="1:19" ht="12.75" customHeight="1">
      <c r="A10" s="88"/>
      <c r="B10" s="89"/>
      <c r="C10" s="89"/>
      <c r="D10" s="7"/>
      <c r="E10" s="10" t="s">
        <v>12</v>
      </c>
      <c r="F10" s="9">
        <f t="shared" si="1"/>
        <v>136941.90000000002</v>
      </c>
      <c r="G10" s="9">
        <f t="shared" si="1"/>
        <v>59297.799999999996</v>
      </c>
      <c r="H10" s="9">
        <f t="shared" si="1"/>
        <v>133270.5</v>
      </c>
      <c r="I10" s="9">
        <f t="shared" si="1"/>
        <v>55626.399999999994</v>
      </c>
      <c r="J10" s="9">
        <f t="shared" si="1"/>
        <v>0</v>
      </c>
      <c r="K10" s="9">
        <f t="shared" si="1"/>
        <v>0</v>
      </c>
      <c r="L10" s="9">
        <f t="shared" si="1"/>
        <v>3671.4</v>
      </c>
      <c r="M10" s="9">
        <f t="shared" si="1"/>
        <v>3671.4</v>
      </c>
      <c r="N10" s="9">
        <f t="shared" si="1"/>
        <v>0</v>
      </c>
      <c r="O10" s="9">
        <f t="shared" si="1"/>
        <v>0</v>
      </c>
      <c r="P10" s="94"/>
      <c r="Q10" s="95"/>
    </row>
    <row r="11" spans="1:19" ht="12.75" customHeight="1">
      <c r="A11" s="88"/>
      <c r="B11" s="89"/>
      <c r="C11" s="89"/>
      <c r="D11" s="7"/>
      <c r="E11" s="10" t="s">
        <v>13</v>
      </c>
      <c r="F11" s="9">
        <f t="shared" si="1"/>
        <v>141425.60000000001</v>
      </c>
      <c r="G11" s="9">
        <f t="shared" si="1"/>
        <v>47717.8</v>
      </c>
      <c r="H11" s="9">
        <f t="shared" si="1"/>
        <v>138018.5</v>
      </c>
      <c r="I11" s="9">
        <f t="shared" si="1"/>
        <v>44310.7</v>
      </c>
      <c r="J11" s="9">
        <f t="shared" si="1"/>
        <v>0</v>
      </c>
      <c r="K11" s="9">
        <f t="shared" si="1"/>
        <v>0</v>
      </c>
      <c r="L11" s="9">
        <f t="shared" si="1"/>
        <v>3407.1</v>
      </c>
      <c r="M11" s="9">
        <f t="shared" si="1"/>
        <v>3407.1</v>
      </c>
      <c r="N11" s="9">
        <f t="shared" si="1"/>
        <v>0</v>
      </c>
      <c r="O11" s="9">
        <f t="shared" si="1"/>
        <v>0</v>
      </c>
      <c r="P11" s="94"/>
      <c r="Q11" s="95"/>
    </row>
    <row r="12" spans="1:19" ht="12.75" customHeight="1">
      <c r="A12" s="88"/>
      <c r="B12" s="89"/>
      <c r="C12" s="89"/>
      <c r="D12" s="7"/>
      <c r="E12" s="10" t="s">
        <v>16</v>
      </c>
      <c r="F12" s="9">
        <f t="shared" si="1"/>
        <v>134147.4</v>
      </c>
      <c r="G12" s="9">
        <f t="shared" si="1"/>
        <v>60346.7</v>
      </c>
      <c r="H12" s="9">
        <f t="shared" si="1"/>
        <v>133624.4</v>
      </c>
      <c r="I12" s="9">
        <f t="shared" si="1"/>
        <v>60346.7</v>
      </c>
      <c r="J12" s="9">
        <f t="shared" si="1"/>
        <v>0</v>
      </c>
      <c r="K12" s="9">
        <f t="shared" si="1"/>
        <v>0</v>
      </c>
      <c r="L12" s="9">
        <f t="shared" si="1"/>
        <v>523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4"/>
      <c r="Q12" s="95"/>
    </row>
    <row r="13" spans="1:19" ht="12.75" customHeight="1">
      <c r="A13" s="88"/>
      <c r="B13" s="89"/>
      <c r="C13" s="89"/>
      <c r="D13" s="7"/>
      <c r="E13" s="10" t="s">
        <v>17</v>
      </c>
      <c r="F13" s="9">
        <f t="shared" si="1"/>
        <v>142954.5</v>
      </c>
      <c r="G13" s="9">
        <f t="shared" si="1"/>
        <v>76889</v>
      </c>
      <c r="H13" s="9">
        <f t="shared" si="1"/>
        <v>138124.6</v>
      </c>
      <c r="I13" s="9">
        <f t="shared" si="1"/>
        <v>72059.100000000006</v>
      </c>
      <c r="J13" s="9">
        <f t="shared" si="1"/>
        <v>0</v>
      </c>
      <c r="K13" s="9">
        <f t="shared" si="1"/>
        <v>0</v>
      </c>
      <c r="L13" s="9">
        <f t="shared" si="1"/>
        <v>4829.8999999999996</v>
      </c>
      <c r="M13" s="9">
        <f t="shared" si="1"/>
        <v>4829.8999999999996</v>
      </c>
      <c r="N13" s="9">
        <f t="shared" si="1"/>
        <v>0</v>
      </c>
      <c r="O13" s="9">
        <f t="shared" si="1"/>
        <v>0</v>
      </c>
      <c r="P13" s="94"/>
      <c r="Q13" s="95"/>
      <c r="S13" s="11">
        <f>R13-G13</f>
        <v>-76889</v>
      </c>
    </row>
    <row r="14" spans="1:19" ht="12.75" customHeight="1">
      <c r="A14" s="88"/>
      <c r="B14" s="89"/>
      <c r="C14" s="89"/>
      <c r="D14" s="12"/>
      <c r="E14" s="10" t="s">
        <v>65</v>
      </c>
      <c r="F14" s="9">
        <f t="shared" si="1"/>
        <v>177550.9</v>
      </c>
      <c r="G14" s="69">
        <f t="shared" si="1"/>
        <v>90451.3</v>
      </c>
      <c r="H14" s="9">
        <f t="shared" si="1"/>
        <v>177550.9</v>
      </c>
      <c r="I14" s="9">
        <f t="shared" si="1"/>
        <v>90451.3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0</v>
      </c>
      <c r="P14" s="94"/>
      <c r="Q14" s="95"/>
    </row>
    <row r="15" spans="1:19" ht="13.5" customHeight="1">
      <c r="A15" s="88"/>
      <c r="B15" s="89"/>
      <c r="C15" s="89"/>
      <c r="D15" s="12"/>
      <c r="E15" s="10" t="s">
        <v>114</v>
      </c>
      <c r="F15" s="9">
        <f t="shared" ref="F15:O15" si="2">F667</f>
        <v>169251.5</v>
      </c>
      <c r="G15" s="9">
        <f t="shared" si="2"/>
        <v>93050.8</v>
      </c>
      <c r="H15" s="9">
        <f t="shared" si="2"/>
        <v>169251.5</v>
      </c>
      <c r="I15" s="9">
        <f t="shared" si="2"/>
        <v>93050.8</v>
      </c>
      <c r="J15" s="9">
        <f t="shared" si="2"/>
        <v>0</v>
      </c>
      <c r="K15" s="9">
        <f t="shared" si="2"/>
        <v>0</v>
      </c>
      <c r="L15" s="9">
        <f t="shared" si="2"/>
        <v>0</v>
      </c>
      <c r="M15" s="9">
        <f t="shared" si="2"/>
        <v>0</v>
      </c>
      <c r="N15" s="9">
        <f t="shared" si="2"/>
        <v>0</v>
      </c>
      <c r="O15" s="9">
        <f t="shared" si="2"/>
        <v>0</v>
      </c>
      <c r="P15" s="94"/>
      <c r="Q15" s="95"/>
    </row>
    <row r="16" spans="1:19" ht="13.5" customHeight="1">
      <c r="A16" s="88"/>
      <c r="B16" s="89"/>
      <c r="C16" s="89"/>
      <c r="D16" s="12"/>
      <c r="E16" s="10" t="s">
        <v>115</v>
      </c>
      <c r="F16" s="9">
        <f t="shared" ref="F16:O16" si="3">F668</f>
        <v>157627</v>
      </c>
      <c r="G16" s="9">
        <f t="shared" si="3"/>
        <v>92426.3</v>
      </c>
      <c r="H16" s="9">
        <f t="shared" si="3"/>
        <v>157627</v>
      </c>
      <c r="I16" s="9">
        <f t="shared" si="3"/>
        <v>92426.3</v>
      </c>
      <c r="J16" s="9">
        <f t="shared" si="3"/>
        <v>0</v>
      </c>
      <c r="K16" s="9">
        <f t="shared" si="3"/>
        <v>0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94"/>
      <c r="Q16" s="95"/>
      <c r="S16" s="11">
        <f>R16-I16</f>
        <v>-92426.3</v>
      </c>
    </row>
    <row r="17" spans="1:31" ht="13.5" customHeight="1">
      <c r="A17" s="88"/>
      <c r="B17" s="89"/>
      <c r="C17" s="89"/>
      <c r="D17" s="12"/>
      <c r="E17" s="10" t="s">
        <v>116</v>
      </c>
      <c r="F17" s="9">
        <f t="shared" ref="F17:O17" si="4">F669</f>
        <v>162146</v>
      </c>
      <c r="G17" s="9">
        <f t="shared" si="4"/>
        <v>77364.899999999994</v>
      </c>
      <c r="H17" s="9">
        <f t="shared" si="4"/>
        <v>162146</v>
      </c>
      <c r="I17" s="9">
        <f t="shared" si="4"/>
        <v>77364.899999999994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4"/>
      <c r="Q17" s="95"/>
    </row>
    <row r="18" spans="1:31" ht="13.5" customHeight="1">
      <c r="A18" s="88"/>
      <c r="B18" s="89"/>
      <c r="C18" s="89"/>
      <c r="D18" s="12"/>
      <c r="E18" s="10" t="s">
        <v>117</v>
      </c>
      <c r="F18" s="9">
        <f t="shared" ref="F18:O18" si="5">F670</f>
        <v>162146</v>
      </c>
      <c r="G18" s="9">
        <f t="shared" si="5"/>
        <v>94064.900000000009</v>
      </c>
      <c r="H18" s="9">
        <f t="shared" si="5"/>
        <v>162146</v>
      </c>
      <c r="I18" s="9">
        <f t="shared" si="5"/>
        <v>94064.900000000009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4"/>
      <c r="Q18" s="95"/>
    </row>
    <row r="19" spans="1:31" ht="13.5" customHeight="1">
      <c r="A19" s="90"/>
      <c r="B19" s="91"/>
      <c r="C19" s="91"/>
      <c r="D19" s="12"/>
      <c r="E19" s="10" t="s">
        <v>76</v>
      </c>
      <c r="F19" s="9">
        <f t="shared" ref="F19:O19" si="6">F671</f>
        <v>162146</v>
      </c>
      <c r="G19" s="9">
        <f t="shared" si="6"/>
        <v>101564.9</v>
      </c>
      <c r="H19" s="9">
        <f t="shared" si="6"/>
        <v>162146</v>
      </c>
      <c r="I19" s="9">
        <f t="shared" si="6"/>
        <v>101564.9</v>
      </c>
      <c r="J19" s="9">
        <f t="shared" si="6"/>
        <v>0</v>
      </c>
      <c r="K19" s="9">
        <f t="shared" si="6"/>
        <v>0</v>
      </c>
      <c r="L19" s="9">
        <f t="shared" si="6"/>
        <v>0</v>
      </c>
      <c r="M19" s="9">
        <f t="shared" si="6"/>
        <v>0</v>
      </c>
      <c r="N19" s="9">
        <f t="shared" si="6"/>
        <v>0</v>
      </c>
      <c r="O19" s="9">
        <f t="shared" si="6"/>
        <v>0</v>
      </c>
      <c r="P19" s="96"/>
      <c r="Q19" s="97"/>
    </row>
    <row r="20" spans="1:31" ht="13.5">
      <c r="A20" s="119" t="s">
        <v>47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1"/>
    </row>
    <row r="21" spans="1:31" ht="12.75" customHeight="1">
      <c r="A21" s="77">
        <v>1</v>
      </c>
      <c r="B21" s="74" t="s">
        <v>19</v>
      </c>
      <c r="C21" s="74" t="s">
        <v>54</v>
      </c>
      <c r="D21" s="13"/>
      <c r="E21" s="14" t="s">
        <v>10</v>
      </c>
      <c r="F21" s="15">
        <f t="shared" ref="F21:O21" si="7">SUM(F22:F32)</f>
        <v>6722.9</v>
      </c>
      <c r="G21" s="15">
        <f t="shared" si="7"/>
        <v>4522</v>
      </c>
      <c r="H21" s="15">
        <f t="shared" si="7"/>
        <v>6722.9</v>
      </c>
      <c r="I21" s="15">
        <f t="shared" si="7"/>
        <v>4522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7"/>
        <v>0</v>
      </c>
      <c r="O21" s="15">
        <f t="shared" si="7"/>
        <v>0</v>
      </c>
      <c r="P21" s="80" t="s">
        <v>142</v>
      </c>
      <c r="Q21" s="81"/>
      <c r="R21" s="16"/>
    </row>
    <row r="22" spans="1:31" ht="15.75" customHeight="1">
      <c r="A22" s="78"/>
      <c r="B22" s="75"/>
      <c r="C22" s="75"/>
      <c r="D22" s="13" t="s">
        <v>20</v>
      </c>
      <c r="E22" s="17" t="s">
        <v>15</v>
      </c>
      <c r="F22" s="18">
        <f t="shared" ref="F22:G27" si="8">H22+J22+L22+N22</f>
        <v>360</v>
      </c>
      <c r="G22" s="18">
        <f t="shared" si="8"/>
        <v>360</v>
      </c>
      <c r="H22" s="18">
        <v>360</v>
      </c>
      <c r="I22" s="18">
        <v>360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82"/>
      <c r="Q22" s="83"/>
      <c r="R22" s="19"/>
      <c r="S22" s="19" t="s">
        <v>77</v>
      </c>
      <c r="T22" s="19" t="s">
        <v>78</v>
      </c>
      <c r="U22" s="19" t="s">
        <v>79</v>
      </c>
      <c r="V22" s="19" t="s">
        <v>80</v>
      </c>
      <c r="W22" s="19" t="s">
        <v>81</v>
      </c>
      <c r="X22" s="19" t="s">
        <v>82</v>
      </c>
      <c r="Y22" s="19" t="s">
        <v>83</v>
      </c>
      <c r="Z22" s="19" t="s">
        <v>84</v>
      </c>
      <c r="AA22" s="19" t="s">
        <v>85</v>
      </c>
      <c r="AB22" s="19" t="s">
        <v>86</v>
      </c>
      <c r="AC22" s="19" t="s">
        <v>87</v>
      </c>
      <c r="AD22" s="19" t="s">
        <v>88</v>
      </c>
      <c r="AE22" s="20" t="s">
        <v>103</v>
      </c>
    </row>
    <row r="23" spans="1:31">
      <c r="A23" s="78"/>
      <c r="B23" s="75"/>
      <c r="C23" s="75"/>
      <c r="D23" s="13"/>
      <c r="E23" s="17" t="s">
        <v>12</v>
      </c>
      <c r="F23" s="18">
        <f t="shared" si="8"/>
        <v>1800</v>
      </c>
      <c r="G23" s="18">
        <f t="shared" si="8"/>
        <v>1010</v>
      </c>
      <c r="H23" s="18">
        <v>1800</v>
      </c>
      <c r="I23" s="18">
        <v>1010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82"/>
      <c r="Q23" s="83"/>
      <c r="R23" s="21"/>
      <c r="S23" s="21" t="s">
        <v>89</v>
      </c>
      <c r="T23" s="21" t="s">
        <v>90</v>
      </c>
      <c r="U23" s="21" t="s">
        <v>91</v>
      </c>
      <c r="V23" s="21" t="s">
        <v>92</v>
      </c>
      <c r="W23" s="21" t="s">
        <v>93</v>
      </c>
      <c r="X23" s="21" t="s">
        <v>94</v>
      </c>
      <c r="Y23" s="21" t="s">
        <v>95</v>
      </c>
      <c r="Z23" s="21" t="s">
        <v>96</v>
      </c>
      <c r="AA23" s="21" t="s">
        <v>97</v>
      </c>
      <c r="AB23" s="22"/>
      <c r="AC23" s="22"/>
      <c r="AD23" s="22"/>
      <c r="AE23" s="23"/>
    </row>
    <row r="24" spans="1:31">
      <c r="A24" s="78"/>
      <c r="B24" s="75"/>
      <c r="C24" s="75"/>
      <c r="D24" s="13"/>
      <c r="E24" s="17" t="s">
        <v>13</v>
      </c>
      <c r="F24" s="18">
        <f t="shared" si="8"/>
        <v>2540.3000000000002</v>
      </c>
      <c r="G24" s="18">
        <f t="shared" si="8"/>
        <v>1592</v>
      </c>
      <c r="H24" s="18">
        <f>1917.5+622.8</f>
        <v>2540.3000000000002</v>
      </c>
      <c r="I24" s="18">
        <f>1600-8</f>
        <v>1592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82"/>
      <c r="Q24" s="83"/>
      <c r="R24" s="21"/>
      <c r="S24" s="21" t="s">
        <v>89</v>
      </c>
      <c r="T24" s="21" t="s">
        <v>90</v>
      </c>
      <c r="U24" s="21" t="s">
        <v>98</v>
      </c>
      <c r="V24" s="21" t="s">
        <v>92</v>
      </c>
      <c r="W24" s="21" t="s">
        <v>93</v>
      </c>
      <c r="X24" s="21" t="s">
        <v>99</v>
      </c>
      <c r="Y24" s="21" t="s">
        <v>95</v>
      </c>
      <c r="Z24" s="21" t="s">
        <v>96</v>
      </c>
      <c r="AA24" s="21" t="s">
        <v>97</v>
      </c>
      <c r="AB24" s="22">
        <v>1560000</v>
      </c>
      <c r="AC24" s="22">
        <v>1600000</v>
      </c>
      <c r="AD24" s="22">
        <v>1600000</v>
      </c>
      <c r="AE24" s="24">
        <v>1560000</v>
      </c>
    </row>
    <row r="25" spans="1:31">
      <c r="A25" s="78"/>
      <c r="B25" s="75"/>
      <c r="C25" s="75"/>
      <c r="D25" s="13"/>
      <c r="E25" s="17" t="s">
        <v>16</v>
      </c>
      <c r="F25" s="18">
        <f t="shared" si="8"/>
        <v>2022.6</v>
      </c>
      <c r="G25" s="18">
        <f t="shared" si="8"/>
        <v>1560</v>
      </c>
      <c r="H25" s="18">
        <v>2022.6</v>
      </c>
      <c r="I25" s="18">
        <f>1600-40</f>
        <v>1560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82"/>
      <c r="Q25" s="83"/>
      <c r="R25" s="21"/>
      <c r="S25" s="21" t="s">
        <v>89</v>
      </c>
      <c r="T25" s="21" t="s">
        <v>90</v>
      </c>
      <c r="U25" s="21" t="s">
        <v>98</v>
      </c>
      <c r="V25" s="21" t="s">
        <v>92</v>
      </c>
      <c r="W25" s="21" t="s">
        <v>100</v>
      </c>
      <c r="X25" s="21" t="s">
        <v>99</v>
      </c>
      <c r="Y25" s="21" t="s">
        <v>95</v>
      </c>
      <c r="Z25" s="21" t="s">
        <v>96</v>
      </c>
      <c r="AA25" s="21" t="s">
        <v>97</v>
      </c>
      <c r="AB25" s="22"/>
      <c r="AC25" s="22"/>
      <c r="AD25" s="22"/>
      <c r="AE25" s="23"/>
    </row>
    <row r="26" spans="1:31">
      <c r="A26" s="78"/>
      <c r="B26" s="75"/>
      <c r="C26" s="75"/>
      <c r="D26" s="13"/>
      <c r="E26" s="17" t="s">
        <v>17</v>
      </c>
      <c r="F26" s="18">
        <f t="shared" si="8"/>
        <v>0</v>
      </c>
      <c r="G26" s="18">
        <f t="shared" si="8"/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82"/>
      <c r="Q26" s="83"/>
      <c r="R26" s="21"/>
      <c r="S26" s="21" t="s">
        <v>89</v>
      </c>
      <c r="T26" s="21" t="s">
        <v>90</v>
      </c>
      <c r="U26" s="21" t="s">
        <v>101</v>
      </c>
      <c r="V26" s="21" t="s">
        <v>92</v>
      </c>
      <c r="W26" s="21" t="s">
        <v>93</v>
      </c>
      <c r="X26" s="21" t="s">
        <v>99</v>
      </c>
      <c r="Y26" s="21" t="s">
        <v>95</v>
      </c>
      <c r="Z26" s="21" t="s">
        <v>96</v>
      </c>
      <c r="AA26" s="21" t="s">
        <v>97</v>
      </c>
      <c r="AB26" s="22"/>
      <c r="AC26" s="22"/>
      <c r="AD26" s="22"/>
      <c r="AE26" s="23"/>
    </row>
    <row r="27" spans="1:31">
      <c r="A27" s="78"/>
      <c r="B27" s="75"/>
      <c r="C27" s="75"/>
      <c r="D27" s="13"/>
      <c r="E27" s="17" t="s">
        <v>65</v>
      </c>
      <c r="F27" s="18">
        <v>0</v>
      </c>
      <c r="G27" s="18">
        <f t="shared" si="8"/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82"/>
      <c r="Q27" s="83"/>
      <c r="R27" s="16"/>
      <c r="AE27" s="23"/>
    </row>
    <row r="28" spans="1:31">
      <c r="A28" s="78"/>
      <c r="B28" s="75"/>
      <c r="C28" s="75"/>
      <c r="D28" s="13"/>
      <c r="E28" s="17" t="s">
        <v>114</v>
      </c>
      <c r="F28" s="18">
        <v>0</v>
      </c>
      <c r="G28" s="18">
        <f>I28+K28+M28+O28</f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82"/>
      <c r="Q28" s="83"/>
      <c r="R28" s="16"/>
      <c r="AE28" s="23"/>
    </row>
    <row r="29" spans="1:31">
      <c r="A29" s="78"/>
      <c r="B29" s="75"/>
      <c r="C29" s="75"/>
      <c r="D29" s="13"/>
      <c r="E29" s="17" t="s">
        <v>115</v>
      </c>
      <c r="F29" s="18">
        <v>0</v>
      </c>
      <c r="G29" s="18">
        <f>I29+K29+M29+O29</f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82"/>
      <c r="Q29" s="83"/>
      <c r="R29" s="16"/>
      <c r="AE29" s="23"/>
    </row>
    <row r="30" spans="1:31">
      <c r="A30" s="78"/>
      <c r="B30" s="75"/>
      <c r="C30" s="75"/>
      <c r="D30" s="13"/>
      <c r="E30" s="17" t="s">
        <v>116</v>
      </c>
      <c r="F30" s="18">
        <v>0</v>
      </c>
      <c r="G30" s="18">
        <f>I30+K30+M30+O30</f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82"/>
      <c r="Q30" s="83"/>
      <c r="R30" s="16"/>
      <c r="AE30" s="23"/>
    </row>
    <row r="31" spans="1:31">
      <c r="A31" s="78"/>
      <c r="B31" s="75"/>
      <c r="C31" s="75"/>
      <c r="D31" s="13"/>
      <c r="E31" s="17" t="s">
        <v>117</v>
      </c>
      <c r="F31" s="18">
        <v>0</v>
      </c>
      <c r="G31" s="18">
        <f>I31+K31+M31+O31</f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82"/>
      <c r="Q31" s="83"/>
      <c r="R31" s="16"/>
      <c r="AE31" s="23"/>
    </row>
    <row r="32" spans="1:31">
      <c r="A32" s="79"/>
      <c r="B32" s="76"/>
      <c r="C32" s="76"/>
      <c r="D32" s="13"/>
      <c r="E32" s="17" t="s">
        <v>76</v>
      </c>
      <c r="F32" s="18">
        <v>0</v>
      </c>
      <c r="G32" s="18">
        <f>I32+K32+M32+O32</f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84"/>
      <c r="Q32" s="85"/>
      <c r="R32" s="16"/>
      <c r="AE32" s="23"/>
    </row>
    <row r="33" spans="1:31">
      <c r="A33" s="77">
        <f>A21+1</f>
        <v>2</v>
      </c>
      <c r="B33" s="74" t="s">
        <v>139</v>
      </c>
      <c r="C33" s="74" t="s">
        <v>54</v>
      </c>
      <c r="D33" s="13"/>
      <c r="E33" s="14" t="s">
        <v>10</v>
      </c>
      <c r="F33" s="15">
        <f t="shared" ref="F33:O33" si="9">SUM(F34:F44)</f>
        <v>128075.9</v>
      </c>
      <c r="G33" s="15">
        <f t="shared" si="9"/>
        <v>19451.3</v>
      </c>
      <c r="H33" s="15">
        <f t="shared" si="9"/>
        <v>128075.9</v>
      </c>
      <c r="I33" s="15">
        <f t="shared" si="9"/>
        <v>19451.3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9"/>
        <v>0</v>
      </c>
      <c r="O33" s="15">
        <f t="shared" si="9"/>
        <v>0</v>
      </c>
      <c r="P33" s="80" t="s">
        <v>142</v>
      </c>
      <c r="Q33" s="81"/>
      <c r="R33" s="16"/>
      <c r="AE33" s="23"/>
    </row>
    <row r="34" spans="1:31" ht="14.25" customHeight="1">
      <c r="A34" s="78"/>
      <c r="B34" s="75"/>
      <c r="C34" s="75"/>
      <c r="D34" s="13" t="s">
        <v>20</v>
      </c>
      <c r="E34" s="17" t="s">
        <v>15</v>
      </c>
      <c r="F34" s="18">
        <f t="shared" ref="F34:G39" si="10">H34+J34+L34+N34</f>
        <v>36058</v>
      </c>
      <c r="G34" s="18">
        <f t="shared" si="10"/>
        <v>74.2</v>
      </c>
      <c r="H34" s="18">
        <v>36058</v>
      </c>
      <c r="I34" s="18">
        <v>74.2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82"/>
      <c r="Q34" s="83"/>
      <c r="R34" s="19"/>
      <c r="S34" s="19" t="s">
        <v>77</v>
      </c>
      <c r="T34" s="19" t="s">
        <v>78</v>
      </c>
      <c r="U34" s="19" t="s">
        <v>79</v>
      </c>
      <c r="V34" s="19" t="s">
        <v>80</v>
      </c>
      <c r="W34" s="19" t="s">
        <v>81</v>
      </c>
      <c r="X34" s="19" t="s">
        <v>82</v>
      </c>
      <c r="Y34" s="19" t="s">
        <v>83</v>
      </c>
      <c r="Z34" s="19" t="s">
        <v>84</v>
      </c>
      <c r="AA34" s="19" t="s">
        <v>85</v>
      </c>
      <c r="AB34" s="19" t="s">
        <v>86</v>
      </c>
      <c r="AC34" s="19" t="s">
        <v>87</v>
      </c>
      <c r="AD34" s="19" t="s">
        <v>88</v>
      </c>
      <c r="AE34" s="23"/>
    </row>
    <row r="35" spans="1:31" ht="15.75" customHeight="1">
      <c r="A35" s="78"/>
      <c r="B35" s="75"/>
      <c r="C35" s="75"/>
      <c r="D35" s="13"/>
      <c r="E35" s="17" t="s">
        <v>12</v>
      </c>
      <c r="F35" s="18">
        <f t="shared" si="10"/>
        <v>37969</v>
      </c>
      <c r="G35" s="18">
        <f t="shared" si="10"/>
        <v>12082.9</v>
      </c>
      <c r="H35" s="18">
        <v>37969</v>
      </c>
      <c r="I35" s="25">
        <v>12082.9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82"/>
      <c r="Q35" s="83"/>
      <c r="R35" s="21"/>
      <c r="S35" s="21" t="s">
        <v>89</v>
      </c>
      <c r="T35" s="21" t="s">
        <v>90</v>
      </c>
      <c r="U35" s="21" t="s">
        <v>91</v>
      </c>
      <c r="V35" s="21" t="s">
        <v>92</v>
      </c>
      <c r="W35" s="21" t="s">
        <v>93</v>
      </c>
      <c r="X35" s="21" t="s">
        <v>94</v>
      </c>
      <c r="Y35" s="21" t="s">
        <v>95</v>
      </c>
      <c r="Z35" s="21" t="s">
        <v>96</v>
      </c>
      <c r="AA35" s="21" t="s">
        <v>97</v>
      </c>
      <c r="AB35" s="22">
        <v>263250</v>
      </c>
      <c r="AC35" s="22">
        <v>263250</v>
      </c>
      <c r="AD35" s="22">
        <v>263250</v>
      </c>
      <c r="AE35" s="23">
        <v>263250</v>
      </c>
    </row>
    <row r="36" spans="1:31">
      <c r="A36" s="78"/>
      <c r="B36" s="75"/>
      <c r="C36" s="75"/>
      <c r="D36" s="13"/>
      <c r="E36" s="17" t="s">
        <v>13</v>
      </c>
      <c r="F36" s="18">
        <f t="shared" si="10"/>
        <v>39981.4</v>
      </c>
      <c r="G36" s="18">
        <f t="shared" si="10"/>
        <v>2790.3999999999996</v>
      </c>
      <c r="H36" s="26">
        <v>39981.4</v>
      </c>
      <c r="I36" s="18">
        <f>3368.9-434.8-107.9-1.8-2-42+10</f>
        <v>2790.3999999999996</v>
      </c>
      <c r="J36" s="27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82"/>
      <c r="Q36" s="83"/>
      <c r="R36" s="28"/>
      <c r="S36" s="28" t="s">
        <v>89</v>
      </c>
      <c r="T36" s="28" t="s">
        <v>90</v>
      </c>
      <c r="U36" s="28" t="s">
        <v>98</v>
      </c>
      <c r="V36" s="28" t="s">
        <v>92</v>
      </c>
      <c r="W36" s="28" t="s">
        <v>93</v>
      </c>
      <c r="X36" s="28" t="s">
        <v>99</v>
      </c>
      <c r="Y36" s="28" t="s">
        <v>95</v>
      </c>
      <c r="Z36" s="28" t="s">
        <v>96</v>
      </c>
      <c r="AA36" s="28" t="s">
        <v>97</v>
      </c>
      <c r="AB36" s="29">
        <f>84150+847500+541352+316962+213000+562648+83075.49+1019.1+870</f>
        <v>2650576.5900000003</v>
      </c>
      <c r="AC36" s="29">
        <v>3355900</v>
      </c>
      <c r="AD36" s="29">
        <v>3355900</v>
      </c>
      <c r="AE36" s="30">
        <f>84150+847500+541352+316962+213000-49.9+870</f>
        <v>2003784.1</v>
      </c>
    </row>
    <row r="37" spans="1:31">
      <c r="A37" s="78"/>
      <c r="B37" s="75"/>
      <c r="C37" s="75"/>
      <c r="D37" s="13"/>
      <c r="E37" s="17" t="s">
        <v>16</v>
      </c>
      <c r="F37" s="18">
        <f t="shared" si="10"/>
        <v>14067.5</v>
      </c>
      <c r="G37" s="18">
        <f t="shared" si="10"/>
        <v>4503.8</v>
      </c>
      <c r="H37" s="26">
        <v>14067.5</v>
      </c>
      <c r="I37" s="18">
        <v>4503.8</v>
      </c>
      <c r="J37" s="27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82"/>
      <c r="Q37" s="83"/>
      <c r="R37" s="28"/>
      <c r="S37" s="28" t="s">
        <v>89</v>
      </c>
      <c r="T37" s="28" t="s">
        <v>90</v>
      </c>
      <c r="U37" s="28" t="s">
        <v>98</v>
      </c>
      <c r="V37" s="28" t="s">
        <v>92</v>
      </c>
      <c r="W37" s="28" t="s">
        <v>100</v>
      </c>
      <c r="X37" s="28" t="s">
        <v>99</v>
      </c>
      <c r="Y37" s="28" t="s">
        <v>95</v>
      </c>
      <c r="Z37" s="28" t="s">
        <v>96</v>
      </c>
      <c r="AA37" s="28" t="s">
        <v>97</v>
      </c>
      <c r="AB37" s="29">
        <f>179802.5+200000+99990+120700+11.98</f>
        <v>600504.48</v>
      </c>
      <c r="AC37" s="29">
        <v>600000</v>
      </c>
      <c r="AD37" s="29">
        <v>600000</v>
      </c>
      <c r="AE37" s="30">
        <f>179802.5+200000+99990+120700</f>
        <v>600492.5</v>
      </c>
    </row>
    <row r="38" spans="1:31">
      <c r="A38" s="78"/>
      <c r="B38" s="75"/>
      <c r="C38" s="75"/>
      <c r="D38" s="13"/>
      <c r="E38" s="17" t="s">
        <v>17</v>
      </c>
      <c r="F38" s="18">
        <v>0</v>
      </c>
      <c r="G38" s="18">
        <f t="shared" si="10"/>
        <v>0</v>
      </c>
      <c r="H38" s="26">
        <v>0</v>
      </c>
      <c r="I38" s="18">
        <v>0</v>
      </c>
      <c r="J38" s="2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82"/>
      <c r="Q38" s="83"/>
      <c r="R38" s="21"/>
      <c r="S38" s="21" t="s">
        <v>89</v>
      </c>
      <c r="T38" s="21" t="s">
        <v>90</v>
      </c>
      <c r="U38" s="21" t="s">
        <v>101</v>
      </c>
      <c r="V38" s="21" t="s">
        <v>92</v>
      </c>
      <c r="W38" s="21" t="s">
        <v>93</v>
      </c>
      <c r="X38" s="21" t="s">
        <v>99</v>
      </c>
      <c r="Y38" s="21" t="s">
        <v>95</v>
      </c>
      <c r="Z38" s="21" t="s">
        <v>96</v>
      </c>
      <c r="AA38" s="21" t="s">
        <v>97</v>
      </c>
      <c r="AB38" s="22">
        <f>836288+800000+470412</f>
        <v>2106700</v>
      </c>
      <c r="AC38" s="22">
        <v>2106700</v>
      </c>
      <c r="AD38" s="22">
        <v>2106700</v>
      </c>
      <c r="AE38" s="31">
        <f>836288+800000</f>
        <v>1636288</v>
      </c>
    </row>
    <row r="39" spans="1:31">
      <c r="A39" s="78"/>
      <c r="B39" s="75"/>
      <c r="C39" s="75"/>
      <c r="D39" s="13"/>
      <c r="E39" s="17" t="s">
        <v>65</v>
      </c>
      <c r="F39" s="18">
        <v>0</v>
      </c>
      <c r="G39" s="18">
        <f t="shared" si="10"/>
        <v>0</v>
      </c>
      <c r="H39" s="18">
        <v>0</v>
      </c>
      <c r="I39" s="18">
        <v>0</v>
      </c>
      <c r="J39" s="18">
        <f t="shared" ref="J39:O39" si="11">J38</f>
        <v>0</v>
      </c>
      <c r="K39" s="18">
        <f t="shared" si="11"/>
        <v>0</v>
      </c>
      <c r="L39" s="18">
        <f t="shared" si="11"/>
        <v>0</v>
      </c>
      <c r="M39" s="18">
        <f t="shared" si="11"/>
        <v>0</v>
      </c>
      <c r="N39" s="18">
        <f t="shared" si="11"/>
        <v>0</v>
      </c>
      <c r="O39" s="18">
        <f t="shared" si="11"/>
        <v>0</v>
      </c>
      <c r="P39" s="82"/>
      <c r="Q39" s="83"/>
      <c r="R39" s="16"/>
      <c r="AB39" s="16">
        <f>SUM(AB35:AB38)</f>
        <v>5621031.0700000003</v>
      </c>
      <c r="AE39" s="23">
        <f>SUM(AE35:AE38)</f>
        <v>4503814.5999999996</v>
      </c>
    </row>
    <row r="40" spans="1:31">
      <c r="A40" s="78"/>
      <c r="B40" s="75"/>
      <c r="C40" s="75"/>
      <c r="D40" s="13"/>
      <c r="E40" s="17" t="s">
        <v>114</v>
      </c>
      <c r="F40" s="18">
        <v>0</v>
      </c>
      <c r="G40" s="18">
        <f>I40+K40+M40+O40</f>
        <v>0</v>
      </c>
      <c r="H40" s="18">
        <v>0</v>
      </c>
      <c r="I40" s="18">
        <v>0</v>
      </c>
      <c r="J40" s="18">
        <f t="shared" ref="J40:O40" si="12">J39</f>
        <v>0</v>
      </c>
      <c r="K40" s="18">
        <f t="shared" si="12"/>
        <v>0</v>
      </c>
      <c r="L40" s="18">
        <f t="shared" si="12"/>
        <v>0</v>
      </c>
      <c r="M40" s="18">
        <f t="shared" si="12"/>
        <v>0</v>
      </c>
      <c r="N40" s="18">
        <f t="shared" si="12"/>
        <v>0</v>
      </c>
      <c r="O40" s="18">
        <f t="shared" si="12"/>
        <v>0</v>
      </c>
      <c r="P40" s="82"/>
      <c r="Q40" s="83"/>
      <c r="R40" s="16"/>
      <c r="AB40" s="16"/>
      <c r="AE40" s="23"/>
    </row>
    <row r="41" spans="1:31">
      <c r="A41" s="78"/>
      <c r="B41" s="75"/>
      <c r="C41" s="75"/>
      <c r="D41" s="13"/>
      <c r="E41" s="17" t="s">
        <v>115</v>
      </c>
      <c r="F41" s="18">
        <v>0</v>
      </c>
      <c r="G41" s="18">
        <f>I41+K41+M41+O41</f>
        <v>0</v>
      </c>
      <c r="H41" s="18">
        <v>0</v>
      </c>
      <c r="I41" s="18">
        <v>0</v>
      </c>
      <c r="J41" s="18">
        <f t="shared" ref="J41:O41" si="13">J40</f>
        <v>0</v>
      </c>
      <c r="K41" s="18">
        <f t="shared" si="13"/>
        <v>0</v>
      </c>
      <c r="L41" s="18">
        <f t="shared" si="13"/>
        <v>0</v>
      </c>
      <c r="M41" s="18">
        <f t="shared" si="13"/>
        <v>0</v>
      </c>
      <c r="N41" s="18">
        <f t="shared" si="13"/>
        <v>0</v>
      </c>
      <c r="O41" s="18">
        <f t="shared" si="13"/>
        <v>0</v>
      </c>
      <c r="P41" s="82"/>
      <c r="Q41" s="83"/>
      <c r="R41" s="16"/>
      <c r="AB41" s="16"/>
      <c r="AE41" s="23"/>
    </row>
    <row r="42" spans="1:31">
      <c r="A42" s="78"/>
      <c r="B42" s="75"/>
      <c r="C42" s="75"/>
      <c r="D42" s="13"/>
      <c r="E42" s="17" t="s">
        <v>116</v>
      </c>
      <c r="F42" s="18">
        <v>0</v>
      </c>
      <c r="G42" s="18">
        <f>I42+K42+M42+O42</f>
        <v>0</v>
      </c>
      <c r="H42" s="18">
        <v>0</v>
      </c>
      <c r="I42" s="18">
        <v>0</v>
      </c>
      <c r="J42" s="18">
        <f t="shared" ref="J42:O42" si="14">J41</f>
        <v>0</v>
      </c>
      <c r="K42" s="18">
        <f t="shared" si="14"/>
        <v>0</v>
      </c>
      <c r="L42" s="18">
        <f t="shared" si="14"/>
        <v>0</v>
      </c>
      <c r="M42" s="18">
        <f t="shared" si="14"/>
        <v>0</v>
      </c>
      <c r="N42" s="18">
        <f t="shared" si="14"/>
        <v>0</v>
      </c>
      <c r="O42" s="18">
        <f t="shared" si="14"/>
        <v>0</v>
      </c>
      <c r="P42" s="82"/>
      <c r="Q42" s="83"/>
      <c r="R42" s="16"/>
      <c r="AB42" s="16"/>
      <c r="AE42" s="23"/>
    </row>
    <row r="43" spans="1:31">
      <c r="A43" s="78"/>
      <c r="B43" s="75"/>
      <c r="C43" s="75"/>
      <c r="D43" s="13"/>
      <c r="E43" s="17" t="s">
        <v>117</v>
      </c>
      <c r="F43" s="18">
        <v>0</v>
      </c>
      <c r="G43" s="18">
        <f>I43+K43+M43+O43</f>
        <v>0</v>
      </c>
      <c r="H43" s="18">
        <v>0</v>
      </c>
      <c r="I43" s="18">
        <v>0</v>
      </c>
      <c r="J43" s="18">
        <f t="shared" ref="J43:O43" si="15">J42</f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82"/>
      <c r="Q43" s="83"/>
      <c r="R43" s="16"/>
      <c r="AB43" s="16"/>
      <c r="AE43" s="23"/>
    </row>
    <row r="44" spans="1:31">
      <c r="A44" s="79"/>
      <c r="B44" s="76"/>
      <c r="C44" s="76"/>
      <c r="D44" s="13"/>
      <c r="E44" s="17" t="s">
        <v>76</v>
      </c>
      <c r="F44" s="18">
        <v>0</v>
      </c>
      <c r="G44" s="18">
        <f>I44+K44+M44+O44</f>
        <v>0</v>
      </c>
      <c r="H44" s="18">
        <v>0</v>
      </c>
      <c r="I44" s="18">
        <v>0</v>
      </c>
      <c r="J44" s="18">
        <f t="shared" ref="J44:O44" si="16">J43</f>
        <v>0</v>
      </c>
      <c r="K44" s="18">
        <f t="shared" si="16"/>
        <v>0</v>
      </c>
      <c r="L44" s="18">
        <f t="shared" si="16"/>
        <v>0</v>
      </c>
      <c r="M44" s="18">
        <f t="shared" si="16"/>
        <v>0</v>
      </c>
      <c r="N44" s="18">
        <f t="shared" si="16"/>
        <v>0</v>
      </c>
      <c r="O44" s="18">
        <f t="shared" si="16"/>
        <v>0</v>
      </c>
      <c r="P44" s="84"/>
      <c r="Q44" s="85"/>
      <c r="R44" s="16"/>
      <c r="AB44" s="16"/>
      <c r="AE44" s="23"/>
    </row>
    <row r="45" spans="1:31">
      <c r="A45" s="77">
        <f>A33+1</f>
        <v>3</v>
      </c>
      <c r="B45" s="74" t="s">
        <v>21</v>
      </c>
      <c r="C45" s="74" t="s">
        <v>54</v>
      </c>
      <c r="D45" s="13"/>
      <c r="E45" s="14" t="s">
        <v>10</v>
      </c>
      <c r="F45" s="15">
        <f t="shared" ref="F45:O45" si="17">SUM(F46:F56)</f>
        <v>2576.1999999999998</v>
      </c>
      <c r="G45" s="15">
        <f t="shared" si="17"/>
        <v>2404.6</v>
      </c>
      <c r="H45" s="15">
        <f t="shared" si="17"/>
        <v>2576.1999999999998</v>
      </c>
      <c r="I45" s="15">
        <f t="shared" si="17"/>
        <v>2404.6</v>
      </c>
      <c r="J45" s="15">
        <f t="shared" si="17"/>
        <v>0</v>
      </c>
      <c r="K45" s="15">
        <f t="shared" si="17"/>
        <v>0</v>
      </c>
      <c r="L45" s="15">
        <f t="shared" si="17"/>
        <v>0</v>
      </c>
      <c r="M45" s="15">
        <f t="shared" si="17"/>
        <v>0</v>
      </c>
      <c r="N45" s="15">
        <f t="shared" si="17"/>
        <v>0</v>
      </c>
      <c r="O45" s="15">
        <f t="shared" si="17"/>
        <v>0</v>
      </c>
      <c r="P45" s="80" t="s">
        <v>66</v>
      </c>
      <c r="Q45" s="81"/>
      <c r="R45" s="16"/>
      <c r="AE45" s="23"/>
    </row>
    <row r="46" spans="1:31" ht="13.5" customHeight="1">
      <c r="A46" s="78"/>
      <c r="B46" s="75"/>
      <c r="C46" s="75"/>
      <c r="D46" s="13" t="s">
        <v>20</v>
      </c>
      <c r="E46" s="17" t="s">
        <v>15</v>
      </c>
      <c r="F46" s="18">
        <f>H46+J46+L46+N46</f>
        <v>193.9</v>
      </c>
      <c r="G46" s="18">
        <f t="shared" ref="F46:G51" si="18">I46+K46+M46+O46</f>
        <v>181.1</v>
      </c>
      <c r="H46" s="18">
        <v>193.9</v>
      </c>
      <c r="I46" s="18">
        <v>181.1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82"/>
      <c r="Q46" s="83"/>
      <c r="R46" s="16"/>
      <c r="AE46" s="23"/>
    </row>
    <row r="47" spans="1:31">
      <c r="A47" s="78"/>
      <c r="B47" s="75"/>
      <c r="C47" s="75"/>
      <c r="D47" s="13"/>
      <c r="E47" s="17" t="s">
        <v>12</v>
      </c>
      <c r="F47" s="18">
        <f t="shared" si="18"/>
        <v>204.2</v>
      </c>
      <c r="G47" s="18">
        <f t="shared" si="18"/>
        <v>180.9</v>
      </c>
      <c r="H47" s="18">
        <v>204.2</v>
      </c>
      <c r="I47" s="18">
        <v>180.9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82"/>
      <c r="Q47" s="83"/>
      <c r="R47" s="19"/>
      <c r="S47" s="19" t="s">
        <v>77</v>
      </c>
      <c r="T47" s="19" t="s">
        <v>78</v>
      </c>
      <c r="U47" s="19" t="s">
        <v>79</v>
      </c>
      <c r="V47" s="19" t="s">
        <v>81</v>
      </c>
      <c r="W47" s="19" t="s">
        <v>82</v>
      </c>
      <c r="X47" s="19" t="s">
        <v>83</v>
      </c>
      <c r="AE47" s="23"/>
    </row>
    <row r="48" spans="1:31">
      <c r="A48" s="78"/>
      <c r="B48" s="75"/>
      <c r="C48" s="75"/>
      <c r="D48" s="13"/>
      <c r="E48" s="17" t="s">
        <v>13</v>
      </c>
      <c r="F48" s="18">
        <f t="shared" si="18"/>
        <v>215</v>
      </c>
      <c r="G48" s="18">
        <f t="shared" si="18"/>
        <v>181</v>
      </c>
      <c r="H48" s="18">
        <v>215</v>
      </c>
      <c r="I48" s="18">
        <v>181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82"/>
      <c r="Q48" s="83"/>
      <c r="R48" s="21"/>
      <c r="S48" s="21" t="s">
        <v>89</v>
      </c>
      <c r="T48" s="21" t="s">
        <v>90</v>
      </c>
      <c r="U48" s="21" t="s">
        <v>98</v>
      </c>
      <c r="V48" s="21" t="s">
        <v>93</v>
      </c>
      <c r="W48" s="21" t="s">
        <v>99</v>
      </c>
      <c r="X48" s="21" t="s">
        <v>95</v>
      </c>
      <c r="Y48" s="5">
        <v>181000</v>
      </c>
      <c r="AE48" s="23"/>
    </row>
    <row r="49" spans="1:31">
      <c r="A49" s="78"/>
      <c r="B49" s="75"/>
      <c r="C49" s="75"/>
      <c r="D49" s="13"/>
      <c r="E49" s="17" t="s">
        <v>16</v>
      </c>
      <c r="F49" s="18">
        <f t="shared" si="18"/>
        <v>226</v>
      </c>
      <c r="G49" s="18">
        <f>I49+K49+M49+O49</f>
        <v>180.6</v>
      </c>
      <c r="H49" s="18">
        <v>226</v>
      </c>
      <c r="I49" s="18">
        <v>180.6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82"/>
      <c r="Q49" s="83"/>
      <c r="R49" s="21"/>
      <c r="S49" s="21" t="s">
        <v>89</v>
      </c>
      <c r="T49" s="21" t="s">
        <v>90</v>
      </c>
      <c r="U49" s="21" t="s">
        <v>101</v>
      </c>
      <c r="V49" s="21" t="s">
        <v>104</v>
      </c>
      <c r="W49" s="21" t="s">
        <v>99</v>
      </c>
      <c r="X49" s="21" t="s">
        <v>95</v>
      </c>
      <c r="AE49" s="23"/>
    </row>
    <row r="50" spans="1:31">
      <c r="A50" s="78"/>
      <c r="B50" s="75"/>
      <c r="C50" s="75"/>
      <c r="D50" s="13"/>
      <c r="E50" s="17" t="s">
        <v>17</v>
      </c>
      <c r="F50" s="18">
        <f t="shared" si="18"/>
        <v>237.1</v>
      </c>
      <c r="G50" s="18">
        <f t="shared" si="18"/>
        <v>181</v>
      </c>
      <c r="H50" s="18">
        <v>237.1</v>
      </c>
      <c r="I50" s="18">
        <v>181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82"/>
      <c r="Q50" s="83"/>
      <c r="R50" s="21"/>
      <c r="S50" s="21" t="s">
        <v>89</v>
      </c>
      <c r="T50" s="21" t="s">
        <v>90</v>
      </c>
      <c r="U50" s="21" t="s">
        <v>101</v>
      </c>
      <c r="V50" s="21" t="s">
        <v>105</v>
      </c>
      <c r="W50" s="21" t="s">
        <v>99</v>
      </c>
      <c r="X50" s="21" t="s">
        <v>95</v>
      </c>
      <c r="AE50" s="23"/>
    </row>
    <row r="51" spans="1:31">
      <c r="A51" s="78"/>
      <c r="B51" s="75"/>
      <c r="C51" s="75"/>
      <c r="D51" s="13"/>
      <c r="E51" s="17" t="s">
        <v>65</v>
      </c>
      <c r="F51" s="18">
        <f t="shared" si="18"/>
        <v>250</v>
      </c>
      <c r="G51" s="3">
        <f t="shared" si="18"/>
        <v>250</v>
      </c>
      <c r="H51" s="18">
        <v>250</v>
      </c>
      <c r="I51" s="71">
        <v>250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82"/>
      <c r="Q51" s="83"/>
      <c r="R51" s="21"/>
      <c r="S51" s="21" t="s">
        <v>89</v>
      </c>
      <c r="T51" s="21" t="s">
        <v>106</v>
      </c>
      <c r="U51" s="21" t="s">
        <v>107</v>
      </c>
      <c r="V51" s="21" t="s">
        <v>108</v>
      </c>
      <c r="W51" s="21" t="s">
        <v>99</v>
      </c>
      <c r="X51" s="21" t="s">
        <v>95</v>
      </c>
      <c r="AE51" s="23"/>
    </row>
    <row r="52" spans="1:31">
      <c r="A52" s="78"/>
      <c r="B52" s="75"/>
      <c r="C52" s="75"/>
      <c r="D52" s="13"/>
      <c r="E52" s="17" t="s">
        <v>114</v>
      </c>
      <c r="F52" s="18">
        <f t="shared" ref="F52:G56" si="19">H52+J52+L52+N52</f>
        <v>250</v>
      </c>
      <c r="G52" s="18">
        <f t="shared" si="19"/>
        <v>250</v>
      </c>
      <c r="H52" s="18">
        <v>250</v>
      </c>
      <c r="I52" s="18">
        <v>250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82"/>
      <c r="Q52" s="83"/>
      <c r="R52" s="32"/>
      <c r="S52" s="32"/>
      <c r="T52" s="32"/>
      <c r="U52" s="32"/>
      <c r="V52" s="32"/>
      <c r="W52" s="32"/>
      <c r="X52" s="32"/>
      <c r="AE52" s="23"/>
    </row>
    <row r="53" spans="1:31">
      <c r="A53" s="78"/>
      <c r="B53" s="75"/>
      <c r="C53" s="75"/>
      <c r="D53" s="13"/>
      <c r="E53" s="17" t="s">
        <v>115</v>
      </c>
      <c r="F53" s="18">
        <f t="shared" si="19"/>
        <v>250</v>
      </c>
      <c r="G53" s="18">
        <f t="shared" si="19"/>
        <v>250</v>
      </c>
      <c r="H53" s="18">
        <v>250</v>
      </c>
      <c r="I53" s="18">
        <v>250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82"/>
      <c r="Q53" s="83"/>
      <c r="R53" s="32"/>
      <c r="S53" s="32"/>
      <c r="T53" s="32"/>
      <c r="U53" s="32"/>
      <c r="V53" s="32"/>
      <c r="W53" s="32"/>
      <c r="X53" s="32"/>
      <c r="AE53" s="23"/>
    </row>
    <row r="54" spans="1:31">
      <c r="A54" s="78"/>
      <c r="B54" s="75"/>
      <c r="C54" s="75"/>
      <c r="D54" s="13"/>
      <c r="E54" s="17" t="s">
        <v>116</v>
      </c>
      <c r="F54" s="18">
        <f t="shared" si="19"/>
        <v>250</v>
      </c>
      <c r="G54" s="18">
        <f t="shared" si="19"/>
        <v>250</v>
      </c>
      <c r="H54" s="18">
        <v>250</v>
      </c>
      <c r="I54" s="18">
        <v>250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82"/>
      <c r="Q54" s="83"/>
      <c r="R54" s="32"/>
      <c r="S54" s="32"/>
      <c r="T54" s="32"/>
      <c r="U54" s="32"/>
      <c r="V54" s="32"/>
      <c r="W54" s="32"/>
      <c r="X54" s="32"/>
      <c r="AE54" s="23"/>
    </row>
    <row r="55" spans="1:31">
      <c r="A55" s="78"/>
      <c r="B55" s="75"/>
      <c r="C55" s="75"/>
      <c r="D55" s="13"/>
      <c r="E55" s="17" t="s">
        <v>117</v>
      </c>
      <c r="F55" s="18">
        <f t="shared" si="19"/>
        <v>250</v>
      </c>
      <c r="G55" s="18">
        <f t="shared" si="19"/>
        <v>250</v>
      </c>
      <c r="H55" s="18">
        <v>250</v>
      </c>
      <c r="I55" s="18">
        <v>250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82"/>
      <c r="Q55" s="83"/>
      <c r="R55" s="32"/>
      <c r="S55" s="32"/>
      <c r="T55" s="32"/>
      <c r="U55" s="32"/>
      <c r="V55" s="32"/>
      <c r="W55" s="32"/>
      <c r="X55" s="32"/>
      <c r="AE55" s="23"/>
    </row>
    <row r="56" spans="1:31">
      <c r="A56" s="79"/>
      <c r="B56" s="76"/>
      <c r="C56" s="76"/>
      <c r="D56" s="13"/>
      <c r="E56" s="17" t="s">
        <v>76</v>
      </c>
      <c r="F56" s="18">
        <f t="shared" si="19"/>
        <v>250</v>
      </c>
      <c r="G56" s="18">
        <f t="shared" si="19"/>
        <v>250</v>
      </c>
      <c r="H56" s="18">
        <v>250</v>
      </c>
      <c r="I56" s="18">
        <v>250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84"/>
      <c r="Q56" s="85"/>
      <c r="R56" s="32"/>
      <c r="S56" s="32"/>
      <c r="T56" s="32"/>
      <c r="U56" s="32"/>
      <c r="V56" s="32"/>
      <c r="W56" s="32"/>
      <c r="X56" s="32"/>
      <c r="AE56" s="23"/>
    </row>
    <row r="57" spans="1:31">
      <c r="A57" s="77">
        <f>A45+1</f>
        <v>4</v>
      </c>
      <c r="B57" s="74" t="s">
        <v>22</v>
      </c>
      <c r="C57" s="74" t="s">
        <v>54</v>
      </c>
      <c r="D57" s="13"/>
      <c r="E57" s="14" t="s">
        <v>10</v>
      </c>
      <c r="F57" s="15">
        <f t="shared" ref="F57:O57" si="20">SUM(F58:F68)</f>
        <v>67263.100000000006</v>
      </c>
      <c r="G57" s="15">
        <f t="shared" si="20"/>
        <v>48845.80000000001</v>
      </c>
      <c r="H57" s="15">
        <f t="shared" si="20"/>
        <v>67263.100000000006</v>
      </c>
      <c r="I57" s="15">
        <f t="shared" si="20"/>
        <v>48845.80000000001</v>
      </c>
      <c r="J57" s="15">
        <f t="shared" si="20"/>
        <v>0</v>
      </c>
      <c r="K57" s="15">
        <f t="shared" si="20"/>
        <v>0</v>
      </c>
      <c r="L57" s="15">
        <f t="shared" si="20"/>
        <v>0</v>
      </c>
      <c r="M57" s="15">
        <f t="shared" si="20"/>
        <v>0</v>
      </c>
      <c r="N57" s="15">
        <f t="shared" si="20"/>
        <v>0</v>
      </c>
      <c r="O57" s="15">
        <f t="shared" si="20"/>
        <v>0</v>
      </c>
      <c r="P57" s="80" t="s">
        <v>66</v>
      </c>
      <c r="Q57" s="81"/>
      <c r="R57" s="16"/>
      <c r="AE57" s="23"/>
    </row>
    <row r="58" spans="1:31" ht="13.5" customHeight="1">
      <c r="A58" s="78"/>
      <c r="B58" s="75"/>
      <c r="C58" s="75"/>
      <c r="D58" s="13" t="s">
        <v>20</v>
      </c>
      <c r="E58" s="17" t="s">
        <v>15</v>
      </c>
      <c r="F58" s="18">
        <f t="shared" ref="F58:G68" si="21">H58+J58+L58+N58</f>
        <v>4361.6000000000004</v>
      </c>
      <c r="G58" s="18">
        <f t="shared" si="21"/>
        <v>4211.2</v>
      </c>
      <c r="H58" s="18">
        <v>4361.6000000000004</v>
      </c>
      <c r="I58" s="18">
        <v>4211.2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82"/>
      <c r="Q58" s="83"/>
      <c r="R58" s="19"/>
      <c r="S58" s="19" t="s">
        <v>77</v>
      </c>
      <c r="T58" s="19" t="s">
        <v>78</v>
      </c>
      <c r="U58" s="19" t="s">
        <v>79</v>
      </c>
      <c r="V58" s="19" t="s">
        <v>81</v>
      </c>
      <c r="W58" s="19" t="s">
        <v>82</v>
      </c>
      <c r="X58" s="19" t="s">
        <v>83</v>
      </c>
      <c r="AE58" s="23"/>
    </row>
    <row r="59" spans="1:31">
      <c r="A59" s="78"/>
      <c r="B59" s="75"/>
      <c r="C59" s="75"/>
      <c r="D59" s="13"/>
      <c r="E59" s="17" t="s">
        <v>12</v>
      </c>
      <c r="F59" s="18">
        <f t="shared" si="21"/>
        <v>4592.8</v>
      </c>
      <c r="G59" s="18">
        <f t="shared" si="21"/>
        <v>4036.6</v>
      </c>
      <c r="H59" s="18">
        <v>4592.8</v>
      </c>
      <c r="I59" s="18">
        <v>4036.6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82"/>
      <c r="Q59" s="83"/>
      <c r="R59" s="21"/>
      <c r="S59" s="21" t="s">
        <v>89</v>
      </c>
      <c r="T59" s="21" t="s">
        <v>90</v>
      </c>
      <c r="U59" s="21" t="s">
        <v>98</v>
      </c>
      <c r="V59" s="21" t="s">
        <v>93</v>
      </c>
      <c r="W59" s="21" t="s">
        <v>99</v>
      </c>
      <c r="X59" s="21" t="s">
        <v>95</v>
      </c>
      <c r="Y59" s="5">
        <v>3397700</v>
      </c>
      <c r="AE59" s="23"/>
    </row>
    <row r="60" spans="1:31">
      <c r="A60" s="78"/>
      <c r="B60" s="75"/>
      <c r="C60" s="75"/>
      <c r="D60" s="13"/>
      <c r="E60" s="17" t="s">
        <v>13</v>
      </c>
      <c r="F60" s="18">
        <f t="shared" si="21"/>
        <v>4836.2</v>
      </c>
      <c r="G60" s="18">
        <f t="shared" si="21"/>
        <v>3396</v>
      </c>
      <c r="H60" s="18">
        <v>4836.2</v>
      </c>
      <c r="I60" s="18">
        <v>3396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82"/>
      <c r="Q60" s="83"/>
      <c r="R60" s="21"/>
      <c r="S60" s="21" t="s">
        <v>89</v>
      </c>
      <c r="T60" s="21" t="s">
        <v>90</v>
      </c>
      <c r="U60" s="21" t="s">
        <v>101</v>
      </c>
      <c r="V60" s="21" t="s">
        <v>104</v>
      </c>
      <c r="W60" s="21" t="s">
        <v>99</v>
      </c>
      <c r="X60" s="21" t="s">
        <v>95</v>
      </c>
      <c r="AE60" s="23"/>
    </row>
    <row r="61" spans="1:31">
      <c r="A61" s="78"/>
      <c r="B61" s="75"/>
      <c r="C61" s="75"/>
      <c r="D61" s="13"/>
      <c r="E61" s="17" t="s">
        <v>16</v>
      </c>
      <c r="F61" s="18">
        <f t="shared" si="21"/>
        <v>5082.8</v>
      </c>
      <c r="G61" s="18">
        <f t="shared" si="21"/>
        <v>3401.6</v>
      </c>
      <c r="H61" s="18">
        <v>5082.8</v>
      </c>
      <c r="I61" s="18">
        <v>3401.6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82"/>
      <c r="Q61" s="83"/>
      <c r="R61" s="21"/>
      <c r="S61" s="21" t="s">
        <v>89</v>
      </c>
      <c r="T61" s="21" t="s">
        <v>90</v>
      </c>
      <c r="U61" s="21" t="s">
        <v>101</v>
      </c>
      <c r="V61" s="21" t="s">
        <v>105</v>
      </c>
      <c r="W61" s="21" t="s">
        <v>99</v>
      </c>
      <c r="X61" s="21" t="s">
        <v>95</v>
      </c>
      <c r="AE61" s="23"/>
    </row>
    <row r="62" spans="1:31">
      <c r="A62" s="78"/>
      <c r="B62" s="75"/>
      <c r="C62" s="75"/>
      <c r="D62" s="13"/>
      <c r="E62" s="17" t="s">
        <v>17</v>
      </c>
      <c r="F62" s="18">
        <f t="shared" ref="F62:F68" si="22">H62+J62+L62+N62</f>
        <v>5331.9</v>
      </c>
      <c r="G62" s="18">
        <f t="shared" si="21"/>
        <v>4609.3999999999996</v>
      </c>
      <c r="H62" s="18">
        <v>5331.9</v>
      </c>
      <c r="I62" s="18">
        <v>4609.3999999999996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82"/>
      <c r="Q62" s="83"/>
      <c r="R62" s="21"/>
      <c r="S62" s="21" t="s">
        <v>89</v>
      </c>
      <c r="T62" s="21" t="s">
        <v>106</v>
      </c>
      <c r="U62" s="21" t="s">
        <v>107</v>
      </c>
      <c r="V62" s="21" t="s">
        <v>108</v>
      </c>
      <c r="W62" s="21" t="s">
        <v>99</v>
      </c>
      <c r="X62" s="21" t="s">
        <v>95</v>
      </c>
      <c r="AE62" s="23"/>
    </row>
    <row r="63" spans="1:31">
      <c r="A63" s="78"/>
      <c r="B63" s="75"/>
      <c r="C63" s="75"/>
      <c r="D63" s="13"/>
      <c r="E63" s="17" t="s">
        <v>65</v>
      </c>
      <c r="F63" s="18">
        <f t="shared" si="22"/>
        <v>7176.3</v>
      </c>
      <c r="G63" s="3">
        <f t="shared" si="21"/>
        <v>3620.9</v>
      </c>
      <c r="H63" s="18">
        <v>7176.3</v>
      </c>
      <c r="I63" s="71">
        <v>3620.9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82"/>
      <c r="Q63" s="83"/>
      <c r="R63" s="16"/>
      <c r="AE63" s="23"/>
    </row>
    <row r="64" spans="1:31">
      <c r="A64" s="78"/>
      <c r="B64" s="75"/>
      <c r="C64" s="75"/>
      <c r="D64" s="13"/>
      <c r="E64" s="17" t="s">
        <v>114</v>
      </c>
      <c r="F64" s="18">
        <f t="shared" si="22"/>
        <v>7176.3</v>
      </c>
      <c r="G64" s="18">
        <f t="shared" si="21"/>
        <v>3620.9</v>
      </c>
      <c r="H64" s="18">
        <v>7176.3</v>
      </c>
      <c r="I64" s="18">
        <v>3620.9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82"/>
      <c r="Q64" s="83"/>
      <c r="R64" s="16"/>
      <c r="AE64" s="23"/>
    </row>
    <row r="65" spans="1:31">
      <c r="A65" s="78"/>
      <c r="B65" s="75"/>
      <c r="C65" s="75"/>
      <c r="D65" s="13"/>
      <c r="E65" s="17" t="s">
        <v>115</v>
      </c>
      <c r="F65" s="18">
        <f t="shared" si="22"/>
        <v>7176.3</v>
      </c>
      <c r="G65" s="18">
        <f t="shared" si="21"/>
        <v>3798.3</v>
      </c>
      <c r="H65" s="18">
        <v>7176.3</v>
      </c>
      <c r="I65" s="18">
        <v>3798.3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82"/>
      <c r="Q65" s="83"/>
      <c r="R65" s="16"/>
      <c r="AE65" s="23"/>
    </row>
    <row r="66" spans="1:31">
      <c r="A66" s="78"/>
      <c r="B66" s="75"/>
      <c r="C66" s="75"/>
      <c r="D66" s="13"/>
      <c r="E66" s="17" t="s">
        <v>116</v>
      </c>
      <c r="F66" s="18">
        <f t="shared" si="22"/>
        <v>7176.3</v>
      </c>
      <c r="G66" s="18">
        <f t="shared" si="21"/>
        <v>3798.3</v>
      </c>
      <c r="H66" s="18">
        <v>7176.3</v>
      </c>
      <c r="I66" s="18">
        <v>3798.3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82"/>
      <c r="Q66" s="83"/>
      <c r="R66" s="16"/>
      <c r="AE66" s="23"/>
    </row>
    <row r="67" spans="1:31">
      <c r="A67" s="78"/>
      <c r="B67" s="75"/>
      <c r="C67" s="75"/>
      <c r="D67" s="13"/>
      <c r="E67" s="17" t="s">
        <v>117</v>
      </c>
      <c r="F67" s="18">
        <f t="shared" si="22"/>
        <v>7176.3</v>
      </c>
      <c r="G67" s="18">
        <f t="shared" si="21"/>
        <v>7176.3</v>
      </c>
      <c r="H67" s="18">
        <v>7176.3</v>
      </c>
      <c r="I67" s="18">
        <v>7176.3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82"/>
      <c r="Q67" s="83"/>
      <c r="R67" s="16"/>
      <c r="AE67" s="23"/>
    </row>
    <row r="68" spans="1:31">
      <c r="A68" s="79"/>
      <c r="B68" s="76"/>
      <c r="C68" s="76"/>
      <c r="D68" s="13"/>
      <c r="E68" s="17" t="s">
        <v>76</v>
      </c>
      <c r="F68" s="18">
        <f t="shared" si="22"/>
        <v>7176.3</v>
      </c>
      <c r="G68" s="18">
        <f t="shared" si="21"/>
        <v>7176.3</v>
      </c>
      <c r="H68" s="18">
        <v>7176.3</v>
      </c>
      <c r="I68" s="18">
        <v>7176.3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84"/>
      <c r="Q68" s="85"/>
      <c r="R68" s="16"/>
      <c r="AE68" s="23"/>
    </row>
    <row r="69" spans="1:31">
      <c r="A69" s="77">
        <f>A57+1</f>
        <v>5</v>
      </c>
      <c r="B69" s="74" t="s">
        <v>37</v>
      </c>
      <c r="C69" s="74"/>
      <c r="D69" s="13"/>
      <c r="E69" s="14" t="s">
        <v>10</v>
      </c>
      <c r="F69" s="15">
        <f t="shared" ref="F69:O69" si="23">SUM(F70:F80)</f>
        <v>30304.799999999999</v>
      </c>
      <c r="G69" s="15">
        <f t="shared" si="23"/>
        <v>0</v>
      </c>
      <c r="H69" s="15">
        <f t="shared" si="23"/>
        <v>30304.799999999999</v>
      </c>
      <c r="I69" s="15">
        <f t="shared" si="23"/>
        <v>0</v>
      </c>
      <c r="J69" s="15">
        <f t="shared" si="23"/>
        <v>0</v>
      </c>
      <c r="K69" s="15">
        <f t="shared" si="23"/>
        <v>0</v>
      </c>
      <c r="L69" s="15">
        <f t="shared" si="23"/>
        <v>0</v>
      </c>
      <c r="M69" s="15">
        <f t="shared" si="23"/>
        <v>0</v>
      </c>
      <c r="N69" s="15">
        <f t="shared" si="23"/>
        <v>0</v>
      </c>
      <c r="O69" s="15">
        <f t="shared" si="23"/>
        <v>0</v>
      </c>
      <c r="P69" s="80" t="s">
        <v>142</v>
      </c>
      <c r="Q69" s="81"/>
      <c r="R69" s="16"/>
      <c r="AE69" s="23"/>
    </row>
    <row r="70" spans="1:31" ht="13.5" customHeight="1">
      <c r="A70" s="78"/>
      <c r="B70" s="75"/>
      <c r="C70" s="75"/>
      <c r="D70" s="13" t="s">
        <v>25</v>
      </c>
      <c r="E70" s="17" t="s">
        <v>15</v>
      </c>
      <c r="F70" s="18">
        <f t="shared" ref="F70:G75" si="24">H70+J70+L70+N70</f>
        <v>10151.4</v>
      </c>
      <c r="G70" s="18">
        <f t="shared" si="24"/>
        <v>0</v>
      </c>
      <c r="H70" s="18">
        <v>10151.4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82"/>
      <c r="Q70" s="83"/>
      <c r="R70" s="19"/>
      <c r="S70" s="19" t="s">
        <v>77</v>
      </c>
      <c r="T70" s="19" t="s">
        <v>78</v>
      </c>
      <c r="U70" s="19" t="s">
        <v>79</v>
      </c>
      <c r="V70" s="19" t="s">
        <v>80</v>
      </c>
      <c r="W70" s="19" t="s">
        <v>81</v>
      </c>
      <c r="X70" s="19" t="s">
        <v>82</v>
      </c>
      <c r="Y70" s="19" t="s">
        <v>83</v>
      </c>
      <c r="Z70" s="19" t="s">
        <v>84</v>
      </c>
      <c r="AA70" s="19" t="s">
        <v>85</v>
      </c>
      <c r="AB70" s="19" t="s">
        <v>86</v>
      </c>
      <c r="AC70" s="19" t="s">
        <v>87</v>
      </c>
      <c r="AD70" s="19" t="s">
        <v>88</v>
      </c>
      <c r="AE70" s="23"/>
    </row>
    <row r="71" spans="1:31">
      <c r="A71" s="78"/>
      <c r="B71" s="75"/>
      <c r="C71" s="75"/>
      <c r="D71" s="13"/>
      <c r="E71" s="17" t="s">
        <v>12</v>
      </c>
      <c r="F71" s="18">
        <f t="shared" si="24"/>
        <v>10689.4</v>
      </c>
      <c r="G71" s="18">
        <f t="shared" si="24"/>
        <v>0</v>
      </c>
      <c r="H71" s="18">
        <v>10689.4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82"/>
      <c r="Q71" s="83"/>
      <c r="R71" s="21"/>
      <c r="S71" s="21" t="s">
        <v>89</v>
      </c>
      <c r="T71" s="21" t="s">
        <v>90</v>
      </c>
      <c r="U71" s="21" t="s">
        <v>91</v>
      </c>
      <c r="V71" s="21" t="s">
        <v>92</v>
      </c>
      <c r="W71" s="21" t="s">
        <v>93</v>
      </c>
      <c r="X71" s="21" t="s">
        <v>94</v>
      </c>
      <c r="Y71" s="21" t="s">
        <v>95</v>
      </c>
      <c r="Z71" s="21" t="s">
        <v>96</v>
      </c>
      <c r="AA71" s="21" t="s">
        <v>97</v>
      </c>
      <c r="AB71" s="22"/>
      <c r="AC71" s="22"/>
      <c r="AD71" s="22"/>
      <c r="AE71" s="23"/>
    </row>
    <row r="72" spans="1:31">
      <c r="A72" s="78"/>
      <c r="B72" s="75"/>
      <c r="C72" s="75"/>
      <c r="D72" s="13"/>
      <c r="E72" s="17" t="s">
        <v>13</v>
      </c>
      <c r="F72" s="18">
        <f t="shared" si="24"/>
        <v>4732</v>
      </c>
      <c r="G72" s="18">
        <f t="shared" si="24"/>
        <v>0</v>
      </c>
      <c r="H72" s="18">
        <v>4732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82"/>
      <c r="Q72" s="83"/>
      <c r="R72" s="21"/>
      <c r="S72" s="21" t="s">
        <v>89</v>
      </c>
      <c r="T72" s="21" t="s">
        <v>90</v>
      </c>
      <c r="U72" s="21" t="s">
        <v>98</v>
      </c>
      <c r="V72" s="21" t="s">
        <v>92</v>
      </c>
      <c r="W72" s="21" t="s">
        <v>93</v>
      </c>
      <c r="X72" s="21" t="s">
        <v>99</v>
      </c>
      <c r="Y72" s="21" t="s">
        <v>95</v>
      </c>
      <c r="Z72" s="21" t="s">
        <v>96</v>
      </c>
      <c r="AA72" s="21" t="s">
        <v>97</v>
      </c>
      <c r="AB72" s="22"/>
      <c r="AC72" s="22"/>
      <c r="AD72" s="22"/>
      <c r="AE72" s="23"/>
    </row>
    <row r="73" spans="1:31">
      <c r="A73" s="78"/>
      <c r="B73" s="75"/>
      <c r="C73" s="75"/>
      <c r="D73" s="13"/>
      <c r="E73" s="17" t="s">
        <v>16</v>
      </c>
      <c r="F73" s="18">
        <f t="shared" si="24"/>
        <v>4732</v>
      </c>
      <c r="G73" s="18">
        <f t="shared" si="24"/>
        <v>0</v>
      </c>
      <c r="H73" s="18">
        <v>4732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82"/>
      <c r="Q73" s="83"/>
      <c r="R73" s="21"/>
      <c r="S73" s="21" t="s">
        <v>89</v>
      </c>
      <c r="T73" s="21" t="s">
        <v>90</v>
      </c>
      <c r="U73" s="21" t="s">
        <v>98</v>
      </c>
      <c r="V73" s="21" t="s">
        <v>92</v>
      </c>
      <c r="W73" s="21" t="s">
        <v>100</v>
      </c>
      <c r="X73" s="21" t="s">
        <v>99</v>
      </c>
      <c r="Y73" s="21" t="s">
        <v>95</v>
      </c>
      <c r="Z73" s="21" t="s">
        <v>96</v>
      </c>
      <c r="AA73" s="21" t="s">
        <v>97</v>
      </c>
      <c r="AB73" s="22"/>
      <c r="AC73" s="22"/>
      <c r="AD73" s="22"/>
      <c r="AE73" s="23"/>
    </row>
    <row r="74" spans="1:31">
      <c r="A74" s="78"/>
      <c r="B74" s="75"/>
      <c r="C74" s="75"/>
      <c r="D74" s="13"/>
      <c r="E74" s="17" t="s">
        <v>17</v>
      </c>
      <c r="F74" s="18">
        <f t="shared" si="24"/>
        <v>0</v>
      </c>
      <c r="G74" s="18">
        <f t="shared" si="24"/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82"/>
      <c r="Q74" s="83"/>
      <c r="R74" s="21"/>
      <c r="S74" s="21" t="s">
        <v>89</v>
      </c>
      <c r="T74" s="21" t="s">
        <v>90</v>
      </c>
      <c r="U74" s="21" t="s">
        <v>101</v>
      </c>
      <c r="V74" s="21" t="s">
        <v>92</v>
      </c>
      <c r="W74" s="21" t="s">
        <v>93</v>
      </c>
      <c r="X74" s="21" t="s">
        <v>99</v>
      </c>
      <c r="Y74" s="21" t="s">
        <v>95</v>
      </c>
      <c r="Z74" s="21" t="s">
        <v>96</v>
      </c>
      <c r="AA74" s="21" t="s">
        <v>97</v>
      </c>
      <c r="AB74" s="22"/>
      <c r="AC74" s="22"/>
      <c r="AD74" s="22"/>
      <c r="AE74" s="23"/>
    </row>
    <row r="75" spans="1:31">
      <c r="A75" s="78"/>
      <c r="B75" s="75"/>
      <c r="C75" s="75"/>
      <c r="D75" s="13"/>
      <c r="E75" s="17" t="s">
        <v>65</v>
      </c>
      <c r="F75" s="18">
        <f t="shared" si="24"/>
        <v>0</v>
      </c>
      <c r="G75" s="18">
        <f t="shared" si="24"/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82"/>
      <c r="Q75" s="83"/>
      <c r="R75" s="16"/>
      <c r="AE75" s="23"/>
    </row>
    <row r="76" spans="1:31">
      <c r="A76" s="78"/>
      <c r="B76" s="75"/>
      <c r="C76" s="75"/>
      <c r="D76" s="13"/>
      <c r="E76" s="17" t="s">
        <v>114</v>
      </c>
      <c r="F76" s="18">
        <f t="shared" ref="F76:G80" si="25">H76+J76+L76+N76</f>
        <v>0</v>
      </c>
      <c r="G76" s="18">
        <f t="shared" si="25"/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82"/>
      <c r="Q76" s="83"/>
      <c r="R76" s="16"/>
      <c r="AE76" s="23"/>
    </row>
    <row r="77" spans="1:31">
      <c r="A77" s="78"/>
      <c r="B77" s="75"/>
      <c r="C77" s="75"/>
      <c r="D77" s="13"/>
      <c r="E77" s="17" t="s">
        <v>115</v>
      </c>
      <c r="F77" s="18">
        <f t="shared" si="25"/>
        <v>0</v>
      </c>
      <c r="G77" s="18">
        <f t="shared" si="25"/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82"/>
      <c r="Q77" s="83"/>
      <c r="R77" s="16"/>
      <c r="AE77" s="23"/>
    </row>
    <row r="78" spans="1:31">
      <c r="A78" s="78"/>
      <c r="B78" s="75"/>
      <c r="C78" s="75"/>
      <c r="D78" s="13"/>
      <c r="E78" s="17" t="s">
        <v>116</v>
      </c>
      <c r="F78" s="18">
        <f t="shared" si="25"/>
        <v>0</v>
      </c>
      <c r="G78" s="18">
        <f t="shared" si="25"/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82"/>
      <c r="Q78" s="83"/>
      <c r="R78" s="16"/>
      <c r="AE78" s="23"/>
    </row>
    <row r="79" spans="1:31">
      <c r="A79" s="78"/>
      <c r="B79" s="75"/>
      <c r="C79" s="75"/>
      <c r="D79" s="13"/>
      <c r="E79" s="17" t="s">
        <v>117</v>
      </c>
      <c r="F79" s="18">
        <f t="shared" si="25"/>
        <v>0</v>
      </c>
      <c r="G79" s="18">
        <f t="shared" si="25"/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82"/>
      <c r="Q79" s="83"/>
      <c r="R79" s="16"/>
      <c r="AE79" s="23"/>
    </row>
    <row r="80" spans="1:31">
      <c r="A80" s="79"/>
      <c r="B80" s="76"/>
      <c r="C80" s="76"/>
      <c r="D80" s="13"/>
      <c r="E80" s="17" t="s">
        <v>76</v>
      </c>
      <c r="F80" s="18">
        <f t="shared" si="25"/>
        <v>0</v>
      </c>
      <c r="G80" s="18">
        <f t="shared" si="25"/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84"/>
      <c r="Q80" s="85"/>
      <c r="R80" s="16"/>
      <c r="AE80" s="23"/>
    </row>
    <row r="81" spans="1:31">
      <c r="A81" s="77">
        <f>A69+1</f>
        <v>6</v>
      </c>
      <c r="B81" s="74" t="s">
        <v>26</v>
      </c>
      <c r="C81" s="74" t="s">
        <v>54</v>
      </c>
      <c r="D81" s="13"/>
      <c r="E81" s="14" t="s">
        <v>10</v>
      </c>
      <c r="F81" s="15">
        <f t="shared" ref="F81:O81" si="26">SUM(F82:F92)</f>
        <v>10077.200000000001</v>
      </c>
      <c r="G81" s="15">
        <f t="shared" si="26"/>
        <v>6620.4</v>
      </c>
      <c r="H81" s="15">
        <f t="shared" si="26"/>
        <v>10077.200000000001</v>
      </c>
      <c r="I81" s="15">
        <f t="shared" si="26"/>
        <v>6620.4</v>
      </c>
      <c r="J81" s="15">
        <f t="shared" si="26"/>
        <v>0</v>
      </c>
      <c r="K81" s="15">
        <f t="shared" si="26"/>
        <v>0</v>
      </c>
      <c r="L81" s="15">
        <f t="shared" si="26"/>
        <v>0</v>
      </c>
      <c r="M81" s="15">
        <f t="shared" si="26"/>
        <v>0</v>
      </c>
      <c r="N81" s="15">
        <f t="shared" si="26"/>
        <v>0</v>
      </c>
      <c r="O81" s="15">
        <f t="shared" si="26"/>
        <v>0</v>
      </c>
      <c r="P81" s="80" t="s">
        <v>142</v>
      </c>
      <c r="Q81" s="81"/>
      <c r="R81" s="16"/>
      <c r="AE81" s="23"/>
    </row>
    <row r="82" spans="1:31" ht="12.75" customHeight="1">
      <c r="A82" s="78"/>
      <c r="B82" s="75"/>
      <c r="C82" s="75"/>
      <c r="D82" s="13" t="s">
        <v>20</v>
      </c>
      <c r="E82" s="17" t="s">
        <v>15</v>
      </c>
      <c r="F82" s="18">
        <f t="shared" ref="F82:G87" si="27">H82+J82+L82+N82</f>
        <v>1234.8</v>
      </c>
      <c r="G82" s="18">
        <f t="shared" si="27"/>
        <v>774</v>
      </c>
      <c r="H82" s="18">
        <v>1234.8</v>
      </c>
      <c r="I82" s="18">
        <v>774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82"/>
      <c r="Q82" s="83"/>
      <c r="R82" s="19"/>
      <c r="S82" s="19" t="s">
        <v>77</v>
      </c>
      <c r="T82" s="19" t="s">
        <v>78</v>
      </c>
      <c r="U82" s="19" t="s">
        <v>79</v>
      </c>
      <c r="V82" s="19" t="s">
        <v>80</v>
      </c>
      <c r="W82" s="19" t="s">
        <v>81</v>
      </c>
      <c r="X82" s="19" t="s">
        <v>82</v>
      </c>
      <c r="Y82" s="19" t="s">
        <v>83</v>
      </c>
      <c r="Z82" s="19" t="s">
        <v>84</v>
      </c>
      <c r="AA82" s="19" t="s">
        <v>85</v>
      </c>
      <c r="AB82" s="19" t="s">
        <v>86</v>
      </c>
      <c r="AC82" s="19" t="s">
        <v>87</v>
      </c>
      <c r="AD82" s="19" t="s">
        <v>88</v>
      </c>
      <c r="AE82" s="23"/>
    </row>
    <row r="83" spans="1:31">
      <c r="A83" s="78"/>
      <c r="B83" s="75"/>
      <c r="C83" s="75"/>
      <c r="D83" s="13"/>
      <c r="E83" s="17" t="s">
        <v>12</v>
      </c>
      <c r="F83" s="18">
        <f t="shared" si="27"/>
        <v>3000.3</v>
      </c>
      <c r="G83" s="18">
        <f t="shared" si="27"/>
        <v>1185.0999999999999</v>
      </c>
      <c r="H83" s="18">
        <v>3000.3</v>
      </c>
      <c r="I83" s="18">
        <v>1185.0999999999999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82"/>
      <c r="Q83" s="83"/>
      <c r="R83" s="21"/>
      <c r="S83" s="21" t="s">
        <v>89</v>
      </c>
      <c r="T83" s="21" t="s">
        <v>90</v>
      </c>
      <c r="U83" s="21" t="s">
        <v>91</v>
      </c>
      <c r="V83" s="21" t="s">
        <v>92</v>
      </c>
      <c r="W83" s="21" t="s">
        <v>93</v>
      </c>
      <c r="X83" s="21" t="s">
        <v>94</v>
      </c>
      <c r="Y83" s="21" t="s">
        <v>95</v>
      </c>
      <c r="Z83" s="21" t="s">
        <v>96</v>
      </c>
      <c r="AA83" s="21" t="s">
        <v>97</v>
      </c>
      <c r="AB83" s="22"/>
      <c r="AC83" s="22"/>
      <c r="AD83" s="22"/>
      <c r="AE83" s="23"/>
    </row>
    <row r="84" spans="1:31">
      <c r="A84" s="78"/>
      <c r="B84" s="75"/>
      <c r="C84" s="75"/>
      <c r="D84" s="13"/>
      <c r="E84" s="17" t="s">
        <v>13</v>
      </c>
      <c r="F84" s="18">
        <f t="shared" si="27"/>
        <v>3000.3</v>
      </c>
      <c r="G84" s="18">
        <f t="shared" si="27"/>
        <v>2671.3</v>
      </c>
      <c r="H84" s="18">
        <v>3000.3</v>
      </c>
      <c r="I84" s="18">
        <f>2841.8-170.5</f>
        <v>2671.3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82"/>
      <c r="Q84" s="83"/>
      <c r="R84" s="21"/>
      <c r="S84" s="21" t="s">
        <v>89</v>
      </c>
      <c r="T84" s="21" t="s">
        <v>90</v>
      </c>
      <c r="U84" s="21" t="s">
        <v>98</v>
      </c>
      <c r="V84" s="21" t="s">
        <v>92</v>
      </c>
      <c r="W84" s="21" t="s">
        <v>93</v>
      </c>
      <c r="X84" s="21" t="s">
        <v>99</v>
      </c>
      <c r="Y84" s="21" t="s">
        <v>95</v>
      </c>
      <c r="Z84" s="21" t="s">
        <v>96</v>
      </c>
      <c r="AA84" s="21" t="s">
        <v>97</v>
      </c>
      <c r="AB84" s="22">
        <f>1990000+10000</f>
        <v>2000000</v>
      </c>
      <c r="AC84" s="22">
        <v>2800000</v>
      </c>
      <c r="AD84" s="22">
        <v>2800000</v>
      </c>
      <c r="AE84" s="31">
        <f>1990000</f>
        <v>1990000</v>
      </c>
    </row>
    <row r="85" spans="1:31">
      <c r="A85" s="78"/>
      <c r="B85" s="75"/>
      <c r="C85" s="75"/>
      <c r="D85" s="13"/>
      <c r="E85" s="17" t="s">
        <v>16</v>
      </c>
      <c r="F85" s="18">
        <f t="shared" si="27"/>
        <v>2841.8</v>
      </c>
      <c r="G85" s="18">
        <f t="shared" si="27"/>
        <v>1990</v>
      </c>
      <c r="H85" s="18">
        <v>2841.8</v>
      </c>
      <c r="I85" s="18">
        <v>1990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82"/>
      <c r="Q85" s="83"/>
      <c r="R85" s="21"/>
      <c r="S85" s="21" t="s">
        <v>89</v>
      </c>
      <c r="T85" s="21" t="s">
        <v>90</v>
      </c>
      <c r="U85" s="21" t="s">
        <v>98</v>
      </c>
      <c r="V85" s="21" t="s">
        <v>92</v>
      </c>
      <c r="W85" s="21" t="s">
        <v>100</v>
      </c>
      <c r="X85" s="21" t="s">
        <v>99</v>
      </c>
      <c r="Y85" s="21" t="s">
        <v>95</v>
      </c>
      <c r="Z85" s="21" t="s">
        <v>96</v>
      </c>
      <c r="AA85" s="21" t="s">
        <v>97</v>
      </c>
      <c r="AB85" s="22"/>
      <c r="AC85" s="22"/>
      <c r="AD85" s="22"/>
      <c r="AE85" s="23"/>
    </row>
    <row r="86" spans="1:31">
      <c r="A86" s="78"/>
      <c r="B86" s="75"/>
      <c r="C86" s="75"/>
      <c r="D86" s="13"/>
      <c r="E86" s="17" t="s">
        <v>17</v>
      </c>
      <c r="F86" s="18">
        <f t="shared" si="27"/>
        <v>0</v>
      </c>
      <c r="G86" s="18">
        <f t="shared" si="27"/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82"/>
      <c r="Q86" s="83"/>
      <c r="R86" s="21"/>
      <c r="S86" s="21" t="s">
        <v>89</v>
      </c>
      <c r="T86" s="21" t="s">
        <v>90</v>
      </c>
      <c r="U86" s="21" t="s">
        <v>101</v>
      </c>
      <c r="V86" s="21" t="s">
        <v>92</v>
      </c>
      <c r="W86" s="21" t="s">
        <v>93</v>
      </c>
      <c r="X86" s="21" t="s">
        <v>99</v>
      </c>
      <c r="Y86" s="21" t="s">
        <v>95</v>
      </c>
      <c r="Z86" s="21" t="s">
        <v>96</v>
      </c>
      <c r="AA86" s="21" t="s">
        <v>97</v>
      </c>
      <c r="AB86" s="22"/>
      <c r="AC86" s="22"/>
      <c r="AD86" s="22"/>
      <c r="AE86" s="23"/>
    </row>
    <row r="87" spans="1:31">
      <c r="A87" s="78"/>
      <c r="B87" s="75"/>
      <c r="C87" s="75"/>
      <c r="D87" s="13"/>
      <c r="E87" s="17" t="s">
        <v>65</v>
      </c>
      <c r="F87" s="18">
        <f t="shared" si="27"/>
        <v>0</v>
      </c>
      <c r="G87" s="18">
        <f t="shared" si="27"/>
        <v>0</v>
      </c>
      <c r="H87" s="18">
        <f t="shared" ref="H87:H92" si="28">H86</f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82"/>
      <c r="Q87" s="83"/>
      <c r="R87" s="16"/>
      <c r="AE87" s="23"/>
    </row>
    <row r="88" spans="1:31">
      <c r="A88" s="78"/>
      <c r="B88" s="75"/>
      <c r="C88" s="75"/>
      <c r="D88" s="13"/>
      <c r="E88" s="17" t="s">
        <v>114</v>
      </c>
      <c r="F88" s="18">
        <f t="shared" ref="F88:G92" si="29">H88+J88+L88+N88</f>
        <v>0</v>
      </c>
      <c r="G88" s="18">
        <f t="shared" si="29"/>
        <v>0</v>
      </c>
      <c r="H88" s="18">
        <f t="shared" si="28"/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82"/>
      <c r="Q88" s="83"/>
      <c r="R88" s="16"/>
      <c r="AE88" s="23"/>
    </row>
    <row r="89" spans="1:31">
      <c r="A89" s="78"/>
      <c r="B89" s="75"/>
      <c r="C89" s="75"/>
      <c r="D89" s="13"/>
      <c r="E89" s="17" t="s">
        <v>115</v>
      </c>
      <c r="F89" s="18">
        <f t="shared" si="29"/>
        <v>0</v>
      </c>
      <c r="G89" s="18">
        <f t="shared" si="29"/>
        <v>0</v>
      </c>
      <c r="H89" s="18">
        <f t="shared" si="28"/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82"/>
      <c r="Q89" s="83"/>
      <c r="R89" s="16"/>
      <c r="AE89" s="23"/>
    </row>
    <row r="90" spans="1:31">
      <c r="A90" s="78"/>
      <c r="B90" s="75"/>
      <c r="C90" s="75"/>
      <c r="D90" s="13"/>
      <c r="E90" s="17" t="s">
        <v>116</v>
      </c>
      <c r="F90" s="18">
        <f t="shared" si="29"/>
        <v>0</v>
      </c>
      <c r="G90" s="18">
        <f t="shared" si="29"/>
        <v>0</v>
      </c>
      <c r="H90" s="18">
        <f t="shared" si="28"/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82"/>
      <c r="Q90" s="83"/>
      <c r="R90" s="16"/>
      <c r="AE90" s="23"/>
    </row>
    <row r="91" spans="1:31">
      <c r="A91" s="78"/>
      <c r="B91" s="75"/>
      <c r="C91" s="75"/>
      <c r="D91" s="13"/>
      <c r="E91" s="17" t="s">
        <v>117</v>
      </c>
      <c r="F91" s="18">
        <f t="shared" si="29"/>
        <v>0</v>
      </c>
      <c r="G91" s="18">
        <f t="shared" si="29"/>
        <v>0</v>
      </c>
      <c r="H91" s="18">
        <f t="shared" si="28"/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82"/>
      <c r="Q91" s="83"/>
      <c r="R91" s="16"/>
      <c r="AE91" s="23"/>
    </row>
    <row r="92" spans="1:31">
      <c r="A92" s="79"/>
      <c r="B92" s="76"/>
      <c r="C92" s="76"/>
      <c r="D92" s="13"/>
      <c r="E92" s="17" t="s">
        <v>76</v>
      </c>
      <c r="F92" s="18">
        <f t="shared" si="29"/>
        <v>0</v>
      </c>
      <c r="G92" s="18">
        <f t="shared" si="29"/>
        <v>0</v>
      </c>
      <c r="H92" s="18">
        <f t="shared" si="28"/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84"/>
      <c r="Q92" s="85"/>
      <c r="R92" s="16"/>
      <c r="AE92" s="23"/>
    </row>
    <row r="93" spans="1:31">
      <c r="A93" s="77">
        <f>A81+1</f>
        <v>7</v>
      </c>
      <c r="B93" s="74" t="s">
        <v>51</v>
      </c>
      <c r="C93" s="74" t="s">
        <v>54</v>
      </c>
      <c r="D93" s="13"/>
      <c r="E93" s="14" t="s">
        <v>10</v>
      </c>
      <c r="F93" s="15">
        <f t="shared" ref="F93:O93" si="30">SUM(F94:F104)</f>
        <v>19814</v>
      </c>
      <c r="G93" s="15">
        <f t="shared" si="30"/>
        <v>6318.3</v>
      </c>
      <c r="H93" s="15">
        <f t="shared" si="30"/>
        <v>19814</v>
      </c>
      <c r="I93" s="15">
        <f t="shared" si="30"/>
        <v>6318.3</v>
      </c>
      <c r="J93" s="15">
        <f t="shared" si="30"/>
        <v>0</v>
      </c>
      <c r="K93" s="15">
        <f t="shared" si="30"/>
        <v>0</v>
      </c>
      <c r="L93" s="15">
        <f t="shared" si="30"/>
        <v>0</v>
      </c>
      <c r="M93" s="15">
        <f t="shared" si="30"/>
        <v>0</v>
      </c>
      <c r="N93" s="15">
        <f t="shared" si="30"/>
        <v>0</v>
      </c>
      <c r="O93" s="15">
        <f t="shared" si="30"/>
        <v>0</v>
      </c>
      <c r="P93" s="80" t="s">
        <v>142</v>
      </c>
      <c r="Q93" s="81"/>
      <c r="R93" s="16"/>
      <c r="AE93" s="23"/>
    </row>
    <row r="94" spans="1:31" ht="13.5" customHeight="1">
      <c r="A94" s="78"/>
      <c r="B94" s="75"/>
      <c r="C94" s="75"/>
      <c r="D94" s="13" t="s">
        <v>29</v>
      </c>
      <c r="E94" s="17" t="s">
        <v>15</v>
      </c>
      <c r="F94" s="18">
        <f t="shared" ref="F94:G99" si="31">H94+J94+L94+N94</f>
        <v>2500</v>
      </c>
      <c r="G94" s="18">
        <f t="shared" si="31"/>
        <v>1284.4000000000001</v>
      </c>
      <c r="H94" s="18">
        <v>2500</v>
      </c>
      <c r="I94" s="18">
        <v>1284.4000000000001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82"/>
      <c r="Q94" s="83"/>
      <c r="R94" s="19"/>
      <c r="S94" s="19" t="s">
        <v>77</v>
      </c>
      <c r="T94" s="19" t="s">
        <v>78</v>
      </c>
      <c r="U94" s="19" t="s">
        <v>79</v>
      </c>
      <c r="V94" s="19" t="s">
        <v>80</v>
      </c>
      <c r="W94" s="19" t="s">
        <v>81</v>
      </c>
      <c r="X94" s="19" t="s">
        <v>82</v>
      </c>
      <c r="Y94" s="19" t="s">
        <v>83</v>
      </c>
      <c r="Z94" s="19" t="s">
        <v>84</v>
      </c>
      <c r="AA94" s="19" t="s">
        <v>85</v>
      </c>
      <c r="AB94" s="19" t="s">
        <v>86</v>
      </c>
      <c r="AC94" s="19" t="s">
        <v>87</v>
      </c>
      <c r="AD94" s="19" t="s">
        <v>88</v>
      </c>
      <c r="AE94" s="23"/>
    </row>
    <row r="95" spans="1:31">
      <c r="A95" s="78"/>
      <c r="B95" s="75"/>
      <c r="C95" s="75"/>
      <c r="D95" s="13"/>
      <c r="E95" s="17" t="s">
        <v>12</v>
      </c>
      <c r="F95" s="18">
        <f t="shared" si="31"/>
        <v>2632.5</v>
      </c>
      <c r="G95" s="18">
        <f t="shared" si="31"/>
        <v>0</v>
      </c>
      <c r="H95" s="18">
        <v>2632.5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82"/>
      <c r="Q95" s="83"/>
      <c r="R95" s="21"/>
      <c r="S95" s="21" t="s">
        <v>89</v>
      </c>
      <c r="T95" s="21" t="s">
        <v>90</v>
      </c>
      <c r="U95" s="21" t="s">
        <v>91</v>
      </c>
      <c r="V95" s="21" t="s">
        <v>92</v>
      </c>
      <c r="W95" s="21" t="s">
        <v>93</v>
      </c>
      <c r="X95" s="21" t="s">
        <v>94</v>
      </c>
      <c r="Y95" s="21" t="s">
        <v>95</v>
      </c>
      <c r="Z95" s="21" t="s">
        <v>96</v>
      </c>
      <c r="AA95" s="21" t="s">
        <v>97</v>
      </c>
      <c r="AB95" s="22"/>
      <c r="AC95" s="22"/>
      <c r="AD95" s="22"/>
      <c r="AE95" s="23"/>
    </row>
    <row r="96" spans="1:31">
      <c r="A96" s="78"/>
      <c r="B96" s="75"/>
      <c r="C96" s="75"/>
      <c r="D96" s="13"/>
      <c r="E96" s="17" t="s">
        <v>13</v>
      </c>
      <c r="F96" s="18">
        <f t="shared" si="31"/>
        <v>3657.8</v>
      </c>
      <c r="G96" s="18">
        <f t="shared" si="31"/>
        <v>3168.7000000000003</v>
      </c>
      <c r="H96" s="18">
        <v>3657.8</v>
      </c>
      <c r="I96" s="18">
        <f>3657.8-180-63-249.1+3</f>
        <v>3168.7000000000003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82"/>
      <c r="Q96" s="83"/>
      <c r="R96" s="21"/>
      <c r="S96" s="21" t="s">
        <v>89</v>
      </c>
      <c r="T96" s="21" t="s">
        <v>90</v>
      </c>
      <c r="U96" s="21" t="s">
        <v>98</v>
      </c>
      <c r="V96" s="21" t="s">
        <v>92</v>
      </c>
      <c r="W96" s="21" t="s">
        <v>93</v>
      </c>
      <c r="X96" s="21" t="s">
        <v>99</v>
      </c>
      <c r="Y96" s="21" t="s">
        <v>95</v>
      </c>
      <c r="Z96" s="21" t="s">
        <v>96</v>
      </c>
      <c r="AA96" s="21" t="s">
        <v>97</v>
      </c>
      <c r="AB96" s="22"/>
      <c r="AC96" s="22"/>
      <c r="AD96" s="22"/>
      <c r="AE96" s="23"/>
    </row>
    <row r="97" spans="1:31">
      <c r="A97" s="78"/>
      <c r="B97" s="75"/>
      <c r="C97" s="75"/>
      <c r="D97" s="13"/>
      <c r="E97" s="17" t="s">
        <v>16</v>
      </c>
      <c r="F97" s="18">
        <f t="shared" si="31"/>
        <v>11023.7</v>
      </c>
      <c r="G97" s="18">
        <f t="shared" si="31"/>
        <v>1865.2</v>
      </c>
      <c r="H97" s="18">
        <v>11023.7</v>
      </c>
      <c r="I97" s="18">
        <f>1900-34.8</f>
        <v>1865.2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82"/>
      <c r="Q97" s="83"/>
      <c r="R97" s="21"/>
      <c r="S97" s="21" t="s">
        <v>89</v>
      </c>
      <c r="T97" s="21" t="s">
        <v>90</v>
      </c>
      <c r="U97" s="21" t="s">
        <v>98</v>
      </c>
      <c r="V97" s="21" t="s">
        <v>92</v>
      </c>
      <c r="W97" s="21" t="s">
        <v>100</v>
      </c>
      <c r="X97" s="21" t="s">
        <v>99</v>
      </c>
      <c r="Y97" s="21" t="s">
        <v>95</v>
      </c>
      <c r="Z97" s="21" t="s">
        <v>96</v>
      </c>
      <c r="AA97" s="21" t="s">
        <v>97</v>
      </c>
      <c r="AB97" s="23">
        <f>830803.72+955371.16+79000</f>
        <v>1865174.88</v>
      </c>
      <c r="AC97" s="22">
        <v>1900000</v>
      </c>
      <c r="AD97" s="22">
        <v>1900000</v>
      </c>
      <c r="AE97" s="23">
        <f>830803.72+955371.16+79000</f>
        <v>1865174.88</v>
      </c>
    </row>
    <row r="98" spans="1:31">
      <c r="A98" s="78"/>
      <c r="B98" s="75"/>
      <c r="C98" s="75"/>
      <c r="D98" s="13"/>
      <c r="E98" s="17" t="s">
        <v>17</v>
      </c>
      <c r="F98" s="18">
        <f t="shared" si="31"/>
        <v>0</v>
      </c>
      <c r="G98" s="18">
        <f t="shared" si="31"/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82"/>
      <c r="Q98" s="83"/>
      <c r="R98" s="21"/>
      <c r="S98" s="21" t="s">
        <v>89</v>
      </c>
      <c r="T98" s="21" t="s">
        <v>90</v>
      </c>
      <c r="U98" s="21" t="s">
        <v>101</v>
      </c>
      <c r="V98" s="21" t="s">
        <v>92</v>
      </c>
      <c r="W98" s="21" t="s">
        <v>93</v>
      </c>
      <c r="X98" s="21" t="s">
        <v>99</v>
      </c>
      <c r="Y98" s="21" t="s">
        <v>95</v>
      </c>
      <c r="Z98" s="21" t="s">
        <v>96</v>
      </c>
      <c r="AA98" s="21" t="s">
        <v>97</v>
      </c>
      <c r="AB98" s="22"/>
      <c r="AC98" s="22"/>
      <c r="AD98" s="22"/>
      <c r="AE98" s="23"/>
    </row>
    <row r="99" spans="1:31">
      <c r="A99" s="78"/>
      <c r="B99" s="75"/>
      <c r="C99" s="75"/>
      <c r="D99" s="13"/>
      <c r="E99" s="17" t="s">
        <v>65</v>
      </c>
      <c r="F99" s="18">
        <f t="shared" si="31"/>
        <v>0</v>
      </c>
      <c r="G99" s="18">
        <f t="shared" si="31"/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82"/>
      <c r="Q99" s="83"/>
      <c r="R99" s="16"/>
      <c r="AE99" s="23"/>
    </row>
    <row r="100" spans="1:31">
      <c r="A100" s="78"/>
      <c r="B100" s="75"/>
      <c r="C100" s="75"/>
      <c r="D100" s="13"/>
      <c r="E100" s="17" t="s">
        <v>114</v>
      </c>
      <c r="F100" s="18">
        <f t="shared" ref="F100:G104" si="32">H100+J100+L100+N100</f>
        <v>0</v>
      </c>
      <c r="G100" s="18">
        <f t="shared" si="32"/>
        <v>0</v>
      </c>
      <c r="H100" s="18">
        <f>H99</f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82"/>
      <c r="Q100" s="83"/>
      <c r="R100" s="16"/>
      <c r="AE100" s="23"/>
    </row>
    <row r="101" spans="1:31">
      <c r="A101" s="78"/>
      <c r="B101" s="75"/>
      <c r="C101" s="75"/>
      <c r="D101" s="13"/>
      <c r="E101" s="17" t="s">
        <v>115</v>
      </c>
      <c r="F101" s="18">
        <f t="shared" si="32"/>
        <v>0</v>
      </c>
      <c r="G101" s="18">
        <f t="shared" si="32"/>
        <v>0</v>
      </c>
      <c r="H101" s="18">
        <f>H100</f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82"/>
      <c r="Q101" s="83"/>
      <c r="R101" s="16"/>
      <c r="AE101" s="23"/>
    </row>
    <row r="102" spans="1:31">
      <c r="A102" s="78"/>
      <c r="B102" s="75"/>
      <c r="C102" s="75"/>
      <c r="D102" s="13"/>
      <c r="E102" s="17" t="s">
        <v>116</v>
      </c>
      <c r="F102" s="18">
        <f t="shared" si="32"/>
        <v>0</v>
      </c>
      <c r="G102" s="18">
        <f t="shared" si="32"/>
        <v>0</v>
      </c>
      <c r="H102" s="18">
        <f>H101</f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82"/>
      <c r="Q102" s="83"/>
      <c r="R102" s="16"/>
      <c r="AE102" s="23"/>
    </row>
    <row r="103" spans="1:31">
      <c r="A103" s="78"/>
      <c r="B103" s="75"/>
      <c r="C103" s="75"/>
      <c r="D103" s="13"/>
      <c r="E103" s="17" t="s">
        <v>117</v>
      </c>
      <c r="F103" s="18">
        <f t="shared" si="32"/>
        <v>0</v>
      </c>
      <c r="G103" s="18">
        <f t="shared" si="32"/>
        <v>0</v>
      </c>
      <c r="H103" s="18">
        <f>H102</f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82"/>
      <c r="Q103" s="83"/>
      <c r="R103" s="16"/>
      <c r="AE103" s="23"/>
    </row>
    <row r="104" spans="1:31">
      <c r="A104" s="79"/>
      <c r="B104" s="76"/>
      <c r="C104" s="76"/>
      <c r="D104" s="13"/>
      <c r="E104" s="17" t="s">
        <v>76</v>
      </c>
      <c r="F104" s="18">
        <f t="shared" si="32"/>
        <v>0</v>
      </c>
      <c r="G104" s="18">
        <f t="shared" si="32"/>
        <v>0</v>
      </c>
      <c r="H104" s="18">
        <f>H103</f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84"/>
      <c r="Q104" s="85"/>
      <c r="R104" s="16"/>
      <c r="AE104" s="23"/>
    </row>
    <row r="105" spans="1:31">
      <c r="A105" s="77">
        <f>A93+1</f>
        <v>8</v>
      </c>
      <c r="B105" s="74" t="s">
        <v>30</v>
      </c>
      <c r="C105" s="74"/>
      <c r="D105" s="13"/>
      <c r="E105" s="14" t="s">
        <v>10</v>
      </c>
      <c r="F105" s="15">
        <f t="shared" ref="F105:O105" si="33">SUM(F106:F116)</f>
        <v>2649</v>
      </c>
      <c r="G105" s="15">
        <f t="shared" si="33"/>
        <v>0</v>
      </c>
      <c r="H105" s="15">
        <f t="shared" si="33"/>
        <v>2649</v>
      </c>
      <c r="I105" s="15">
        <f t="shared" si="33"/>
        <v>0</v>
      </c>
      <c r="J105" s="15">
        <f t="shared" si="33"/>
        <v>0</v>
      </c>
      <c r="K105" s="15">
        <f t="shared" si="33"/>
        <v>0</v>
      </c>
      <c r="L105" s="15">
        <f t="shared" si="33"/>
        <v>0</v>
      </c>
      <c r="M105" s="15">
        <f t="shared" si="33"/>
        <v>0</v>
      </c>
      <c r="N105" s="15">
        <f t="shared" si="33"/>
        <v>0</v>
      </c>
      <c r="O105" s="15">
        <f t="shared" si="33"/>
        <v>0</v>
      </c>
      <c r="P105" s="80" t="s">
        <v>66</v>
      </c>
      <c r="Q105" s="81"/>
      <c r="R105" s="16"/>
      <c r="AE105" s="23"/>
    </row>
    <row r="106" spans="1:31" ht="14.25" customHeight="1">
      <c r="A106" s="78"/>
      <c r="B106" s="75"/>
      <c r="C106" s="75"/>
      <c r="D106" s="13" t="s">
        <v>29</v>
      </c>
      <c r="E106" s="17" t="s">
        <v>15</v>
      </c>
      <c r="F106" s="18">
        <f t="shared" ref="F106:G111" si="34">H106+J106+L106+N106</f>
        <v>200</v>
      </c>
      <c r="G106" s="18">
        <f t="shared" si="34"/>
        <v>0</v>
      </c>
      <c r="H106" s="18">
        <v>200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82"/>
      <c r="Q106" s="83"/>
      <c r="R106" s="19"/>
      <c r="S106" s="19" t="s">
        <v>77</v>
      </c>
      <c r="T106" s="19" t="s">
        <v>78</v>
      </c>
      <c r="U106" s="19" t="s">
        <v>79</v>
      </c>
      <c r="V106" s="19" t="s">
        <v>81</v>
      </c>
      <c r="W106" s="19" t="s">
        <v>82</v>
      </c>
      <c r="X106" s="19" t="s">
        <v>83</v>
      </c>
      <c r="AE106" s="23"/>
    </row>
    <row r="107" spans="1:31">
      <c r="A107" s="78"/>
      <c r="B107" s="75"/>
      <c r="C107" s="75"/>
      <c r="D107" s="13"/>
      <c r="E107" s="17" t="s">
        <v>12</v>
      </c>
      <c r="F107" s="18">
        <f t="shared" si="34"/>
        <v>210.6</v>
      </c>
      <c r="G107" s="18">
        <f t="shared" si="34"/>
        <v>0</v>
      </c>
      <c r="H107" s="18">
        <v>210.6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82"/>
      <c r="Q107" s="83"/>
      <c r="R107" s="21"/>
      <c r="S107" s="21" t="s">
        <v>89</v>
      </c>
      <c r="T107" s="21" t="s">
        <v>90</v>
      </c>
      <c r="U107" s="21" t="s">
        <v>98</v>
      </c>
      <c r="V107" s="21" t="s">
        <v>93</v>
      </c>
      <c r="W107" s="21" t="s">
        <v>99</v>
      </c>
      <c r="X107" s="21" t="s">
        <v>95</v>
      </c>
      <c r="AE107" s="23"/>
    </row>
    <row r="108" spans="1:31">
      <c r="A108" s="78"/>
      <c r="B108" s="75"/>
      <c r="C108" s="75"/>
      <c r="D108" s="13"/>
      <c r="E108" s="17" t="s">
        <v>13</v>
      </c>
      <c r="F108" s="18">
        <f t="shared" si="34"/>
        <v>221.8</v>
      </c>
      <c r="G108" s="18">
        <f t="shared" si="34"/>
        <v>0</v>
      </c>
      <c r="H108" s="18">
        <v>221.8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82"/>
      <c r="Q108" s="83"/>
      <c r="R108" s="21"/>
      <c r="S108" s="21" t="s">
        <v>89</v>
      </c>
      <c r="T108" s="21" t="s">
        <v>90</v>
      </c>
      <c r="U108" s="21" t="s">
        <v>101</v>
      </c>
      <c r="V108" s="21" t="s">
        <v>104</v>
      </c>
      <c r="W108" s="21" t="s">
        <v>99</v>
      </c>
      <c r="X108" s="21" t="s">
        <v>95</v>
      </c>
      <c r="AE108" s="23"/>
    </row>
    <row r="109" spans="1:31">
      <c r="A109" s="78"/>
      <c r="B109" s="75"/>
      <c r="C109" s="75"/>
      <c r="D109" s="13"/>
      <c r="E109" s="17" t="s">
        <v>16</v>
      </c>
      <c r="F109" s="18">
        <f t="shared" si="34"/>
        <v>233.1</v>
      </c>
      <c r="G109" s="18">
        <f t="shared" si="34"/>
        <v>0</v>
      </c>
      <c r="H109" s="18">
        <v>233.1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82"/>
      <c r="Q109" s="83"/>
      <c r="R109" s="21"/>
      <c r="S109" s="21" t="s">
        <v>89</v>
      </c>
      <c r="T109" s="21" t="s">
        <v>90</v>
      </c>
      <c r="U109" s="21" t="s">
        <v>101</v>
      </c>
      <c r="V109" s="21" t="s">
        <v>105</v>
      </c>
      <c r="W109" s="21" t="s">
        <v>99</v>
      </c>
      <c r="X109" s="21" t="s">
        <v>95</v>
      </c>
      <c r="AE109" s="23"/>
    </row>
    <row r="110" spans="1:31">
      <c r="A110" s="78"/>
      <c r="B110" s="75"/>
      <c r="C110" s="75"/>
      <c r="D110" s="13"/>
      <c r="E110" s="17" t="s">
        <v>17</v>
      </c>
      <c r="F110" s="18">
        <f t="shared" si="34"/>
        <v>244.5</v>
      </c>
      <c r="G110" s="18">
        <f t="shared" si="34"/>
        <v>0</v>
      </c>
      <c r="H110" s="18">
        <v>244.5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82"/>
      <c r="Q110" s="83"/>
      <c r="R110" s="21"/>
      <c r="S110" s="21" t="s">
        <v>89</v>
      </c>
      <c r="T110" s="21" t="s">
        <v>106</v>
      </c>
      <c r="U110" s="21" t="s">
        <v>107</v>
      </c>
      <c r="V110" s="21" t="s">
        <v>108</v>
      </c>
      <c r="W110" s="21" t="s">
        <v>99</v>
      </c>
      <c r="X110" s="21" t="s">
        <v>95</v>
      </c>
      <c r="AE110" s="23"/>
    </row>
    <row r="111" spans="1:31">
      <c r="A111" s="78"/>
      <c r="B111" s="75"/>
      <c r="C111" s="75"/>
      <c r="D111" s="13"/>
      <c r="E111" s="17" t="s">
        <v>65</v>
      </c>
      <c r="F111" s="18">
        <f t="shared" si="34"/>
        <v>256.5</v>
      </c>
      <c r="G111" s="18">
        <f t="shared" si="34"/>
        <v>0</v>
      </c>
      <c r="H111" s="18">
        <v>256.5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82"/>
      <c r="Q111" s="83"/>
      <c r="R111" s="16"/>
      <c r="AE111" s="23"/>
    </row>
    <row r="112" spans="1:31">
      <c r="A112" s="78"/>
      <c r="B112" s="75"/>
      <c r="C112" s="75"/>
      <c r="D112" s="13"/>
      <c r="E112" s="17" t="s">
        <v>114</v>
      </c>
      <c r="F112" s="18">
        <f t="shared" ref="F112:G116" si="35">H112+J112+L112+N112</f>
        <v>256.5</v>
      </c>
      <c r="G112" s="18">
        <f t="shared" si="35"/>
        <v>0</v>
      </c>
      <c r="H112" s="18">
        <v>256.5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82"/>
      <c r="Q112" s="83"/>
      <c r="R112" s="16"/>
      <c r="AE112" s="23"/>
    </row>
    <row r="113" spans="1:31">
      <c r="A113" s="78"/>
      <c r="B113" s="75"/>
      <c r="C113" s="75"/>
      <c r="D113" s="13"/>
      <c r="E113" s="17" t="s">
        <v>115</v>
      </c>
      <c r="F113" s="18">
        <f t="shared" si="35"/>
        <v>256.5</v>
      </c>
      <c r="G113" s="18">
        <f t="shared" si="35"/>
        <v>0</v>
      </c>
      <c r="H113" s="18">
        <v>256.5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82"/>
      <c r="Q113" s="83"/>
      <c r="R113" s="16"/>
      <c r="AE113" s="23"/>
    </row>
    <row r="114" spans="1:31">
      <c r="A114" s="78"/>
      <c r="B114" s="75"/>
      <c r="C114" s="75"/>
      <c r="D114" s="13"/>
      <c r="E114" s="17" t="s">
        <v>116</v>
      </c>
      <c r="F114" s="18">
        <f t="shared" si="35"/>
        <v>256.5</v>
      </c>
      <c r="G114" s="18">
        <f t="shared" si="35"/>
        <v>0</v>
      </c>
      <c r="H114" s="18">
        <v>256.5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82"/>
      <c r="Q114" s="83"/>
      <c r="R114" s="16"/>
      <c r="AE114" s="23"/>
    </row>
    <row r="115" spans="1:31">
      <c r="A115" s="78"/>
      <c r="B115" s="75"/>
      <c r="C115" s="75"/>
      <c r="D115" s="13"/>
      <c r="E115" s="17" t="s">
        <v>117</v>
      </c>
      <c r="F115" s="18">
        <f t="shared" si="35"/>
        <v>256.5</v>
      </c>
      <c r="G115" s="18">
        <f t="shared" si="35"/>
        <v>0</v>
      </c>
      <c r="H115" s="18">
        <v>256.5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82"/>
      <c r="Q115" s="83"/>
      <c r="R115" s="16"/>
      <c r="AE115" s="23"/>
    </row>
    <row r="116" spans="1:31">
      <c r="A116" s="79"/>
      <c r="B116" s="76"/>
      <c r="C116" s="76"/>
      <c r="D116" s="13"/>
      <c r="E116" s="17" t="s">
        <v>76</v>
      </c>
      <c r="F116" s="18">
        <f t="shared" si="35"/>
        <v>256.5</v>
      </c>
      <c r="G116" s="18">
        <f t="shared" si="35"/>
        <v>0</v>
      </c>
      <c r="H116" s="18">
        <v>256.5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84"/>
      <c r="Q116" s="85"/>
      <c r="R116" s="16"/>
      <c r="AE116" s="23"/>
    </row>
    <row r="117" spans="1:31">
      <c r="A117" s="77">
        <v>9</v>
      </c>
      <c r="B117" s="74" t="s">
        <v>68</v>
      </c>
      <c r="C117" s="74"/>
      <c r="D117" s="13"/>
      <c r="E117" s="14" t="s">
        <v>10</v>
      </c>
      <c r="F117" s="15">
        <f t="shared" ref="F117:O117" si="36">SUM(F118:F128)</f>
        <v>1580.5</v>
      </c>
      <c r="G117" s="15">
        <f t="shared" si="36"/>
        <v>0</v>
      </c>
      <c r="H117" s="15">
        <f t="shared" si="36"/>
        <v>1580.5</v>
      </c>
      <c r="I117" s="15">
        <f t="shared" si="36"/>
        <v>0</v>
      </c>
      <c r="J117" s="15">
        <f t="shared" si="36"/>
        <v>0</v>
      </c>
      <c r="K117" s="15">
        <f t="shared" si="36"/>
        <v>0</v>
      </c>
      <c r="L117" s="15">
        <f t="shared" si="36"/>
        <v>0</v>
      </c>
      <c r="M117" s="15">
        <f t="shared" si="36"/>
        <v>0</v>
      </c>
      <c r="N117" s="15">
        <f t="shared" si="36"/>
        <v>0</v>
      </c>
      <c r="O117" s="15">
        <f t="shared" si="36"/>
        <v>0</v>
      </c>
      <c r="P117" s="80" t="s">
        <v>143</v>
      </c>
      <c r="Q117" s="81"/>
      <c r="R117" s="16"/>
      <c r="AE117" s="23"/>
    </row>
    <row r="118" spans="1:31" ht="13.5" customHeight="1">
      <c r="A118" s="78"/>
      <c r="B118" s="75"/>
      <c r="C118" s="75"/>
      <c r="D118" s="13" t="s">
        <v>32</v>
      </c>
      <c r="E118" s="17" t="s">
        <v>15</v>
      </c>
      <c r="F118" s="18">
        <f t="shared" ref="F118:G123" si="37">H118+J118+L118+N118</f>
        <v>500</v>
      </c>
      <c r="G118" s="18">
        <f t="shared" si="37"/>
        <v>0</v>
      </c>
      <c r="H118" s="18">
        <v>500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82"/>
      <c r="Q118" s="83"/>
      <c r="R118" s="19"/>
      <c r="S118" s="19" t="s">
        <v>77</v>
      </c>
      <c r="T118" s="19" t="s">
        <v>78</v>
      </c>
      <c r="U118" s="19" t="s">
        <v>79</v>
      </c>
      <c r="V118" s="19" t="s">
        <v>80</v>
      </c>
      <c r="W118" s="19" t="s">
        <v>81</v>
      </c>
      <c r="X118" s="19" t="s">
        <v>82</v>
      </c>
      <c r="Y118" s="19" t="s">
        <v>83</v>
      </c>
      <c r="Z118" s="19" t="s">
        <v>84</v>
      </c>
      <c r="AA118" s="19" t="s">
        <v>85</v>
      </c>
      <c r="AB118" s="19" t="s">
        <v>86</v>
      </c>
      <c r="AC118" s="19" t="s">
        <v>87</v>
      </c>
      <c r="AD118" s="19" t="s">
        <v>88</v>
      </c>
      <c r="AE118" s="23"/>
    </row>
    <row r="119" spans="1:31">
      <c r="A119" s="78"/>
      <c r="B119" s="75"/>
      <c r="C119" s="75"/>
      <c r="D119" s="13"/>
      <c r="E119" s="17" t="s">
        <v>12</v>
      </c>
      <c r="F119" s="18">
        <f t="shared" si="37"/>
        <v>526.5</v>
      </c>
      <c r="G119" s="18">
        <f t="shared" si="37"/>
        <v>0</v>
      </c>
      <c r="H119" s="18">
        <v>526.5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82"/>
      <c r="Q119" s="83"/>
      <c r="R119" s="21"/>
      <c r="S119" s="21" t="s">
        <v>89</v>
      </c>
      <c r="T119" s="21" t="s">
        <v>90</v>
      </c>
      <c r="U119" s="21" t="s">
        <v>91</v>
      </c>
      <c r="V119" s="21" t="s">
        <v>92</v>
      </c>
      <c r="W119" s="21" t="s">
        <v>93</v>
      </c>
      <c r="X119" s="21" t="s">
        <v>94</v>
      </c>
      <c r="Y119" s="21" t="s">
        <v>95</v>
      </c>
      <c r="Z119" s="21" t="s">
        <v>96</v>
      </c>
      <c r="AA119" s="21" t="s">
        <v>97</v>
      </c>
      <c r="AB119" s="22"/>
      <c r="AC119" s="22"/>
      <c r="AD119" s="22"/>
      <c r="AE119" s="23"/>
    </row>
    <row r="120" spans="1:31">
      <c r="A120" s="78"/>
      <c r="B120" s="75"/>
      <c r="C120" s="75"/>
      <c r="D120" s="13"/>
      <c r="E120" s="17" t="s">
        <v>13</v>
      </c>
      <c r="F120" s="18">
        <f t="shared" si="37"/>
        <v>554</v>
      </c>
      <c r="G120" s="18">
        <f t="shared" si="37"/>
        <v>0</v>
      </c>
      <c r="H120" s="18">
        <v>554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82"/>
      <c r="Q120" s="83"/>
      <c r="R120" s="21"/>
      <c r="S120" s="21" t="s">
        <v>89</v>
      </c>
      <c r="T120" s="21" t="s">
        <v>90</v>
      </c>
      <c r="U120" s="21" t="s">
        <v>98</v>
      </c>
      <c r="V120" s="21" t="s">
        <v>92</v>
      </c>
      <c r="W120" s="21" t="s">
        <v>93</v>
      </c>
      <c r="X120" s="21" t="s">
        <v>99</v>
      </c>
      <c r="Y120" s="21" t="s">
        <v>95</v>
      </c>
      <c r="Z120" s="21" t="s">
        <v>96</v>
      </c>
      <c r="AA120" s="21" t="s">
        <v>97</v>
      </c>
      <c r="AB120" s="22"/>
      <c r="AC120" s="22"/>
      <c r="AD120" s="22"/>
      <c r="AE120" s="23"/>
    </row>
    <row r="121" spans="1:31">
      <c r="A121" s="78"/>
      <c r="B121" s="75"/>
      <c r="C121" s="75"/>
      <c r="D121" s="13"/>
      <c r="E121" s="17" t="s">
        <v>16</v>
      </c>
      <c r="F121" s="18">
        <f t="shared" si="37"/>
        <v>0</v>
      </c>
      <c r="G121" s="18">
        <f t="shared" si="37"/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82"/>
      <c r="Q121" s="83"/>
      <c r="R121" s="21"/>
      <c r="S121" s="21" t="s">
        <v>89</v>
      </c>
      <c r="T121" s="21" t="s">
        <v>90</v>
      </c>
      <c r="U121" s="21" t="s">
        <v>98</v>
      </c>
      <c r="V121" s="21" t="s">
        <v>92</v>
      </c>
      <c r="W121" s="21" t="s">
        <v>100</v>
      </c>
      <c r="X121" s="21" t="s">
        <v>99</v>
      </c>
      <c r="Y121" s="21" t="s">
        <v>95</v>
      </c>
      <c r="Z121" s="21" t="s">
        <v>96</v>
      </c>
      <c r="AA121" s="21" t="s">
        <v>97</v>
      </c>
      <c r="AB121" s="22"/>
      <c r="AC121" s="22"/>
      <c r="AD121" s="22"/>
      <c r="AE121" s="23"/>
    </row>
    <row r="122" spans="1:31">
      <c r="A122" s="78"/>
      <c r="B122" s="75"/>
      <c r="C122" s="75"/>
      <c r="D122" s="13"/>
      <c r="E122" s="17" t="s">
        <v>17</v>
      </c>
      <c r="F122" s="18">
        <f t="shared" si="37"/>
        <v>0</v>
      </c>
      <c r="G122" s="18">
        <f t="shared" si="37"/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82"/>
      <c r="Q122" s="83"/>
      <c r="R122" s="21"/>
      <c r="S122" s="21" t="s">
        <v>89</v>
      </c>
      <c r="T122" s="21" t="s">
        <v>90</v>
      </c>
      <c r="U122" s="21" t="s">
        <v>101</v>
      </c>
      <c r="V122" s="21" t="s">
        <v>92</v>
      </c>
      <c r="W122" s="21" t="s">
        <v>93</v>
      </c>
      <c r="X122" s="21" t="s">
        <v>99</v>
      </c>
      <c r="Y122" s="21" t="s">
        <v>95</v>
      </c>
      <c r="Z122" s="21" t="s">
        <v>96</v>
      </c>
      <c r="AA122" s="21" t="s">
        <v>97</v>
      </c>
      <c r="AB122" s="22"/>
      <c r="AC122" s="22"/>
      <c r="AD122" s="22"/>
      <c r="AE122" s="23"/>
    </row>
    <row r="123" spans="1:31">
      <c r="A123" s="78"/>
      <c r="B123" s="75"/>
      <c r="C123" s="75"/>
      <c r="D123" s="13"/>
      <c r="E123" s="17" t="s">
        <v>65</v>
      </c>
      <c r="F123" s="18">
        <f t="shared" si="37"/>
        <v>0</v>
      </c>
      <c r="G123" s="18">
        <f t="shared" si="37"/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82"/>
      <c r="Q123" s="83"/>
      <c r="R123" s="16"/>
      <c r="AE123" s="23"/>
    </row>
    <row r="124" spans="1:31">
      <c r="A124" s="78"/>
      <c r="B124" s="75"/>
      <c r="C124" s="75"/>
      <c r="D124" s="13"/>
      <c r="E124" s="17" t="s">
        <v>114</v>
      </c>
      <c r="F124" s="18">
        <f t="shared" ref="F124:G128" si="38">H124+J124+L124+N124</f>
        <v>0</v>
      </c>
      <c r="G124" s="18">
        <f t="shared" si="38"/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82"/>
      <c r="Q124" s="83"/>
      <c r="R124" s="16"/>
      <c r="AE124" s="23"/>
    </row>
    <row r="125" spans="1:31">
      <c r="A125" s="78"/>
      <c r="B125" s="75"/>
      <c r="C125" s="75"/>
      <c r="D125" s="13"/>
      <c r="E125" s="17" t="s">
        <v>115</v>
      </c>
      <c r="F125" s="18">
        <f t="shared" si="38"/>
        <v>0</v>
      </c>
      <c r="G125" s="18">
        <f t="shared" si="38"/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82"/>
      <c r="Q125" s="83"/>
      <c r="R125" s="16"/>
      <c r="AE125" s="23"/>
    </row>
    <row r="126" spans="1:31">
      <c r="A126" s="78"/>
      <c r="B126" s="75"/>
      <c r="C126" s="75"/>
      <c r="D126" s="13"/>
      <c r="E126" s="17" t="s">
        <v>116</v>
      </c>
      <c r="F126" s="18">
        <f t="shared" si="38"/>
        <v>0</v>
      </c>
      <c r="G126" s="18">
        <f t="shared" si="38"/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82"/>
      <c r="Q126" s="83"/>
      <c r="R126" s="16"/>
      <c r="AE126" s="23"/>
    </row>
    <row r="127" spans="1:31">
      <c r="A127" s="78"/>
      <c r="B127" s="75"/>
      <c r="C127" s="75"/>
      <c r="D127" s="13"/>
      <c r="E127" s="17" t="s">
        <v>117</v>
      </c>
      <c r="F127" s="18">
        <f t="shared" si="38"/>
        <v>0</v>
      </c>
      <c r="G127" s="18">
        <f t="shared" si="38"/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82"/>
      <c r="Q127" s="83"/>
      <c r="R127" s="16"/>
      <c r="AE127" s="23"/>
    </row>
    <row r="128" spans="1:31">
      <c r="A128" s="79"/>
      <c r="B128" s="76"/>
      <c r="C128" s="76"/>
      <c r="D128" s="13"/>
      <c r="E128" s="17" t="s">
        <v>76</v>
      </c>
      <c r="F128" s="18">
        <f t="shared" si="38"/>
        <v>0</v>
      </c>
      <c r="G128" s="18">
        <f t="shared" si="38"/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84"/>
      <c r="Q128" s="85"/>
      <c r="R128" s="16"/>
      <c r="AE128" s="23"/>
    </row>
    <row r="129" spans="1:31" ht="12" customHeight="1">
      <c r="A129" s="77">
        <v>10</v>
      </c>
      <c r="B129" s="74" t="s">
        <v>31</v>
      </c>
      <c r="C129" s="74" t="s">
        <v>113</v>
      </c>
      <c r="D129" s="13"/>
      <c r="E129" s="14" t="s">
        <v>10</v>
      </c>
      <c r="F129" s="15">
        <f t="shared" ref="F129:O129" si="39">SUM(F130:F140)</f>
        <v>30038.700000000004</v>
      </c>
      <c r="G129" s="15">
        <f t="shared" si="39"/>
        <v>27287.500000000004</v>
      </c>
      <c r="H129" s="15">
        <f t="shared" si="39"/>
        <v>30038.700000000004</v>
      </c>
      <c r="I129" s="15">
        <f t="shared" si="39"/>
        <v>27287.500000000004</v>
      </c>
      <c r="J129" s="15">
        <f t="shared" si="39"/>
        <v>0</v>
      </c>
      <c r="K129" s="15">
        <f t="shared" si="39"/>
        <v>0</v>
      </c>
      <c r="L129" s="15">
        <f t="shared" si="39"/>
        <v>0</v>
      </c>
      <c r="M129" s="15">
        <f t="shared" si="39"/>
        <v>0</v>
      </c>
      <c r="N129" s="15">
        <f t="shared" si="39"/>
        <v>0</v>
      </c>
      <c r="O129" s="15">
        <f t="shared" si="39"/>
        <v>0</v>
      </c>
      <c r="P129" s="80" t="s">
        <v>66</v>
      </c>
      <c r="Q129" s="81"/>
      <c r="R129" s="16"/>
      <c r="AE129" s="23"/>
    </row>
    <row r="130" spans="1:31" ht="12.75" customHeight="1">
      <c r="A130" s="78"/>
      <c r="B130" s="75"/>
      <c r="C130" s="75"/>
      <c r="D130" s="13" t="s">
        <v>32</v>
      </c>
      <c r="E130" s="17" t="s">
        <v>15</v>
      </c>
      <c r="F130" s="18">
        <f t="shared" ref="F130:G135" si="40">H130+J130+L130+N130</f>
        <v>1485.2</v>
      </c>
      <c r="G130" s="18">
        <f t="shared" si="40"/>
        <v>0</v>
      </c>
      <c r="H130" s="18">
        <v>1485.2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82"/>
      <c r="Q130" s="83"/>
      <c r="R130" s="19"/>
      <c r="S130" s="19" t="s">
        <v>77</v>
      </c>
      <c r="T130" s="19" t="s">
        <v>78</v>
      </c>
      <c r="U130" s="19" t="s">
        <v>79</v>
      </c>
      <c r="V130" s="19" t="s">
        <v>81</v>
      </c>
      <c r="W130" s="19" t="s">
        <v>82</v>
      </c>
      <c r="X130" s="19" t="s">
        <v>83</v>
      </c>
      <c r="AE130" s="23"/>
    </row>
    <row r="131" spans="1:31">
      <c r="A131" s="78"/>
      <c r="B131" s="75"/>
      <c r="C131" s="75"/>
      <c r="D131" s="13"/>
      <c r="E131" s="17" t="s">
        <v>12</v>
      </c>
      <c r="F131" s="18">
        <f t="shared" si="40"/>
        <v>1845.6</v>
      </c>
      <c r="G131" s="18">
        <f t="shared" si="40"/>
        <v>1845.6</v>
      </c>
      <c r="H131" s="18">
        <v>1845.6</v>
      </c>
      <c r="I131" s="18">
        <v>1845.6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82"/>
      <c r="Q131" s="83"/>
      <c r="R131" s="21"/>
      <c r="S131" s="21" t="s">
        <v>89</v>
      </c>
      <c r="T131" s="21" t="s">
        <v>90</v>
      </c>
      <c r="U131" s="21" t="s">
        <v>98</v>
      </c>
      <c r="V131" s="21" t="s">
        <v>93</v>
      </c>
      <c r="W131" s="21" t="s">
        <v>99</v>
      </c>
      <c r="X131" s="21" t="s">
        <v>95</v>
      </c>
      <c r="AE131" s="23"/>
    </row>
    <row r="132" spans="1:31">
      <c r="A132" s="78"/>
      <c r="B132" s="75"/>
      <c r="C132" s="75"/>
      <c r="D132" s="13"/>
      <c r="E132" s="17" t="s">
        <v>13</v>
      </c>
      <c r="F132" s="18">
        <f t="shared" si="40"/>
        <v>1646.8</v>
      </c>
      <c r="G132" s="18">
        <f t="shared" si="40"/>
        <v>680.59999999999991</v>
      </c>
      <c r="H132" s="18">
        <v>1646.8</v>
      </c>
      <c r="I132" s="18">
        <f>1646.8-966.2</f>
        <v>680.59999999999991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82"/>
      <c r="Q132" s="83"/>
      <c r="R132" s="21"/>
      <c r="S132" s="21" t="s">
        <v>89</v>
      </c>
      <c r="T132" s="21" t="s">
        <v>90</v>
      </c>
      <c r="U132" s="21" t="s">
        <v>101</v>
      </c>
      <c r="V132" s="21" t="s">
        <v>104</v>
      </c>
      <c r="W132" s="21" t="s">
        <v>99</v>
      </c>
      <c r="X132" s="21" t="s">
        <v>95</v>
      </c>
      <c r="AE132" s="23"/>
    </row>
    <row r="133" spans="1:31">
      <c r="A133" s="78"/>
      <c r="B133" s="75"/>
      <c r="C133" s="75"/>
      <c r="D133" s="13"/>
      <c r="E133" s="17" t="s">
        <v>16</v>
      </c>
      <c r="F133" s="18">
        <f t="shared" si="40"/>
        <v>1730.8</v>
      </c>
      <c r="G133" s="18">
        <f t="shared" si="40"/>
        <v>1431</v>
      </c>
      <c r="H133" s="18">
        <v>1730.8</v>
      </c>
      <c r="I133" s="18">
        <f>1612-181</f>
        <v>1431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82"/>
      <c r="Q133" s="83"/>
      <c r="R133" s="21"/>
      <c r="S133" s="21" t="s">
        <v>89</v>
      </c>
      <c r="T133" s="21" t="s">
        <v>90</v>
      </c>
      <c r="U133" s="21" t="s">
        <v>101</v>
      </c>
      <c r="V133" s="21" t="s">
        <v>105</v>
      </c>
      <c r="W133" s="21" t="s">
        <v>99</v>
      </c>
      <c r="X133" s="21" t="s">
        <v>95</v>
      </c>
      <c r="AE133" s="23"/>
    </row>
    <row r="134" spans="1:31">
      <c r="A134" s="78"/>
      <c r="B134" s="75"/>
      <c r="C134" s="75"/>
      <c r="D134" s="13"/>
      <c r="E134" s="17" t="s">
        <v>17</v>
      </c>
      <c r="F134" s="18">
        <f t="shared" si="40"/>
        <v>4301.8999999999996</v>
      </c>
      <c r="G134" s="18">
        <f t="shared" si="40"/>
        <v>4301.8999999999996</v>
      </c>
      <c r="H134" s="18">
        <v>4301.8999999999996</v>
      </c>
      <c r="I134" s="18">
        <f>1611.1+2690.8</f>
        <v>4301.8999999999996</v>
      </c>
      <c r="J134" s="18">
        <v>0</v>
      </c>
      <c r="K134" s="18">
        <v>0</v>
      </c>
      <c r="L134" s="18">
        <v>0</v>
      </c>
      <c r="M134" s="18">
        <v>0</v>
      </c>
      <c r="N134" s="18">
        <v>0</v>
      </c>
      <c r="O134" s="18">
        <v>0</v>
      </c>
      <c r="P134" s="82"/>
      <c r="Q134" s="83"/>
      <c r="R134" s="21"/>
      <c r="S134" s="21" t="s">
        <v>89</v>
      </c>
      <c r="T134" s="21" t="s">
        <v>106</v>
      </c>
      <c r="U134" s="21" t="s">
        <v>107</v>
      </c>
      <c r="V134" s="21" t="s">
        <v>108</v>
      </c>
      <c r="W134" s="21" t="s">
        <v>99</v>
      </c>
      <c r="X134" s="21" t="s">
        <v>95</v>
      </c>
      <c r="Y134" s="5">
        <v>1431000</v>
      </c>
      <c r="AE134" s="23"/>
    </row>
    <row r="135" spans="1:31">
      <c r="A135" s="78"/>
      <c r="B135" s="75"/>
      <c r="C135" s="75"/>
      <c r="D135" s="13"/>
      <c r="E135" s="17" t="s">
        <v>65</v>
      </c>
      <c r="F135" s="18">
        <f t="shared" si="40"/>
        <v>3171.4</v>
      </c>
      <c r="G135" s="3">
        <f t="shared" si="40"/>
        <v>3171.4</v>
      </c>
      <c r="H135" s="18">
        <v>3171.4</v>
      </c>
      <c r="I135" s="72">
        <v>3171.4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82"/>
      <c r="Q135" s="83"/>
      <c r="R135" s="16"/>
      <c r="AE135" s="23"/>
    </row>
    <row r="136" spans="1:31">
      <c r="A136" s="78"/>
      <c r="B136" s="75"/>
      <c r="C136" s="75"/>
      <c r="D136" s="13"/>
      <c r="E136" s="17" t="s">
        <v>114</v>
      </c>
      <c r="F136" s="18">
        <f t="shared" ref="F136:G140" si="41">H136+J136+L136+N136</f>
        <v>3171.4</v>
      </c>
      <c r="G136" s="18">
        <f t="shared" si="41"/>
        <v>3171.4</v>
      </c>
      <c r="H136" s="18">
        <v>3171.4</v>
      </c>
      <c r="I136" s="18">
        <v>3171.4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82"/>
      <c r="Q136" s="83"/>
      <c r="R136" s="16"/>
      <c r="AE136" s="23"/>
    </row>
    <row r="137" spans="1:31">
      <c r="A137" s="78"/>
      <c r="B137" s="75"/>
      <c r="C137" s="75"/>
      <c r="D137" s="13"/>
      <c r="E137" s="17" t="s">
        <v>115</v>
      </c>
      <c r="F137" s="18">
        <f t="shared" si="41"/>
        <v>3171.4</v>
      </c>
      <c r="G137" s="18">
        <f t="shared" si="41"/>
        <v>3171.4</v>
      </c>
      <c r="H137" s="18">
        <v>3171.4</v>
      </c>
      <c r="I137" s="18">
        <v>3171.4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82"/>
      <c r="Q137" s="83"/>
      <c r="R137" s="16"/>
      <c r="AE137" s="23"/>
    </row>
    <row r="138" spans="1:31">
      <c r="A138" s="78"/>
      <c r="B138" s="75"/>
      <c r="C138" s="75"/>
      <c r="D138" s="13"/>
      <c r="E138" s="17" t="s">
        <v>116</v>
      </c>
      <c r="F138" s="18">
        <f t="shared" si="41"/>
        <v>3171.4</v>
      </c>
      <c r="G138" s="18">
        <f t="shared" si="41"/>
        <v>3171.4</v>
      </c>
      <c r="H138" s="18">
        <v>3171.4</v>
      </c>
      <c r="I138" s="18">
        <v>3171.4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82"/>
      <c r="Q138" s="83"/>
      <c r="R138" s="16"/>
      <c r="AE138" s="23"/>
    </row>
    <row r="139" spans="1:31">
      <c r="A139" s="78"/>
      <c r="B139" s="75"/>
      <c r="C139" s="75"/>
      <c r="D139" s="13"/>
      <c r="E139" s="17" t="s">
        <v>117</v>
      </c>
      <c r="F139" s="18">
        <f t="shared" si="41"/>
        <v>3171.4</v>
      </c>
      <c r="G139" s="18">
        <f t="shared" si="41"/>
        <v>3171.4</v>
      </c>
      <c r="H139" s="18">
        <v>3171.4</v>
      </c>
      <c r="I139" s="18">
        <v>3171.4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82"/>
      <c r="Q139" s="83"/>
      <c r="R139" s="16"/>
      <c r="AE139" s="23"/>
    </row>
    <row r="140" spans="1:31">
      <c r="A140" s="79"/>
      <c r="B140" s="76"/>
      <c r="C140" s="76"/>
      <c r="D140" s="13"/>
      <c r="E140" s="17" t="s">
        <v>76</v>
      </c>
      <c r="F140" s="18">
        <f t="shared" si="41"/>
        <v>3171.4</v>
      </c>
      <c r="G140" s="18">
        <f t="shared" si="41"/>
        <v>3171.4</v>
      </c>
      <c r="H140" s="18">
        <v>3171.4</v>
      </c>
      <c r="I140" s="18">
        <v>3171.4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84"/>
      <c r="Q140" s="85"/>
      <c r="R140" s="16"/>
      <c r="AE140" s="23"/>
    </row>
    <row r="141" spans="1:31" ht="12.75" customHeight="1">
      <c r="A141" s="77">
        <v>11</v>
      </c>
      <c r="B141" s="74" t="s">
        <v>63</v>
      </c>
      <c r="C141" s="74" t="s">
        <v>54</v>
      </c>
      <c r="D141" s="33"/>
      <c r="E141" s="14" t="s">
        <v>10</v>
      </c>
      <c r="F141" s="15">
        <f t="shared" ref="F141:O141" si="42">SUM(F142:F152)</f>
        <v>5786.7999999999993</v>
      </c>
      <c r="G141" s="15">
        <f t="shared" si="42"/>
        <v>341.4</v>
      </c>
      <c r="H141" s="15">
        <f t="shared" si="42"/>
        <v>5786.7999999999993</v>
      </c>
      <c r="I141" s="15">
        <f t="shared" si="42"/>
        <v>341.4</v>
      </c>
      <c r="J141" s="15">
        <f t="shared" si="42"/>
        <v>0</v>
      </c>
      <c r="K141" s="15">
        <f t="shared" si="42"/>
        <v>0</v>
      </c>
      <c r="L141" s="15">
        <f t="shared" si="42"/>
        <v>0</v>
      </c>
      <c r="M141" s="15">
        <f t="shared" si="42"/>
        <v>0</v>
      </c>
      <c r="N141" s="15">
        <f t="shared" si="42"/>
        <v>0</v>
      </c>
      <c r="O141" s="15">
        <f t="shared" si="42"/>
        <v>0</v>
      </c>
      <c r="P141" s="80" t="s">
        <v>39</v>
      </c>
      <c r="Q141" s="81"/>
      <c r="R141" s="16"/>
      <c r="AE141" s="23"/>
    </row>
    <row r="142" spans="1:31" ht="25.5">
      <c r="A142" s="78"/>
      <c r="B142" s="75"/>
      <c r="C142" s="75"/>
      <c r="D142" s="13" t="s">
        <v>20</v>
      </c>
      <c r="E142" s="17" t="s">
        <v>15</v>
      </c>
      <c r="F142" s="18">
        <f t="shared" ref="F142:G147" si="43">H142+J142+L142+N142</f>
        <v>0</v>
      </c>
      <c r="G142" s="18">
        <f t="shared" si="43"/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82"/>
      <c r="Q142" s="83"/>
      <c r="R142" s="16"/>
      <c r="AE142" s="23"/>
    </row>
    <row r="143" spans="1:31">
      <c r="A143" s="78"/>
      <c r="B143" s="75"/>
      <c r="C143" s="75"/>
      <c r="D143" s="13"/>
      <c r="E143" s="17" t="s">
        <v>12</v>
      </c>
      <c r="F143" s="18">
        <f t="shared" si="43"/>
        <v>450.4</v>
      </c>
      <c r="G143" s="18">
        <f t="shared" si="43"/>
        <v>341.4</v>
      </c>
      <c r="H143" s="18">
        <v>450.4</v>
      </c>
      <c r="I143" s="25">
        <v>341.4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82"/>
      <c r="Q143" s="83"/>
      <c r="R143" s="16"/>
      <c r="AE143" s="23"/>
    </row>
    <row r="144" spans="1:31">
      <c r="A144" s="78"/>
      <c r="B144" s="75"/>
      <c r="C144" s="75"/>
      <c r="D144" s="13"/>
      <c r="E144" s="17" t="s">
        <v>13</v>
      </c>
      <c r="F144" s="18">
        <f t="shared" si="43"/>
        <v>527.6</v>
      </c>
      <c r="G144" s="18">
        <f t="shared" si="43"/>
        <v>0</v>
      </c>
      <c r="H144" s="26">
        <v>527.6</v>
      </c>
      <c r="I144" s="18">
        <v>0</v>
      </c>
      <c r="J144" s="27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82"/>
      <c r="Q144" s="83"/>
      <c r="R144" s="16"/>
      <c r="AE144" s="23"/>
    </row>
    <row r="145" spans="1:31">
      <c r="A145" s="78"/>
      <c r="B145" s="75"/>
      <c r="C145" s="75"/>
      <c r="D145" s="13"/>
      <c r="E145" s="17" t="s">
        <v>16</v>
      </c>
      <c r="F145" s="18">
        <f t="shared" si="43"/>
        <v>553.5</v>
      </c>
      <c r="G145" s="18">
        <f t="shared" si="43"/>
        <v>0</v>
      </c>
      <c r="H145" s="26">
        <v>553.5</v>
      </c>
      <c r="I145" s="18">
        <v>0</v>
      </c>
      <c r="J145" s="27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82"/>
      <c r="Q145" s="83"/>
      <c r="R145" s="16"/>
      <c r="AE145" s="23"/>
    </row>
    <row r="146" spans="1:31">
      <c r="A146" s="78"/>
      <c r="B146" s="75"/>
      <c r="C146" s="75"/>
      <c r="D146" s="13"/>
      <c r="E146" s="17" t="s">
        <v>17</v>
      </c>
      <c r="F146" s="18">
        <f t="shared" si="43"/>
        <v>582.1</v>
      </c>
      <c r="G146" s="18">
        <f t="shared" si="43"/>
        <v>0</v>
      </c>
      <c r="H146" s="26">
        <v>582.1</v>
      </c>
      <c r="I146" s="18">
        <v>0</v>
      </c>
      <c r="J146" s="27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82"/>
      <c r="Q146" s="83"/>
      <c r="R146" s="16"/>
      <c r="AE146" s="23"/>
    </row>
    <row r="147" spans="1:31">
      <c r="A147" s="78"/>
      <c r="B147" s="75"/>
      <c r="C147" s="75"/>
      <c r="D147" s="13"/>
      <c r="E147" s="17" t="s">
        <v>65</v>
      </c>
      <c r="F147" s="18">
        <f t="shared" si="43"/>
        <v>612.20000000000005</v>
      </c>
      <c r="G147" s="18">
        <f t="shared" si="43"/>
        <v>0</v>
      </c>
      <c r="H147" s="26">
        <v>612.20000000000005</v>
      </c>
      <c r="I147" s="18">
        <v>0</v>
      </c>
      <c r="J147" s="27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82"/>
      <c r="Q147" s="83"/>
      <c r="R147" s="16"/>
      <c r="AE147" s="23"/>
    </row>
    <row r="148" spans="1:31">
      <c r="A148" s="78"/>
      <c r="B148" s="75"/>
      <c r="C148" s="75"/>
      <c r="D148" s="13"/>
      <c r="E148" s="17" t="s">
        <v>114</v>
      </c>
      <c r="F148" s="18">
        <f t="shared" ref="F148:G152" si="44">H148+J148+L148+N148</f>
        <v>612.20000000000005</v>
      </c>
      <c r="G148" s="18">
        <f t="shared" si="44"/>
        <v>0</v>
      </c>
      <c r="H148" s="26">
        <v>612.20000000000005</v>
      </c>
      <c r="I148" s="18">
        <v>0</v>
      </c>
      <c r="J148" s="27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82"/>
      <c r="Q148" s="83"/>
      <c r="R148" s="16"/>
      <c r="AE148" s="23"/>
    </row>
    <row r="149" spans="1:31">
      <c r="A149" s="78"/>
      <c r="B149" s="75"/>
      <c r="C149" s="75"/>
      <c r="D149" s="13"/>
      <c r="E149" s="17" t="s">
        <v>115</v>
      </c>
      <c r="F149" s="18">
        <f t="shared" si="44"/>
        <v>612.20000000000005</v>
      </c>
      <c r="G149" s="18">
        <f t="shared" si="44"/>
        <v>0</v>
      </c>
      <c r="H149" s="26">
        <v>612.20000000000005</v>
      </c>
      <c r="I149" s="18">
        <v>0</v>
      </c>
      <c r="J149" s="27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82"/>
      <c r="Q149" s="83"/>
      <c r="R149" s="16"/>
      <c r="AE149" s="23"/>
    </row>
    <row r="150" spans="1:31">
      <c r="A150" s="78"/>
      <c r="B150" s="75"/>
      <c r="C150" s="75"/>
      <c r="D150" s="13"/>
      <c r="E150" s="17" t="s">
        <v>116</v>
      </c>
      <c r="F150" s="18">
        <f t="shared" si="44"/>
        <v>612.20000000000005</v>
      </c>
      <c r="G150" s="18">
        <f t="shared" si="44"/>
        <v>0</v>
      </c>
      <c r="H150" s="26">
        <v>612.20000000000005</v>
      </c>
      <c r="I150" s="18">
        <v>0</v>
      </c>
      <c r="J150" s="27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82"/>
      <c r="Q150" s="83"/>
      <c r="R150" s="16"/>
      <c r="AE150" s="23"/>
    </row>
    <row r="151" spans="1:31">
      <c r="A151" s="78"/>
      <c r="B151" s="75"/>
      <c r="C151" s="75"/>
      <c r="D151" s="13"/>
      <c r="E151" s="17" t="s">
        <v>117</v>
      </c>
      <c r="F151" s="18">
        <f t="shared" si="44"/>
        <v>612.20000000000005</v>
      </c>
      <c r="G151" s="18">
        <f t="shared" si="44"/>
        <v>0</v>
      </c>
      <c r="H151" s="26">
        <v>612.20000000000005</v>
      </c>
      <c r="I151" s="18">
        <v>0</v>
      </c>
      <c r="J151" s="27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82"/>
      <c r="Q151" s="83"/>
      <c r="R151" s="16"/>
      <c r="AE151" s="23"/>
    </row>
    <row r="152" spans="1:31">
      <c r="A152" s="79"/>
      <c r="B152" s="76"/>
      <c r="C152" s="76"/>
      <c r="D152" s="13"/>
      <c r="E152" s="17" t="s">
        <v>76</v>
      </c>
      <c r="F152" s="18">
        <f t="shared" si="44"/>
        <v>612.20000000000005</v>
      </c>
      <c r="G152" s="18">
        <f t="shared" si="44"/>
        <v>0</v>
      </c>
      <c r="H152" s="26">
        <v>612.20000000000005</v>
      </c>
      <c r="I152" s="18">
        <v>0</v>
      </c>
      <c r="J152" s="27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84"/>
      <c r="Q152" s="85"/>
      <c r="R152" s="16"/>
      <c r="AE152" s="23"/>
    </row>
    <row r="153" spans="1:31" ht="27.75" customHeight="1">
      <c r="A153" s="77">
        <f>A141+1</f>
        <v>12</v>
      </c>
      <c r="B153" s="74" t="s">
        <v>138</v>
      </c>
      <c r="C153" s="74" t="s">
        <v>54</v>
      </c>
      <c r="D153" s="13"/>
      <c r="E153" s="14" t="s">
        <v>10</v>
      </c>
      <c r="F153" s="15">
        <f t="shared" ref="F153:O153" si="45">SUM(F154:F164)</f>
        <v>6938.5000000000009</v>
      </c>
      <c r="G153" s="15">
        <f t="shared" si="45"/>
        <v>6028.0000000000009</v>
      </c>
      <c r="H153" s="15">
        <f t="shared" si="45"/>
        <v>6938.5000000000009</v>
      </c>
      <c r="I153" s="15">
        <f t="shared" si="45"/>
        <v>6028.0000000000009</v>
      </c>
      <c r="J153" s="15">
        <f t="shared" si="45"/>
        <v>0</v>
      </c>
      <c r="K153" s="15">
        <f t="shared" si="45"/>
        <v>0</v>
      </c>
      <c r="L153" s="15">
        <f t="shared" si="45"/>
        <v>0</v>
      </c>
      <c r="M153" s="15">
        <f t="shared" si="45"/>
        <v>0</v>
      </c>
      <c r="N153" s="15">
        <f t="shared" si="45"/>
        <v>0</v>
      </c>
      <c r="O153" s="15">
        <f t="shared" si="45"/>
        <v>0</v>
      </c>
      <c r="P153" s="80" t="s">
        <v>66</v>
      </c>
      <c r="Q153" s="81"/>
      <c r="R153" s="16"/>
      <c r="AE153" s="23"/>
    </row>
    <row r="154" spans="1:31" ht="27.75" customHeight="1">
      <c r="A154" s="78"/>
      <c r="B154" s="75"/>
      <c r="C154" s="75"/>
      <c r="D154" s="13"/>
      <c r="E154" s="17" t="s">
        <v>15</v>
      </c>
      <c r="F154" s="18">
        <f t="shared" ref="F154:G159" si="46">H154+J154+L154+N154</f>
        <v>950</v>
      </c>
      <c r="G154" s="18">
        <f t="shared" si="46"/>
        <v>392.7</v>
      </c>
      <c r="H154" s="18">
        <v>950</v>
      </c>
      <c r="I154" s="18">
        <v>392.7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82"/>
      <c r="Q154" s="83"/>
      <c r="R154" s="16"/>
      <c r="AE154" s="23"/>
    </row>
    <row r="155" spans="1:31" ht="27.75" customHeight="1">
      <c r="A155" s="78"/>
      <c r="B155" s="75"/>
      <c r="C155" s="75"/>
      <c r="D155" s="13"/>
      <c r="E155" s="17" t="s">
        <v>12</v>
      </c>
      <c r="F155" s="18">
        <f t="shared" si="46"/>
        <v>550</v>
      </c>
      <c r="G155" s="18">
        <f t="shared" si="46"/>
        <v>324.10000000000002</v>
      </c>
      <c r="H155" s="18">
        <v>550</v>
      </c>
      <c r="I155" s="18">
        <v>324.10000000000002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82"/>
      <c r="Q155" s="83"/>
      <c r="R155" s="19"/>
      <c r="S155" s="19" t="s">
        <v>77</v>
      </c>
      <c r="T155" s="19" t="s">
        <v>78</v>
      </c>
      <c r="U155" s="19" t="s">
        <v>79</v>
      </c>
      <c r="V155" s="19" t="s">
        <v>81</v>
      </c>
      <c r="W155" s="19" t="s">
        <v>82</v>
      </c>
      <c r="X155" s="19" t="s">
        <v>83</v>
      </c>
      <c r="AE155" s="23"/>
    </row>
    <row r="156" spans="1:31" ht="27.75" customHeight="1">
      <c r="A156" s="78"/>
      <c r="B156" s="75"/>
      <c r="C156" s="75"/>
      <c r="D156" s="13"/>
      <c r="E156" s="17" t="s">
        <v>13</v>
      </c>
      <c r="F156" s="18">
        <f t="shared" si="46"/>
        <v>550</v>
      </c>
      <c r="G156" s="18">
        <f t="shared" si="46"/>
        <v>426.3</v>
      </c>
      <c r="H156" s="18">
        <v>550</v>
      </c>
      <c r="I156" s="18">
        <f>550-123.7</f>
        <v>426.3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82"/>
      <c r="Q156" s="83"/>
      <c r="R156" s="21"/>
      <c r="S156" s="21" t="s">
        <v>89</v>
      </c>
      <c r="T156" s="21" t="s">
        <v>90</v>
      </c>
      <c r="U156" s="21" t="s">
        <v>98</v>
      </c>
      <c r="V156" s="21" t="s">
        <v>93</v>
      </c>
      <c r="W156" s="21" t="s">
        <v>99</v>
      </c>
      <c r="X156" s="21" t="s">
        <v>95</v>
      </c>
      <c r="AE156" s="23"/>
    </row>
    <row r="157" spans="1:31" ht="27.75" customHeight="1">
      <c r="A157" s="78"/>
      <c r="B157" s="75"/>
      <c r="C157" s="75"/>
      <c r="D157" s="13"/>
      <c r="E157" s="17" t="s">
        <v>16</v>
      </c>
      <c r="F157" s="18">
        <f t="shared" si="46"/>
        <v>553.6</v>
      </c>
      <c r="G157" s="18">
        <f t="shared" si="46"/>
        <v>550</v>
      </c>
      <c r="H157" s="18">
        <v>553.6</v>
      </c>
      <c r="I157" s="18">
        <v>550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82"/>
      <c r="Q157" s="83"/>
      <c r="R157" s="21"/>
      <c r="S157" s="21" t="s">
        <v>89</v>
      </c>
      <c r="T157" s="21" t="s">
        <v>90</v>
      </c>
      <c r="U157" s="21" t="s">
        <v>101</v>
      </c>
      <c r="V157" s="21" t="s">
        <v>104</v>
      </c>
      <c r="W157" s="21" t="s">
        <v>99</v>
      </c>
      <c r="X157" s="21" t="s">
        <v>95</v>
      </c>
      <c r="Y157" s="5">
        <v>550000</v>
      </c>
      <c r="AE157" s="23"/>
    </row>
    <row r="158" spans="1:31" ht="27.75" customHeight="1">
      <c r="A158" s="78"/>
      <c r="B158" s="75"/>
      <c r="C158" s="75"/>
      <c r="D158" s="13"/>
      <c r="E158" s="17" t="s">
        <v>17</v>
      </c>
      <c r="F158" s="18">
        <f t="shared" si="46"/>
        <v>624.5</v>
      </c>
      <c r="G158" s="18">
        <f t="shared" si="46"/>
        <v>624.5</v>
      </c>
      <c r="H158" s="18">
        <v>624.5</v>
      </c>
      <c r="I158" s="18">
        <v>624.5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82"/>
      <c r="Q158" s="83"/>
      <c r="R158" s="21"/>
      <c r="S158" s="21" t="s">
        <v>89</v>
      </c>
      <c r="T158" s="21" t="s">
        <v>90</v>
      </c>
      <c r="U158" s="21" t="s">
        <v>101</v>
      </c>
      <c r="V158" s="21" t="s">
        <v>105</v>
      </c>
      <c r="W158" s="21" t="s">
        <v>99</v>
      </c>
      <c r="X158" s="21" t="s">
        <v>95</v>
      </c>
      <c r="AE158" s="23"/>
    </row>
    <row r="159" spans="1:31" ht="27.75" customHeight="1">
      <c r="A159" s="78"/>
      <c r="B159" s="75"/>
      <c r="C159" s="75"/>
      <c r="D159" s="13"/>
      <c r="E159" s="17" t="s">
        <v>65</v>
      </c>
      <c r="F159" s="18">
        <f t="shared" si="46"/>
        <v>624.5</v>
      </c>
      <c r="G159" s="3">
        <f t="shared" si="46"/>
        <v>624.5</v>
      </c>
      <c r="H159" s="18">
        <v>624.5</v>
      </c>
      <c r="I159" s="71">
        <v>624.5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82"/>
      <c r="Q159" s="83"/>
      <c r="R159" s="21"/>
      <c r="S159" s="21" t="s">
        <v>89</v>
      </c>
      <c r="T159" s="21" t="s">
        <v>106</v>
      </c>
      <c r="U159" s="21" t="s">
        <v>107</v>
      </c>
      <c r="V159" s="21" t="s">
        <v>108</v>
      </c>
      <c r="W159" s="21" t="s">
        <v>99</v>
      </c>
      <c r="X159" s="21" t="s">
        <v>95</v>
      </c>
      <c r="AE159" s="23"/>
    </row>
    <row r="160" spans="1:31" ht="27.75" customHeight="1">
      <c r="A160" s="78"/>
      <c r="B160" s="75"/>
      <c r="C160" s="75"/>
      <c r="D160" s="13"/>
      <c r="E160" s="17" t="s">
        <v>114</v>
      </c>
      <c r="F160" s="18">
        <f t="shared" ref="F160:G164" si="47">H160+J160+L160+N160</f>
        <v>624.5</v>
      </c>
      <c r="G160" s="18">
        <f t="shared" si="47"/>
        <v>624.5</v>
      </c>
      <c r="H160" s="18">
        <v>624.5</v>
      </c>
      <c r="I160" s="18">
        <v>624.5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82"/>
      <c r="Q160" s="83"/>
      <c r="R160" s="32"/>
      <c r="S160" s="32"/>
      <c r="T160" s="32"/>
      <c r="U160" s="32"/>
      <c r="V160" s="32"/>
      <c r="W160" s="32"/>
      <c r="X160" s="32"/>
      <c r="AE160" s="23"/>
    </row>
    <row r="161" spans="1:31" ht="27.75" customHeight="1">
      <c r="A161" s="78"/>
      <c r="B161" s="75"/>
      <c r="C161" s="75"/>
      <c r="D161" s="13"/>
      <c r="E161" s="17" t="s">
        <v>115</v>
      </c>
      <c r="F161" s="18">
        <f t="shared" si="47"/>
        <v>624.5</v>
      </c>
      <c r="G161" s="18">
        <f t="shared" si="47"/>
        <v>624.5</v>
      </c>
      <c r="H161" s="18">
        <v>624.5</v>
      </c>
      <c r="I161" s="18">
        <v>624.5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82"/>
      <c r="Q161" s="83"/>
      <c r="R161" s="32"/>
      <c r="S161" s="32"/>
      <c r="T161" s="32"/>
      <c r="U161" s="32"/>
      <c r="V161" s="32"/>
      <c r="W161" s="32"/>
      <c r="X161" s="32"/>
      <c r="AE161" s="23"/>
    </row>
    <row r="162" spans="1:31" ht="27.75" customHeight="1">
      <c r="A162" s="78"/>
      <c r="B162" s="75"/>
      <c r="C162" s="75"/>
      <c r="D162" s="13"/>
      <c r="E162" s="17" t="s">
        <v>116</v>
      </c>
      <c r="F162" s="18">
        <f t="shared" si="47"/>
        <v>612.29999999999995</v>
      </c>
      <c r="G162" s="18">
        <f t="shared" si="47"/>
        <v>612.29999999999995</v>
      </c>
      <c r="H162" s="18">
        <v>612.29999999999995</v>
      </c>
      <c r="I162" s="18">
        <v>612.29999999999995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82"/>
      <c r="Q162" s="83"/>
      <c r="R162" s="32"/>
      <c r="S162" s="32"/>
      <c r="T162" s="32"/>
      <c r="U162" s="32"/>
      <c r="V162" s="32"/>
      <c r="W162" s="32"/>
      <c r="X162" s="32"/>
      <c r="AE162" s="23"/>
    </row>
    <row r="163" spans="1:31" ht="27.75" customHeight="1">
      <c r="A163" s="78"/>
      <c r="B163" s="75"/>
      <c r="C163" s="75"/>
      <c r="D163" s="13"/>
      <c r="E163" s="17" t="s">
        <v>117</v>
      </c>
      <c r="F163" s="18">
        <f t="shared" si="47"/>
        <v>612.29999999999995</v>
      </c>
      <c r="G163" s="18">
        <f t="shared" si="47"/>
        <v>612.29999999999995</v>
      </c>
      <c r="H163" s="18">
        <v>612.29999999999995</v>
      </c>
      <c r="I163" s="18">
        <v>612.29999999999995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82"/>
      <c r="Q163" s="83"/>
      <c r="R163" s="32"/>
      <c r="S163" s="32"/>
      <c r="T163" s="32"/>
      <c r="U163" s="32"/>
      <c r="V163" s="32"/>
      <c r="W163" s="32"/>
      <c r="X163" s="32"/>
      <c r="AE163" s="23"/>
    </row>
    <row r="164" spans="1:31" ht="27.75" customHeight="1">
      <c r="A164" s="79"/>
      <c r="B164" s="76"/>
      <c r="C164" s="76"/>
      <c r="D164" s="13"/>
      <c r="E164" s="17" t="s">
        <v>76</v>
      </c>
      <c r="F164" s="18">
        <f t="shared" si="47"/>
        <v>612.29999999999995</v>
      </c>
      <c r="G164" s="18">
        <f t="shared" si="47"/>
        <v>612.29999999999995</v>
      </c>
      <c r="H164" s="18">
        <v>612.29999999999995</v>
      </c>
      <c r="I164" s="18">
        <v>612.29999999999995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84"/>
      <c r="Q164" s="85"/>
      <c r="R164" s="32"/>
      <c r="S164" s="32"/>
      <c r="T164" s="32"/>
      <c r="U164" s="32"/>
      <c r="V164" s="32"/>
      <c r="W164" s="32"/>
      <c r="X164" s="32"/>
      <c r="AE164" s="23"/>
    </row>
    <row r="165" spans="1:31" ht="18" customHeight="1">
      <c r="A165" s="77">
        <f>A153+1</f>
        <v>13</v>
      </c>
      <c r="B165" s="74" t="s">
        <v>33</v>
      </c>
      <c r="C165" s="74" t="s">
        <v>54</v>
      </c>
      <c r="D165" s="13"/>
      <c r="E165" s="14" t="s">
        <v>10</v>
      </c>
      <c r="F165" s="15">
        <f t="shared" ref="F165:O165" si="48">SUM(F166:F176)</f>
        <v>14454.4</v>
      </c>
      <c r="G165" s="15">
        <f t="shared" si="48"/>
        <v>14412.8</v>
      </c>
      <c r="H165" s="15">
        <f t="shared" si="48"/>
        <v>14454.4</v>
      </c>
      <c r="I165" s="15">
        <f t="shared" si="48"/>
        <v>14412.8</v>
      </c>
      <c r="J165" s="15">
        <f t="shared" si="48"/>
        <v>0</v>
      </c>
      <c r="K165" s="15">
        <f t="shared" si="48"/>
        <v>0</v>
      </c>
      <c r="L165" s="15">
        <f t="shared" si="48"/>
        <v>0</v>
      </c>
      <c r="M165" s="15">
        <f t="shared" si="48"/>
        <v>0</v>
      </c>
      <c r="N165" s="15">
        <f t="shared" si="48"/>
        <v>0</v>
      </c>
      <c r="O165" s="15">
        <f t="shared" si="48"/>
        <v>0</v>
      </c>
      <c r="P165" s="80" t="s">
        <v>143</v>
      </c>
      <c r="Q165" s="81"/>
      <c r="R165" s="16"/>
      <c r="AE165" s="23"/>
    </row>
    <row r="166" spans="1:31" ht="18" customHeight="1">
      <c r="A166" s="78"/>
      <c r="B166" s="75"/>
      <c r="C166" s="75"/>
      <c r="D166" s="13" t="s">
        <v>32</v>
      </c>
      <c r="E166" s="17" t="s">
        <v>15</v>
      </c>
      <c r="F166" s="18">
        <f t="shared" ref="F166:G170" si="49">H166+J166+L166+N166</f>
        <v>40</v>
      </c>
      <c r="G166" s="18">
        <f t="shared" si="49"/>
        <v>30</v>
      </c>
      <c r="H166" s="18">
        <v>40</v>
      </c>
      <c r="I166" s="18">
        <v>30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82"/>
      <c r="Q166" s="83"/>
      <c r="R166" s="16"/>
      <c r="AE166" s="23"/>
    </row>
    <row r="167" spans="1:31" ht="18" customHeight="1">
      <c r="A167" s="78"/>
      <c r="B167" s="75"/>
      <c r="C167" s="75"/>
      <c r="D167" s="13"/>
      <c r="E167" s="17" t="s">
        <v>12</v>
      </c>
      <c r="F167" s="18">
        <f t="shared" si="49"/>
        <v>43.2</v>
      </c>
      <c r="G167" s="18">
        <f t="shared" si="49"/>
        <v>43.2</v>
      </c>
      <c r="H167" s="18">
        <v>43.2</v>
      </c>
      <c r="I167" s="25">
        <v>43.2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  <c r="P167" s="82"/>
      <c r="Q167" s="83"/>
      <c r="R167" s="16"/>
      <c r="AE167" s="23"/>
    </row>
    <row r="168" spans="1:31" ht="18" customHeight="1">
      <c r="A168" s="78"/>
      <c r="B168" s="75"/>
      <c r="C168" s="75"/>
      <c r="D168" s="13"/>
      <c r="E168" s="17" t="s">
        <v>13</v>
      </c>
      <c r="F168" s="18">
        <f t="shared" si="49"/>
        <v>57.6</v>
      </c>
      <c r="G168" s="18">
        <f t="shared" si="49"/>
        <v>41.8</v>
      </c>
      <c r="H168" s="26">
        <v>57.6</v>
      </c>
      <c r="I168" s="18">
        <v>41.8</v>
      </c>
      <c r="J168" s="27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82"/>
      <c r="Q168" s="83"/>
      <c r="R168" s="16"/>
      <c r="AE168" s="23"/>
    </row>
    <row r="169" spans="1:31" ht="18" customHeight="1">
      <c r="A169" s="78"/>
      <c r="B169" s="75"/>
      <c r="C169" s="75"/>
      <c r="D169" s="13"/>
      <c r="E169" s="17" t="s">
        <v>16</v>
      </c>
      <c r="F169" s="18">
        <f t="shared" si="49"/>
        <v>57.6</v>
      </c>
      <c r="G169" s="18">
        <f>I169</f>
        <v>41.8</v>
      </c>
      <c r="H169" s="26">
        <v>57.6</v>
      </c>
      <c r="I169" s="18">
        <f>57.6-15.8</f>
        <v>41.8</v>
      </c>
      <c r="J169" s="27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82"/>
      <c r="Q169" s="83"/>
      <c r="R169" s="16"/>
      <c r="AE169" s="23"/>
    </row>
    <row r="170" spans="1:31" ht="18" customHeight="1">
      <c r="A170" s="78"/>
      <c r="B170" s="75"/>
      <c r="C170" s="75"/>
      <c r="D170" s="13"/>
      <c r="E170" s="17" t="s">
        <v>17</v>
      </c>
      <c r="F170" s="18">
        <f t="shared" si="49"/>
        <v>57.6</v>
      </c>
      <c r="G170" s="18">
        <f t="shared" si="49"/>
        <v>57.6</v>
      </c>
      <c r="H170" s="26">
        <v>57.6</v>
      </c>
      <c r="I170" s="18">
        <v>57.6</v>
      </c>
      <c r="J170" s="27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82"/>
      <c r="Q170" s="83"/>
      <c r="R170" s="16"/>
      <c r="AE170" s="23"/>
    </row>
    <row r="171" spans="1:31" ht="18" customHeight="1">
      <c r="A171" s="78"/>
      <c r="B171" s="75"/>
      <c r="C171" s="75"/>
      <c r="D171" s="13"/>
      <c r="E171" s="17" t="s">
        <v>65</v>
      </c>
      <c r="F171" s="18">
        <f t="shared" ref="F171:F176" si="50">H171+J171+L171+N171</f>
        <v>2366.4</v>
      </c>
      <c r="G171" s="3">
        <f t="shared" ref="G171:G176" si="51">I171+K171+M171+O171</f>
        <v>2366.4</v>
      </c>
      <c r="H171" s="26">
        <v>2366.4</v>
      </c>
      <c r="I171" s="73">
        <v>2366.4</v>
      </c>
      <c r="J171" s="27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82"/>
      <c r="Q171" s="83"/>
      <c r="R171" s="16"/>
      <c r="AE171" s="23"/>
    </row>
    <row r="172" spans="1:31" ht="18" customHeight="1">
      <c r="A172" s="78"/>
      <c r="B172" s="75"/>
      <c r="C172" s="75"/>
      <c r="D172" s="13"/>
      <c r="E172" s="17" t="s">
        <v>114</v>
      </c>
      <c r="F172" s="18">
        <f t="shared" si="50"/>
        <v>2366.4</v>
      </c>
      <c r="G172" s="18">
        <f t="shared" si="51"/>
        <v>2366.4</v>
      </c>
      <c r="H172" s="26">
        <v>2366.4</v>
      </c>
      <c r="I172" s="18">
        <v>2366.4</v>
      </c>
      <c r="J172" s="27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82"/>
      <c r="Q172" s="83"/>
      <c r="R172" s="16"/>
      <c r="AE172" s="23"/>
    </row>
    <row r="173" spans="1:31" ht="18" customHeight="1">
      <c r="A173" s="78"/>
      <c r="B173" s="75"/>
      <c r="C173" s="75"/>
      <c r="D173" s="13"/>
      <c r="E173" s="17" t="s">
        <v>115</v>
      </c>
      <c r="F173" s="18">
        <f t="shared" si="50"/>
        <v>2366.4</v>
      </c>
      <c r="G173" s="18">
        <f t="shared" si="51"/>
        <v>2366.4</v>
      </c>
      <c r="H173" s="26">
        <v>2366.4</v>
      </c>
      <c r="I173" s="18">
        <v>2366.4</v>
      </c>
      <c r="J173" s="27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82"/>
      <c r="Q173" s="83"/>
      <c r="R173" s="16"/>
      <c r="AE173" s="23"/>
    </row>
    <row r="174" spans="1:31" ht="18" customHeight="1">
      <c r="A174" s="78"/>
      <c r="B174" s="75"/>
      <c r="C174" s="75"/>
      <c r="D174" s="13"/>
      <c r="E174" s="17" t="s">
        <v>116</v>
      </c>
      <c r="F174" s="18">
        <f t="shared" si="50"/>
        <v>2366.4</v>
      </c>
      <c r="G174" s="18">
        <f t="shared" si="51"/>
        <v>2366.4</v>
      </c>
      <c r="H174" s="26">
        <v>2366.4</v>
      </c>
      <c r="I174" s="18">
        <v>2366.4</v>
      </c>
      <c r="J174" s="27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82"/>
      <c r="Q174" s="83"/>
      <c r="R174" s="16"/>
      <c r="AE174" s="23"/>
    </row>
    <row r="175" spans="1:31" ht="18" customHeight="1">
      <c r="A175" s="78"/>
      <c r="B175" s="75"/>
      <c r="C175" s="75"/>
      <c r="D175" s="13"/>
      <c r="E175" s="17" t="s">
        <v>117</v>
      </c>
      <c r="F175" s="18">
        <f t="shared" si="50"/>
        <v>2366.4</v>
      </c>
      <c r="G175" s="18">
        <f t="shared" si="51"/>
        <v>2366.4</v>
      </c>
      <c r="H175" s="26">
        <v>2366.4</v>
      </c>
      <c r="I175" s="18">
        <v>2366.4</v>
      </c>
      <c r="J175" s="27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82"/>
      <c r="Q175" s="83"/>
      <c r="R175" s="16"/>
      <c r="AE175" s="23"/>
    </row>
    <row r="176" spans="1:31" ht="18" customHeight="1">
      <c r="A176" s="79"/>
      <c r="B176" s="76"/>
      <c r="C176" s="76"/>
      <c r="D176" s="13"/>
      <c r="E176" s="17" t="s">
        <v>76</v>
      </c>
      <c r="F176" s="18">
        <f t="shared" si="50"/>
        <v>2366.4</v>
      </c>
      <c r="G176" s="18">
        <f t="shared" si="51"/>
        <v>2366.4</v>
      </c>
      <c r="H176" s="26">
        <v>2366.4</v>
      </c>
      <c r="I176" s="18">
        <v>2366.4</v>
      </c>
      <c r="J176" s="27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84"/>
      <c r="Q176" s="85"/>
      <c r="R176" s="16"/>
      <c r="AE176" s="23"/>
    </row>
    <row r="177" spans="1:31" ht="18" customHeight="1">
      <c r="A177" s="77">
        <f>A165+1</f>
        <v>14</v>
      </c>
      <c r="B177" s="74" t="s">
        <v>40</v>
      </c>
      <c r="C177" s="74" t="s">
        <v>54</v>
      </c>
      <c r="D177" s="13"/>
      <c r="E177" s="14" t="s">
        <v>10</v>
      </c>
      <c r="F177" s="15">
        <f t="shared" ref="F177:O177" si="52">SUM(F178:F188)</f>
        <v>8930.2000000000007</v>
      </c>
      <c r="G177" s="15">
        <f t="shared" si="52"/>
        <v>3105.5</v>
      </c>
      <c r="H177" s="15">
        <f t="shared" si="52"/>
        <v>8930.2000000000007</v>
      </c>
      <c r="I177" s="15">
        <f t="shared" si="52"/>
        <v>3105.5</v>
      </c>
      <c r="J177" s="15">
        <f t="shared" si="52"/>
        <v>0</v>
      </c>
      <c r="K177" s="15">
        <f t="shared" si="52"/>
        <v>0</v>
      </c>
      <c r="L177" s="15">
        <f t="shared" si="52"/>
        <v>0</v>
      </c>
      <c r="M177" s="15">
        <f t="shared" si="52"/>
        <v>0</v>
      </c>
      <c r="N177" s="15">
        <f t="shared" si="52"/>
        <v>0</v>
      </c>
      <c r="O177" s="15">
        <f t="shared" si="52"/>
        <v>0</v>
      </c>
      <c r="P177" s="80" t="s">
        <v>144</v>
      </c>
      <c r="Q177" s="81"/>
      <c r="R177" s="16"/>
      <c r="AE177" s="23"/>
    </row>
    <row r="178" spans="1:31" ht="18" customHeight="1">
      <c r="A178" s="78"/>
      <c r="B178" s="75"/>
      <c r="C178" s="75"/>
      <c r="D178" s="13" t="s">
        <v>32</v>
      </c>
      <c r="E178" s="17" t="s">
        <v>15</v>
      </c>
      <c r="F178" s="18">
        <f t="shared" ref="F178:G183" si="53">H178+J178+L178+N178</f>
        <v>2000</v>
      </c>
      <c r="G178" s="18">
        <f t="shared" si="53"/>
        <v>0</v>
      </c>
      <c r="H178" s="18">
        <v>2000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82"/>
      <c r="Q178" s="83"/>
      <c r="R178" s="16"/>
      <c r="AE178" s="23"/>
    </row>
    <row r="179" spans="1:31" ht="18" customHeight="1">
      <c r="A179" s="78"/>
      <c r="B179" s="75"/>
      <c r="C179" s="75"/>
      <c r="D179" s="13"/>
      <c r="E179" s="17" t="s">
        <v>12</v>
      </c>
      <c r="F179" s="18">
        <f t="shared" si="53"/>
        <v>2106</v>
      </c>
      <c r="G179" s="18">
        <f t="shared" si="53"/>
        <v>0</v>
      </c>
      <c r="H179" s="18">
        <v>2106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82"/>
      <c r="Q179" s="83"/>
      <c r="R179" s="19"/>
      <c r="S179" s="19" t="s">
        <v>77</v>
      </c>
      <c r="T179" s="19" t="s">
        <v>78</v>
      </c>
      <c r="U179" s="19" t="s">
        <v>79</v>
      </c>
      <c r="V179" s="19" t="s">
        <v>80</v>
      </c>
      <c r="W179" s="19" t="s">
        <v>81</v>
      </c>
      <c r="X179" s="19" t="s">
        <v>82</v>
      </c>
      <c r="Y179" s="19" t="s">
        <v>83</v>
      </c>
      <c r="Z179" s="19" t="s">
        <v>84</v>
      </c>
      <c r="AA179" s="19" t="s">
        <v>85</v>
      </c>
      <c r="AB179" s="19" t="s">
        <v>86</v>
      </c>
      <c r="AC179" s="19" t="s">
        <v>87</v>
      </c>
      <c r="AD179" s="19" t="s">
        <v>88</v>
      </c>
      <c r="AE179" s="23"/>
    </row>
    <row r="180" spans="1:31" ht="18" customHeight="1">
      <c r="A180" s="78"/>
      <c r="B180" s="75"/>
      <c r="C180" s="75"/>
      <c r="D180" s="13"/>
      <c r="E180" s="17" t="s">
        <v>13</v>
      </c>
      <c r="F180" s="18">
        <f t="shared" si="53"/>
        <v>2217.6</v>
      </c>
      <c r="G180" s="18">
        <f t="shared" si="53"/>
        <v>498.9</v>
      </c>
      <c r="H180" s="18">
        <v>2217.6</v>
      </c>
      <c r="I180" s="18">
        <f>622.8-105.9-18</f>
        <v>498.9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82"/>
      <c r="Q180" s="83"/>
      <c r="R180" s="21"/>
      <c r="S180" s="21" t="s">
        <v>89</v>
      </c>
      <c r="T180" s="21" t="s">
        <v>90</v>
      </c>
      <c r="U180" s="21" t="s">
        <v>91</v>
      </c>
      <c r="V180" s="21" t="s">
        <v>92</v>
      </c>
      <c r="W180" s="21" t="s">
        <v>93</v>
      </c>
      <c r="X180" s="21" t="s">
        <v>94</v>
      </c>
      <c r="Y180" s="21" t="s">
        <v>95</v>
      </c>
      <c r="Z180" s="21" t="s">
        <v>96</v>
      </c>
      <c r="AA180" s="21" t="s">
        <v>97</v>
      </c>
      <c r="AB180" s="22"/>
      <c r="AC180" s="22"/>
      <c r="AD180" s="22"/>
      <c r="AE180" s="23"/>
    </row>
    <row r="181" spans="1:31" ht="18" customHeight="1">
      <c r="A181" s="78"/>
      <c r="B181" s="75"/>
      <c r="C181" s="75"/>
      <c r="D181" s="13"/>
      <c r="E181" s="17" t="s">
        <v>16</v>
      </c>
      <c r="F181" s="18">
        <f t="shared" si="53"/>
        <v>2606.6</v>
      </c>
      <c r="G181" s="18">
        <f t="shared" si="53"/>
        <v>2606.6</v>
      </c>
      <c r="H181" s="18">
        <f>I181</f>
        <v>2606.6</v>
      </c>
      <c r="I181" s="18">
        <v>2606.6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82"/>
      <c r="Q181" s="83"/>
      <c r="R181" s="21"/>
      <c r="S181" s="21" t="s">
        <v>89</v>
      </c>
      <c r="T181" s="21" t="s">
        <v>90</v>
      </c>
      <c r="U181" s="21" t="s">
        <v>98</v>
      </c>
      <c r="V181" s="21" t="s">
        <v>92</v>
      </c>
      <c r="W181" s="21" t="s">
        <v>93</v>
      </c>
      <c r="X181" s="21" t="s">
        <v>99</v>
      </c>
      <c r="Y181" s="21" t="s">
        <v>95</v>
      </c>
      <c r="Z181" s="21" t="s">
        <v>96</v>
      </c>
      <c r="AA181" s="21" t="s">
        <v>97</v>
      </c>
      <c r="AB181" s="22"/>
      <c r="AC181" s="22"/>
      <c r="AD181" s="22"/>
      <c r="AE181" s="23"/>
    </row>
    <row r="182" spans="1:31" ht="18" customHeight="1">
      <c r="A182" s="78"/>
      <c r="B182" s="75"/>
      <c r="C182" s="75"/>
      <c r="D182" s="13"/>
      <c r="E182" s="17" t="s">
        <v>17</v>
      </c>
      <c r="F182" s="18">
        <f t="shared" si="53"/>
        <v>0</v>
      </c>
      <c r="G182" s="18">
        <f t="shared" si="53"/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0</v>
      </c>
      <c r="N182" s="18">
        <v>0</v>
      </c>
      <c r="O182" s="18">
        <v>0</v>
      </c>
      <c r="P182" s="82"/>
      <c r="Q182" s="83"/>
      <c r="R182" s="21"/>
      <c r="S182" s="21" t="s">
        <v>89</v>
      </c>
      <c r="T182" s="21" t="s">
        <v>90</v>
      </c>
      <c r="U182" s="21" t="s">
        <v>98</v>
      </c>
      <c r="V182" s="21" t="s">
        <v>92</v>
      </c>
      <c r="W182" s="21" t="s">
        <v>100</v>
      </c>
      <c r="X182" s="21" t="s">
        <v>99</v>
      </c>
      <c r="Y182" s="21" t="s">
        <v>95</v>
      </c>
      <c r="Z182" s="21" t="s">
        <v>96</v>
      </c>
      <c r="AA182" s="21" t="s">
        <v>97</v>
      </c>
      <c r="AB182" s="22"/>
      <c r="AC182" s="22"/>
      <c r="AD182" s="22"/>
      <c r="AE182" s="23"/>
    </row>
    <row r="183" spans="1:31" ht="18" customHeight="1">
      <c r="A183" s="78"/>
      <c r="B183" s="75"/>
      <c r="C183" s="75"/>
      <c r="D183" s="13"/>
      <c r="E183" s="17" t="s">
        <v>65</v>
      </c>
      <c r="F183" s="18">
        <f t="shared" si="53"/>
        <v>0</v>
      </c>
      <c r="G183" s="18">
        <f t="shared" si="53"/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82"/>
      <c r="Q183" s="83"/>
      <c r="R183" s="21"/>
      <c r="S183" s="21" t="s">
        <v>89</v>
      </c>
      <c r="T183" s="21" t="s">
        <v>90</v>
      </c>
      <c r="U183" s="21" t="s">
        <v>101</v>
      </c>
      <c r="V183" s="21" t="s">
        <v>92</v>
      </c>
      <c r="W183" s="21" t="s">
        <v>93</v>
      </c>
      <c r="X183" s="21" t="s">
        <v>99</v>
      </c>
      <c r="Y183" s="21" t="s">
        <v>95</v>
      </c>
      <c r="Z183" s="21" t="s">
        <v>96</v>
      </c>
      <c r="AA183" s="21" t="s">
        <v>97</v>
      </c>
      <c r="AB183" s="22">
        <f>99000+99775+99775+99000+98000+170000+94000+99000+98000+150000+1500000+470412+494</f>
        <v>3077456</v>
      </c>
      <c r="AC183" s="22"/>
      <c r="AD183" s="22"/>
      <c r="AE183" s="31">
        <f>99000+99775+99775+99000+98000+170000+94000+99000+98000+150000+1500000</f>
        <v>2606550</v>
      </c>
    </row>
    <row r="184" spans="1:31" ht="18" customHeight="1">
      <c r="A184" s="78"/>
      <c r="B184" s="75"/>
      <c r="C184" s="75"/>
      <c r="D184" s="13"/>
      <c r="E184" s="17" t="s">
        <v>114</v>
      </c>
      <c r="F184" s="18">
        <f t="shared" ref="F184:G188" si="54">H184+J184+L184+N184</f>
        <v>0</v>
      </c>
      <c r="G184" s="18">
        <f t="shared" si="54"/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0</v>
      </c>
      <c r="N184" s="18">
        <v>0</v>
      </c>
      <c r="O184" s="18">
        <v>0</v>
      </c>
      <c r="P184" s="82"/>
      <c r="Q184" s="83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4"/>
      <c r="AC184" s="34"/>
      <c r="AD184" s="34"/>
      <c r="AE184" s="35"/>
    </row>
    <row r="185" spans="1:31" ht="18" customHeight="1">
      <c r="A185" s="78"/>
      <c r="B185" s="75"/>
      <c r="C185" s="75"/>
      <c r="D185" s="13"/>
      <c r="E185" s="17" t="s">
        <v>115</v>
      </c>
      <c r="F185" s="18">
        <f t="shared" si="54"/>
        <v>0</v>
      </c>
      <c r="G185" s="18">
        <f t="shared" si="54"/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82"/>
      <c r="Q185" s="83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4"/>
      <c r="AC185" s="34"/>
      <c r="AD185" s="34"/>
      <c r="AE185" s="35"/>
    </row>
    <row r="186" spans="1:31" ht="18" customHeight="1">
      <c r="A186" s="78"/>
      <c r="B186" s="75"/>
      <c r="C186" s="75"/>
      <c r="D186" s="13"/>
      <c r="E186" s="17" t="s">
        <v>116</v>
      </c>
      <c r="F186" s="18">
        <f t="shared" si="54"/>
        <v>0</v>
      </c>
      <c r="G186" s="18">
        <f t="shared" si="54"/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82"/>
      <c r="Q186" s="83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4"/>
      <c r="AC186" s="34"/>
      <c r="AD186" s="34"/>
      <c r="AE186" s="35"/>
    </row>
    <row r="187" spans="1:31" ht="18" customHeight="1">
      <c r="A187" s="78"/>
      <c r="B187" s="75"/>
      <c r="C187" s="75"/>
      <c r="D187" s="13"/>
      <c r="E187" s="17" t="s">
        <v>117</v>
      </c>
      <c r="F187" s="18">
        <f t="shared" si="54"/>
        <v>0</v>
      </c>
      <c r="G187" s="18">
        <f t="shared" si="54"/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82"/>
      <c r="Q187" s="83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4"/>
      <c r="AC187" s="34"/>
      <c r="AD187" s="34"/>
      <c r="AE187" s="35"/>
    </row>
    <row r="188" spans="1:31" ht="18" customHeight="1">
      <c r="A188" s="79"/>
      <c r="B188" s="76"/>
      <c r="C188" s="76"/>
      <c r="D188" s="13"/>
      <c r="E188" s="17" t="s">
        <v>76</v>
      </c>
      <c r="F188" s="18">
        <f t="shared" si="54"/>
        <v>0</v>
      </c>
      <c r="G188" s="18">
        <f t="shared" si="54"/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84"/>
      <c r="Q188" s="85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4"/>
      <c r="AC188" s="34"/>
      <c r="AD188" s="34"/>
      <c r="AE188" s="35"/>
    </row>
    <row r="189" spans="1:31" ht="18" customHeight="1">
      <c r="A189" s="77">
        <f>A177+1</f>
        <v>15</v>
      </c>
      <c r="B189" s="74" t="s">
        <v>34</v>
      </c>
      <c r="C189" s="74" t="s">
        <v>54</v>
      </c>
      <c r="D189" s="13"/>
      <c r="E189" s="14" t="s">
        <v>10</v>
      </c>
      <c r="F189" s="15">
        <f t="shared" ref="F189:O189" si="55">SUM(F190:F200)</f>
        <v>14268.7</v>
      </c>
      <c r="G189" s="15">
        <f t="shared" si="55"/>
        <v>11877.5</v>
      </c>
      <c r="H189" s="15">
        <f t="shared" si="55"/>
        <v>11268.7</v>
      </c>
      <c r="I189" s="15">
        <f t="shared" si="55"/>
        <v>8877.5</v>
      </c>
      <c r="J189" s="15">
        <f t="shared" si="55"/>
        <v>0</v>
      </c>
      <c r="K189" s="15">
        <f t="shared" si="55"/>
        <v>0</v>
      </c>
      <c r="L189" s="15">
        <f t="shared" si="55"/>
        <v>3000</v>
      </c>
      <c r="M189" s="15">
        <f t="shared" si="55"/>
        <v>3000</v>
      </c>
      <c r="N189" s="15">
        <f t="shared" si="55"/>
        <v>0</v>
      </c>
      <c r="O189" s="15">
        <f t="shared" si="55"/>
        <v>0</v>
      </c>
      <c r="P189" s="80" t="s">
        <v>142</v>
      </c>
      <c r="Q189" s="81"/>
      <c r="R189" s="16"/>
      <c r="AE189" s="23"/>
    </row>
    <row r="190" spans="1:31" ht="18" customHeight="1">
      <c r="A190" s="78"/>
      <c r="B190" s="75"/>
      <c r="C190" s="75"/>
      <c r="D190" s="13" t="s">
        <v>20</v>
      </c>
      <c r="E190" s="17" t="s">
        <v>15</v>
      </c>
      <c r="F190" s="18">
        <f t="shared" ref="F190:G195" si="56">H190+J190+L190+N190</f>
        <v>3000</v>
      </c>
      <c r="G190" s="18">
        <f t="shared" si="56"/>
        <v>3000</v>
      </c>
      <c r="H190" s="18">
        <v>0</v>
      </c>
      <c r="I190" s="18">
        <v>0</v>
      </c>
      <c r="J190" s="18">
        <v>0</v>
      </c>
      <c r="K190" s="18">
        <v>0</v>
      </c>
      <c r="L190" s="18">
        <v>3000</v>
      </c>
      <c r="M190" s="18">
        <v>3000</v>
      </c>
      <c r="N190" s="18">
        <v>0</v>
      </c>
      <c r="O190" s="18">
        <v>0</v>
      </c>
      <c r="P190" s="82"/>
      <c r="Q190" s="83"/>
      <c r="R190" s="19"/>
      <c r="S190" s="19" t="s">
        <v>77</v>
      </c>
      <c r="T190" s="19" t="s">
        <v>78</v>
      </c>
      <c r="U190" s="19" t="s">
        <v>79</v>
      </c>
      <c r="V190" s="19" t="s">
        <v>80</v>
      </c>
      <c r="W190" s="19" t="s">
        <v>81</v>
      </c>
      <c r="X190" s="19" t="s">
        <v>82</v>
      </c>
      <c r="Y190" s="19" t="s">
        <v>83</v>
      </c>
      <c r="Z190" s="19" t="s">
        <v>84</v>
      </c>
      <c r="AA190" s="19" t="s">
        <v>85</v>
      </c>
      <c r="AB190" s="19" t="s">
        <v>86</v>
      </c>
      <c r="AC190" s="19" t="s">
        <v>87</v>
      </c>
      <c r="AD190" s="19" t="s">
        <v>88</v>
      </c>
      <c r="AE190" s="23"/>
    </row>
    <row r="191" spans="1:31" ht="18" customHeight="1">
      <c r="A191" s="78"/>
      <c r="B191" s="75"/>
      <c r="C191" s="75"/>
      <c r="D191" s="13"/>
      <c r="E191" s="17" t="s">
        <v>12</v>
      </c>
      <c r="F191" s="18">
        <f t="shared" si="56"/>
        <v>3344.6</v>
      </c>
      <c r="G191" s="18">
        <f t="shared" si="56"/>
        <v>3344.6</v>
      </c>
      <c r="H191" s="18">
        <v>3344.6</v>
      </c>
      <c r="I191" s="18">
        <v>3344.6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82"/>
      <c r="Q191" s="83"/>
      <c r="R191" s="21"/>
      <c r="S191" s="21" t="s">
        <v>89</v>
      </c>
      <c r="T191" s="21" t="s">
        <v>90</v>
      </c>
      <c r="U191" s="21" t="s">
        <v>91</v>
      </c>
      <c r="V191" s="21" t="s">
        <v>92</v>
      </c>
      <c r="W191" s="21" t="s">
        <v>93</v>
      </c>
      <c r="X191" s="21" t="s">
        <v>94</v>
      </c>
      <c r="Y191" s="21" t="s">
        <v>95</v>
      </c>
      <c r="Z191" s="21" t="s">
        <v>96</v>
      </c>
      <c r="AA191" s="21" t="s">
        <v>97</v>
      </c>
      <c r="AB191" s="22"/>
      <c r="AC191" s="22"/>
      <c r="AD191" s="22"/>
      <c r="AE191" s="23"/>
    </row>
    <row r="192" spans="1:31" ht="18" customHeight="1">
      <c r="A192" s="78"/>
      <c r="B192" s="75"/>
      <c r="C192" s="75"/>
      <c r="D192" s="13"/>
      <c r="E192" s="17" t="s">
        <v>13</v>
      </c>
      <c r="F192" s="18">
        <f t="shared" si="56"/>
        <v>3754.4</v>
      </c>
      <c r="G192" s="18">
        <f t="shared" si="56"/>
        <v>2736</v>
      </c>
      <c r="H192" s="18">
        <v>3754.4</v>
      </c>
      <c r="I192" s="18">
        <f>3754.4-907.7-110.7</f>
        <v>2736</v>
      </c>
      <c r="J192" s="18">
        <v>0</v>
      </c>
      <c r="K192" s="18">
        <v>0</v>
      </c>
      <c r="L192" s="18">
        <f>L191*1.053</f>
        <v>0</v>
      </c>
      <c r="M192" s="18">
        <v>0</v>
      </c>
      <c r="N192" s="18">
        <v>0</v>
      </c>
      <c r="O192" s="18">
        <v>0</v>
      </c>
      <c r="P192" s="82"/>
      <c r="Q192" s="83"/>
      <c r="R192" s="21"/>
      <c r="S192" s="21" t="s">
        <v>89</v>
      </c>
      <c r="T192" s="21" t="s">
        <v>90</v>
      </c>
      <c r="U192" s="21" t="s">
        <v>98</v>
      </c>
      <c r="V192" s="21" t="s">
        <v>92</v>
      </c>
      <c r="W192" s="21" t="s">
        <v>93</v>
      </c>
      <c r="X192" s="21" t="s">
        <v>99</v>
      </c>
      <c r="Y192" s="21" t="s">
        <v>95</v>
      </c>
      <c r="Z192" s="21" t="s">
        <v>96</v>
      </c>
      <c r="AA192" s="21" t="s">
        <v>97</v>
      </c>
      <c r="AB192" s="23">
        <v>2796944</v>
      </c>
      <c r="AC192" s="22">
        <v>3754350</v>
      </c>
      <c r="AD192" s="22">
        <v>3754350</v>
      </c>
      <c r="AE192" s="23">
        <v>2796944</v>
      </c>
    </row>
    <row r="193" spans="1:31" ht="18" customHeight="1">
      <c r="A193" s="78"/>
      <c r="B193" s="75"/>
      <c r="C193" s="75"/>
      <c r="D193" s="13"/>
      <c r="E193" s="17" t="s">
        <v>16</v>
      </c>
      <c r="F193" s="18">
        <f t="shared" si="56"/>
        <v>4169.7</v>
      </c>
      <c r="G193" s="18">
        <f t="shared" si="56"/>
        <v>2796.9</v>
      </c>
      <c r="H193" s="18">
        <v>4169.7</v>
      </c>
      <c r="I193" s="18">
        <v>2796.9</v>
      </c>
      <c r="J193" s="18">
        <v>0</v>
      </c>
      <c r="K193" s="18">
        <v>0</v>
      </c>
      <c r="L193" s="18">
        <f>L192*1.051</f>
        <v>0</v>
      </c>
      <c r="M193" s="18">
        <v>0</v>
      </c>
      <c r="N193" s="18">
        <v>0</v>
      </c>
      <c r="O193" s="18">
        <v>0</v>
      </c>
      <c r="P193" s="82"/>
      <c r="Q193" s="83"/>
      <c r="R193" s="21"/>
      <c r="S193" s="21" t="s">
        <v>89</v>
      </c>
      <c r="T193" s="21" t="s">
        <v>90</v>
      </c>
      <c r="U193" s="21" t="s">
        <v>98</v>
      </c>
      <c r="V193" s="21" t="s">
        <v>92</v>
      </c>
      <c r="W193" s="21" t="s">
        <v>100</v>
      </c>
      <c r="X193" s="21" t="s">
        <v>99</v>
      </c>
      <c r="Y193" s="21" t="s">
        <v>95</v>
      </c>
      <c r="Z193" s="21" t="s">
        <v>96</v>
      </c>
      <c r="AA193" s="21" t="s">
        <v>97</v>
      </c>
      <c r="AB193" s="22"/>
      <c r="AC193" s="22"/>
      <c r="AD193" s="22"/>
      <c r="AE193" s="23"/>
    </row>
    <row r="194" spans="1:31" ht="18" customHeight="1">
      <c r="A194" s="78"/>
      <c r="B194" s="75"/>
      <c r="C194" s="75"/>
      <c r="D194" s="13"/>
      <c r="E194" s="17" t="s">
        <v>17</v>
      </c>
      <c r="F194" s="18">
        <f t="shared" si="56"/>
        <v>0</v>
      </c>
      <c r="G194" s="18">
        <f t="shared" si="56"/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f>L193*1.049</f>
        <v>0</v>
      </c>
      <c r="M194" s="18">
        <v>0</v>
      </c>
      <c r="N194" s="18">
        <v>0</v>
      </c>
      <c r="O194" s="18">
        <v>0</v>
      </c>
      <c r="P194" s="82"/>
      <c r="Q194" s="83"/>
      <c r="R194" s="21"/>
      <c r="S194" s="21" t="s">
        <v>89</v>
      </c>
      <c r="T194" s="21" t="s">
        <v>90</v>
      </c>
      <c r="U194" s="21" t="s">
        <v>101</v>
      </c>
      <c r="V194" s="21" t="s">
        <v>92</v>
      </c>
      <c r="W194" s="21" t="s">
        <v>93</v>
      </c>
      <c r="X194" s="21" t="s">
        <v>99</v>
      </c>
      <c r="Y194" s="21" t="s">
        <v>95</v>
      </c>
      <c r="Z194" s="21" t="s">
        <v>96</v>
      </c>
      <c r="AA194" s="21" t="s">
        <v>97</v>
      </c>
      <c r="AB194" s="22"/>
      <c r="AC194" s="22"/>
      <c r="AD194" s="22"/>
      <c r="AE194" s="23"/>
    </row>
    <row r="195" spans="1:31" ht="18" customHeight="1">
      <c r="A195" s="78"/>
      <c r="B195" s="75"/>
      <c r="C195" s="75"/>
      <c r="D195" s="13"/>
      <c r="E195" s="17" t="s">
        <v>65</v>
      </c>
      <c r="F195" s="18">
        <f t="shared" si="56"/>
        <v>0</v>
      </c>
      <c r="G195" s="18">
        <f t="shared" si="56"/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82"/>
      <c r="Q195" s="83"/>
      <c r="R195" s="16"/>
      <c r="AE195" s="23"/>
    </row>
    <row r="196" spans="1:31" ht="18" customHeight="1">
      <c r="A196" s="78"/>
      <c r="B196" s="75"/>
      <c r="C196" s="75"/>
      <c r="D196" s="13"/>
      <c r="E196" s="17" t="s">
        <v>114</v>
      </c>
      <c r="F196" s="18">
        <f t="shared" ref="F196:G200" si="57">H196+J196+L196+N196</f>
        <v>0</v>
      </c>
      <c r="G196" s="18">
        <f t="shared" si="57"/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82"/>
      <c r="Q196" s="83"/>
      <c r="R196" s="16"/>
      <c r="AE196" s="23"/>
    </row>
    <row r="197" spans="1:31" ht="18" customHeight="1">
      <c r="A197" s="78"/>
      <c r="B197" s="75"/>
      <c r="C197" s="75"/>
      <c r="D197" s="13"/>
      <c r="E197" s="17" t="s">
        <v>115</v>
      </c>
      <c r="F197" s="18">
        <f t="shared" si="57"/>
        <v>0</v>
      </c>
      <c r="G197" s="18">
        <f t="shared" si="57"/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82"/>
      <c r="Q197" s="83"/>
      <c r="R197" s="16"/>
      <c r="AE197" s="23"/>
    </row>
    <row r="198" spans="1:31" ht="18" customHeight="1">
      <c r="A198" s="78"/>
      <c r="B198" s="75"/>
      <c r="C198" s="75"/>
      <c r="D198" s="13"/>
      <c r="E198" s="17" t="s">
        <v>116</v>
      </c>
      <c r="F198" s="18">
        <f t="shared" si="57"/>
        <v>0</v>
      </c>
      <c r="G198" s="18">
        <f t="shared" si="57"/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82"/>
      <c r="Q198" s="83"/>
      <c r="R198" s="16"/>
      <c r="AE198" s="23"/>
    </row>
    <row r="199" spans="1:31" ht="18" customHeight="1">
      <c r="A199" s="78"/>
      <c r="B199" s="75"/>
      <c r="C199" s="75"/>
      <c r="D199" s="13"/>
      <c r="E199" s="17" t="s">
        <v>117</v>
      </c>
      <c r="F199" s="18">
        <f t="shared" si="57"/>
        <v>0</v>
      </c>
      <c r="G199" s="18">
        <f t="shared" si="57"/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82"/>
      <c r="Q199" s="83"/>
      <c r="R199" s="16"/>
      <c r="AE199" s="23"/>
    </row>
    <row r="200" spans="1:31" ht="18" customHeight="1">
      <c r="A200" s="79"/>
      <c r="B200" s="76"/>
      <c r="C200" s="76"/>
      <c r="D200" s="13"/>
      <c r="E200" s="17" t="s">
        <v>76</v>
      </c>
      <c r="F200" s="18">
        <f t="shared" si="57"/>
        <v>0</v>
      </c>
      <c r="G200" s="18">
        <f t="shared" si="57"/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84"/>
      <c r="Q200" s="85"/>
      <c r="R200" s="16"/>
      <c r="AE200" s="23"/>
    </row>
    <row r="201" spans="1:31" s="36" customFormat="1" ht="18" customHeight="1">
      <c r="A201" s="77">
        <f>A189+1</f>
        <v>16</v>
      </c>
      <c r="B201" s="74" t="s">
        <v>35</v>
      </c>
      <c r="C201" s="74" t="s">
        <v>54</v>
      </c>
      <c r="D201" s="13"/>
      <c r="E201" s="14" t="s">
        <v>10</v>
      </c>
      <c r="F201" s="15">
        <f t="shared" ref="F201:O201" si="58">SUM(F202:F212)</f>
        <v>7590</v>
      </c>
      <c r="G201" s="15">
        <f t="shared" si="58"/>
        <v>7128.2</v>
      </c>
      <c r="H201" s="15">
        <f t="shared" si="58"/>
        <v>7590</v>
      </c>
      <c r="I201" s="15">
        <f t="shared" si="58"/>
        <v>7128.2</v>
      </c>
      <c r="J201" s="15">
        <f t="shared" si="58"/>
        <v>0</v>
      </c>
      <c r="K201" s="15">
        <f t="shared" si="58"/>
        <v>0</v>
      </c>
      <c r="L201" s="15">
        <f t="shared" si="58"/>
        <v>0</v>
      </c>
      <c r="M201" s="15">
        <f t="shared" si="58"/>
        <v>0</v>
      </c>
      <c r="N201" s="15">
        <f t="shared" si="58"/>
        <v>0</v>
      </c>
      <c r="O201" s="15">
        <f t="shared" si="58"/>
        <v>0</v>
      </c>
      <c r="P201" s="125" t="s">
        <v>142</v>
      </c>
      <c r="Q201" s="125"/>
      <c r="R201" s="16"/>
      <c r="AE201" s="37"/>
    </row>
    <row r="202" spans="1:31" ht="18" customHeight="1">
      <c r="A202" s="78"/>
      <c r="B202" s="75"/>
      <c r="C202" s="75"/>
      <c r="D202" s="13" t="s">
        <v>29</v>
      </c>
      <c r="E202" s="17" t="s">
        <v>15</v>
      </c>
      <c r="F202" s="18">
        <f t="shared" ref="F202:G205" si="59">H202+J202+L202+N202</f>
        <v>2000</v>
      </c>
      <c r="G202" s="18">
        <f t="shared" si="59"/>
        <v>1968.7</v>
      </c>
      <c r="H202" s="18">
        <v>2000</v>
      </c>
      <c r="I202" s="18">
        <v>1968.7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25"/>
      <c r="Q202" s="125"/>
      <c r="R202" s="19"/>
      <c r="S202" s="19" t="s">
        <v>77</v>
      </c>
      <c r="T202" s="19" t="s">
        <v>78</v>
      </c>
      <c r="U202" s="19" t="s">
        <v>79</v>
      </c>
      <c r="V202" s="19" t="s">
        <v>80</v>
      </c>
      <c r="W202" s="19" t="s">
        <v>81</v>
      </c>
      <c r="X202" s="19" t="s">
        <v>82</v>
      </c>
      <c r="Y202" s="19" t="s">
        <v>83</v>
      </c>
      <c r="Z202" s="19" t="s">
        <v>84</v>
      </c>
      <c r="AA202" s="19" t="s">
        <v>85</v>
      </c>
      <c r="AB202" s="19" t="s">
        <v>86</v>
      </c>
      <c r="AC202" s="19" t="s">
        <v>87</v>
      </c>
      <c r="AD202" s="19" t="s">
        <v>88</v>
      </c>
      <c r="AE202" s="23"/>
    </row>
    <row r="203" spans="1:31" ht="18" customHeight="1">
      <c r="A203" s="78"/>
      <c r="B203" s="75"/>
      <c r="C203" s="75"/>
      <c r="D203" s="13"/>
      <c r="E203" s="17" t="s">
        <v>12</v>
      </c>
      <c r="F203" s="18">
        <f t="shared" si="59"/>
        <v>2106</v>
      </c>
      <c r="G203" s="18">
        <f t="shared" si="59"/>
        <v>1989.5</v>
      </c>
      <c r="H203" s="18">
        <v>2106</v>
      </c>
      <c r="I203" s="18">
        <v>1989.5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25"/>
      <c r="Q203" s="125"/>
      <c r="R203" s="21"/>
      <c r="S203" s="21" t="s">
        <v>89</v>
      </c>
      <c r="T203" s="21" t="s">
        <v>90</v>
      </c>
      <c r="U203" s="21" t="s">
        <v>91</v>
      </c>
      <c r="V203" s="21" t="s">
        <v>92</v>
      </c>
      <c r="W203" s="21" t="s">
        <v>93</v>
      </c>
      <c r="X203" s="21" t="s">
        <v>94</v>
      </c>
      <c r="Y203" s="21" t="s">
        <v>95</v>
      </c>
      <c r="Z203" s="21" t="s">
        <v>96</v>
      </c>
      <c r="AA203" s="21" t="s">
        <v>97</v>
      </c>
      <c r="AB203" s="22"/>
      <c r="AC203" s="22"/>
      <c r="AD203" s="22"/>
      <c r="AE203" s="23"/>
    </row>
    <row r="204" spans="1:31" ht="18" customHeight="1">
      <c r="A204" s="78"/>
      <c r="B204" s="75"/>
      <c r="C204" s="75"/>
      <c r="D204" s="13"/>
      <c r="E204" s="17" t="s">
        <v>13</v>
      </c>
      <c r="F204" s="18">
        <f t="shared" si="59"/>
        <v>2236.5</v>
      </c>
      <c r="G204" s="18">
        <f t="shared" si="59"/>
        <v>1922.5</v>
      </c>
      <c r="H204" s="18">
        <v>2236.5</v>
      </c>
      <c r="I204" s="18">
        <f>2236.5-277.5-5-36.5+5</f>
        <v>1922.5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25"/>
      <c r="Q204" s="125"/>
      <c r="R204" s="21"/>
      <c r="S204" s="21" t="s">
        <v>89</v>
      </c>
      <c r="T204" s="21" t="s">
        <v>90</v>
      </c>
      <c r="U204" s="21" t="s">
        <v>98</v>
      </c>
      <c r="V204" s="21" t="s">
        <v>92</v>
      </c>
      <c r="W204" s="21" t="s">
        <v>93</v>
      </c>
      <c r="X204" s="21" t="s">
        <v>99</v>
      </c>
      <c r="Y204" s="21" t="s">
        <v>95</v>
      </c>
      <c r="Z204" s="21" t="s">
        <v>96</v>
      </c>
      <c r="AA204" s="21" t="s">
        <v>97</v>
      </c>
      <c r="AB204" s="22"/>
      <c r="AC204" s="22"/>
      <c r="AD204" s="22"/>
      <c r="AE204" s="23"/>
    </row>
    <row r="205" spans="1:31" ht="18" customHeight="1">
      <c r="A205" s="78"/>
      <c r="B205" s="75"/>
      <c r="C205" s="75"/>
      <c r="D205" s="13"/>
      <c r="E205" s="17" t="s">
        <v>16</v>
      </c>
      <c r="F205" s="18">
        <f t="shared" si="59"/>
        <v>1247.5</v>
      </c>
      <c r="G205" s="18">
        <f t="shared" si="59"/>
        <v>1247.5</v>
      </c>
      <c r="H205" s="18">
        <f>I205</f>
        <v>1247.5</v>
      </c>
      <c r="I205" s="18">
        <v>1247.5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25"/>
      <c r="Q205" s="125"/>
      <c r="R205" s="21"/>
      <c r="S205" s="21" t="s">
        <v>89</v>
      </c>
      <c r="T205" s="21" t="s">
        <v>90</v>
      </c>
      <c r="U205" s="21" t="s">
        <v>98</v>
      </c>
      <c r="V205" s="21" t="s">
        <v>92</v>
      </c>
      <c r="W205" s="21" t="s">
        <v>100</v>
      </c>
      <c r="X205" s="21" t="s">
        <v>99</v>
      </c>
      <c r="Y205" s="21" t="s">
        <v>95</v>
      </c>
      <c r="Z205" s="21" t="s">
        <v>96</v>
      </c>
      <c r="AA205" s="21" t="s">
        <v>97</v>
      </c>
      <c r="AB205" s="23">
        <f>1148000+99496.42+252000</f>
        <v>1499496.42</v>
      </c>
      <c r="AC205" s="22">
        <v>1500000</v>
      </c>
      <c r="AD205" s="22">
        <v>1500000</v>
      </c>
      <c r="AE205" s="23">
        <f>1148000+99496.42</f>
        <v>1247496.42</v>
      </c>
    </row>
    <row r="206" spans="1:31" ht="18" customHeight="1">
      <c r="A206" s="78"/>
      <c r="B206" s="75"/>
      <c r="C206" s="75"/>
      <c r="D206" s="13"/>
      <c r="E206" s="17" t="s">
        <v>17</v>
      </c>
      <c r="F206" s="18">
        <f>H206+J206+L206+N206</f>
        <v>0</v>
      </c>
      <c r="G206" s="18">
        <f>I206+K206+M206+O206</f>
        <v>0</v>
      </c>
      <c r="H206" s="18">
        <v>0</v>
      </c>
      <c r="I206" s="18">
        <v>0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25"/>
      <c r="Q206" s="125"/>
      <c r="R206" s="21"/>
      <c r="S206" s="21" t="s">
        <v>89</v>
      </c>
      <c r="T206" s="21" t="s">
        <v>90</v>
      </c>
      <c r="U206" s="21" t="s">
        <v>101</v>
      </c>
      <c r="V206" s="21" t="s">
        <v>92</v>
      </c>
      <c r="W206" s="21" t="s">
        <v>93</v>
      </c>
      <c r="X206" s="21" t="s">
        <v>99</v>
      </c>
      <c r="Y206" s="21" t="s">
        <v>95</v>
      </c>
      <c r="Z206" s="21" t="s">
        <v>96</v>
      </c>
      <c r="AA206" s="21" t="s">
        <v>97</v>
      </c>
      <c r="AB206" s="22"/>
      <c r="AC206" s="22"/>
      <c r="AD206" s="22"/>
      <c r="AE206" s="23"/>
    </row>
    <row r="207" spans="1:31" ht="18" customHeight="1">
      <c r="A207" s="78"/>
      <c r="B207" s="75"/>
      <c r="C207" s="75"/>
      <c r="D207" s="13"/>
      <c r="E207" s="17" t="s">
        <v>65</v>
      </c>
      <c r="F207" s="18">
        <f t="shared" ref="F207:F212" si="60">H207+J207+L207+N207</f>
        <v>0</v>
      </c>
      <c r="G207" s="18">
        <f t="shared" ref="G207:G212" si="61">I207+K207+M207+O207</f>
        <v>0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25"/>
      <c r="Q207" s="125"/>
      <c r="R207" s="16"/>
    </row>
    <row r="208" spans="1:31" ht="18" customHeight="1">
      <c r="A208" s="78"/>
      <c r="B208" s="75"/>
      <c r="C208" s="75"/>
      <c r="D208" s="13"/>
      <c r="E208" s="17" t="s">
        <v>114</v>
      </c>
      <c r="F208" s="18">
        <f t="shared" si="60"/>
        <v>0</v>
      </c>
      <c r="G208" s="18">
        <f t="shared" si="61"/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25"/>
      <c r="Q208" s="125"/>
      <c r="R208" s="16"/>
    </row>
    <row r="209" spans="1:18" ht="18" customHeight="1">
      <c r="A209" s="78"/>
      <c r="B209" s="75"/>
      <c r="C209" s="75"/>
      <c r="D209" s="13"/>
      <c r="E209" s="17" t="s">
        <v>115</v>
      </c>
      <c r="F209" s="18">
        <f t="shared" si="60"/>
        <v>0</v>
      </c>
      <c r="G209" s="18">
        <f t="shared" si="61"/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25"/>
      <c r="Q209" s="125"/>
      <c r="R209" s="16"/>
    </row>
    <row r="210" spans="1:18" ht="18" customHeight="1">
      <c r="A210" s="78"/>
      <c r="B210" s="75"/>
      <c r="C210" s="75"/>
      <c r="D210" s="13"/>
      <c r="E210" s="17" t="s">
        <v>116</v>
      </c>
      <c r="F210" s="18">
        <f t="shared" si="60"/>
        <v>0</v>
      </c>
      <c r="G210" s="18">
        <f t="shared" si="61"/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25"/>
      <c r="Q210" s="125"/>
      <c r="R210" s="16"/>
    </row>
    <row r="211" spans="1:18" ht="18" customHeight="1">
      <c r="A211" s="78"/>
      <c r="B211" s="75"/>
      <c r="C211" s="75"/>
      <c r="D211" s="13"/>
      <c r="E211" s="17" t="s">
        <v>117</v>
      </c>
      <c r="F211" s="18">
        <f t="shared" si="60"/>
        <v>0</v>
      </c>
      <c r="G211" s="18">
        <f t="shared" si="61"/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25"/>
      <c r="Q211" s="125"/>
      <c r="R211" s="16"/>
    </row>
    <row r="212" spans="1:18" ht="18" customHeight="1">
      <c r="A212" s="79"/>
      <c r="B212" s="76"/>
      <c r="C212" s="76"/>
      <c r="D212" s="13"/>
      <c r="E212" s="17" t="s">
        <v>76</v>
      </c>
      <c r="F212" s="18">
        <f t="shared" si="60"/>
        <v>0</v>
      </c>
      <c r="G212" s="18">
        <f t="shared" si="61"/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25"/>
      <c r="Q212" s="125"/>
      <c r="R212" s="16"/>
    </row>
    <row r="213" spans="1:18" ht="18" customHeight="1">
      <c r="A213" s="77">
        <v>17</v>
      </c>
      <c r="B213" s="74" t="s">
        <v>119</v>
      </c>
      <c r="C213" s="38"/>
      <c r="D213" s="13"/>
      <c r="E213" s="14" t="s">
        <v>10</v>
      </c>
      <c r="F213" s="15">
        <f t="shared" ref="F213:O213" si="62">SUM(F214:F224)</f>
        <v>347803</v>
      </c>
      <c r="G213" s="15">
        <f t="shared" si="62"/>
        <v>310009.10000000003</v>
      </c>
      <c r="H213" s="15">
        <f t="shared" si="62"/>
        <v>347803</v>
      </c>
      <c r="I213" s="15">
        <f t="shared" si="62"/>
        <v>310009.10000000003</v>
      </c>
      <c r="J213" s="15">
        <f t="shared" si="62"/>
        <v>0</v>
      </c>
      <c r="K213" s="15">
        <f t="shared" si="62"/>
        <v>0</v>
      </c>
      <c r="L213" s="15">
        <f t="shared" si="62"/>
        <v>0</v>
      </c>
      <c r="M213" s="15">
        <f t="shared" si="62"/>
        <v>0</v>
      </c>
      <c r="N213" s="15">
        <f t="shared" si="62"/>
        <v>0</v>
      </c>
      <c r="O213" s="15">
        <f t="shared" si="62"/>
        <v>0</v>
      </c>
      <c r="P213" s="125" t="s">
        <v>142</v>
      </c>
      <c r="Q213" s="125"/>
      <c r="R213" s="16"/>
    </row>
    <row r="214" spans="1:18" ht="18" customHeight="1">
      <c r="A214" s="78"/>
      <c r="B214" s="75"/>
      <c r="C214" s="39"/>
      <c r="D214" s="13"/>
      <c r="E214" s="17" t="s">
        <v>15</v>
      </c>
      <c r="F214" s="18">
        <f>H214+J214+L214+N214</f>
        <v>0</v>
      </c>
      <c r="G214" s="18">
        <f>I214+K214+M214+O214</f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25"/>
      <c r="Q214" s="125"/>
      <c r="R214" s="16"/>
    </row>
    <row r="215" spans="1:18" ht="18" customHeight="1">
      <c r="A215" s="78"/>
      <c r="B215" s="75"/>
      <c r="C215" s="39"/>
      <c r="D215" s="13"/>
      <c r="E215" s="17" t="s">
        <v>12</v>
      </c>
      <c r="F215" s="18">
        <f t="shared" ref="F215:F224" si="63">H215+J215+L215+N215</f>
        <v>0</v>
      </c>
      <c r="G215" s="18">
        <f t="shared" ref="G215:G224" si="64">I215+K215+M215+O215</f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25"/>
      <c r="Q215" s="125"/>
      <c r="R215" s="16"/>
    </row>
    <row r="216" spans="1:18" ht="18" customHeight="1">
      <c r="A216" s="78"/>
      <c r="B216" s="75"/>
      <c r="C216" s="39"/>
      <c r="D216" s="13"/>
      <c r="E216" s="17" t="s">
        <v>13</v>
      </c>
      <c r="F216" s="18">
        <f t="shared" si="63"/>
        <v>0</v>
      </c>
      <c r="G216" s="18">
        <f t="shared" si="64"/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25"/>
      <c r="Q216" s="125"/>
      <c r="R216" s="16"/>
    </row>
    <row r="217" spans="1:18" ht="18" customHeight="1">
      <c r="A217" s="78"/>
      <c r="B217" s="75"/>
      <c r="C217" s="39"/>
      <c r="D217" s="13"/>
      <c r="E217" s="17" t="s">
        <v>16</v>
      </c>
      <c r="F217" s="18">
        <f t="shared" si="63"/>
        <v>0</v>
      </c>
      <c r="G217" s="18">
        <f t="shared" si="64"/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25"/>
      <c r="Q217" s="125"/>
      <c r="R217" s="16"/>
    </row>
    <row r="218" spans="1:18" ht="18" customHeight="1">
      <c r="A218" s="78"/>
      <c r="B218" s="75"/>
      <c r="C218" s="39" t="s">
        <v>54</v>
      </c>
      <c r="D218" s="13"/>
      <c r="E218" s="17" t="s">
        <v>17</v>
      </c>
      <c r="F218" s="18">
        <f t="shared" si="63"/>
        <v>37409.699999999997</v>
      </c>
      <c r="G218" s="18">
        <f t="shared" si="64"/>
        <v>27596.7</v>
      </c>
      <c r="H218" s="18">
        <v>37409.699999999997</v>
      </c>
      <c r="I218" s="18">
        <v>27596.7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25"/>
      <c r="Q218" s="125"/>
      <c r="R218" s="16"/>
    </row>
    <row r="219" spans="1:18" s="66" customFormat="1" ht="18" customHeight="1">
      <c r="A219" s="78"/>
      <c r="B219" s="75"/>
      <c r="C219" s="68" t="s">
        <v>125</v>
      </c>
      <c r="D219" s="1"/>
      <c r="E219" s="2" t="s">
        <v>65</v>
      </c>
      <c r="F219" s="3">
        <f t="shared" si="63"/>
        <v>67649.599999999991</v>
      </c>
      <c r="G219" s="3">
        <f t="shared" si="64"/>
        <v>48965.600000000006</v>
      </c>
      <c r="H219" s="3">
        <f>68461.9-812.3</f>
        <v>67649.599999999991</v>
      </c>
      <c r="I219" s="73">
        <f>50596.8-1631.2</f>
        <v>48965.600000000006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125"/>
      <c r="Q219" s="125"/>
      <c r="R219" s="65"/>
    </row>
    <row r="220" spans="1:18" ht="18" customHeight="1">
      <c r="A220" s="78"/>
      <c r="B220" s="75"/>
      <c r="C220" s="39"/>
      <c r="D220" s="13"/>
      <c r="E220" s="17" t="s">
        <v>114</v>
      </c>
      <c r="F220" s="18">
        <f t="shared" si="63"/>
        <v>50557.5</v>
      </c>
      <c r="G220" s="18">
        <f t="shared" si="64"/>
        <v>50596.800000000003</v>
      </c>
      <c r="H220" s="18">
        <f>51369.8-812.3</f>
        <v>50557.5</v>
      </c>
      <c r="I220" s="18">
        <v>50596.800000000003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25"/>
      <c r="Q220" s="125"/>
      <c r="R220" s="16"/>
    </row>
    <row r="221" spans="1:18" ht="18" customHeight="1">
      <c r="A221" s="78"/>
      <c r="B221" s="75"/>
      <c r="C221" s="39"/>
      <c r="D221" s="13"/>
      <c r="E221" s="17" t="s">
        <v>115</v>
      </c>
      <c r="F221" s="18">
        <f t="shared" si="63"/>
        <v>50333</v>
      </c>
      <c r="G221" s="18">
        <f t="shared" si="64"/>
        <v>50596.800000000003</v>
      </c>
      <c r="H221" s="18">
        <f>49869.8+463.2</f>
        <v>50333</v>
      </c>
      <c r="I221" s="18">
        <v>50596.800000000003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25"/>
      <c r="Q221" s="125"/>
      <c r="R221" s="16"/>
    </row>
    <row r="222" spans="1:18" ht="18" customHeight="1">
      <c r="A222" s="78"/>
      <c r="B222" s="75"/>
      <c r="C222" s="39"/>
      <c r="D222" s="13"/>
      <c r="E222" s="17" t="s">
        <v>116</v>
      </c>
      <c r="F222" s="18">
        <f t="shared" si="63"/>
        <v>47284.4</v>
      </c>
      <c r="G222" s="18">
        <f t="shared" si="64"/>
        <v>37684.400000000001</v>
      </c>
      <c r="H222" s="18">
        <v>47284.4</v>
      </c>
      <c r="I222" s="18">
        <f>47284.4-9600</f>
        <v>37684.400000000001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25"/>
      <c r="Q222" s="125"/>
      <c r="R222" s="16"/>
    </row>
    <row r="223" spans="1:18" ht="18" customHeight="1">
      <c r="A223" s="78"/>
      <c r="B223" s="75"/>
      <c r="C223" s="39"/>
      <c r="D223" s="13"/>
      <c r="E223" s="17" t="s">
        <v>117</v>
      </c>
      <c r="F223" s="18">
        <f t="shared" si="63"/>
        <v>47284.4</v>
      </c>
      <c r="G223" s="18">
        <f t="shared" si="64"/>
        <v>47284.4</v>
      </c>
      <c r="H223" s="18">
        <v>47284.4</v>
      </c>
      <c r="I223" s="18">
        <v>47284.4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25"/>
      <c r="Q223" s="125"/>
      <c r="R223" s="16"/>
    </row>
    <row r="224" spans="1:18" ht="18" customHeight="1">
      <c r="A224" s="79"/>
      <c r="B224" s="76"/>
      <c r="C224" s="40"/>
      <c r="D224" s="13"/>
      <c r="E224" s="17" t="s">
        <v>76</v>
      </c>
      <c r="F224" s="18">
        <f t="shared" si="63"/>
        <v>47284.4</v>
      </c>
      <c r="G224" s="18">
        <f t="shared" si="64"/>
        <v>47284.4</v>
      </c>
      <c r="H224" s="18">
        <v>47284.4</v>
      </c>
      <c r="I224" s="18">
        <v>47284.4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25"/>
      <c r="Q224" s="125"/>
      <c r="R224" s="16"/>
    </row>
    <row r="225" spans="1:18" ht="18" customHeight="1">
      <c r="A225" s="77">
        <v>18</v>
      </c>
      <c r="B225" s="74" t="s">
        <v>120</v>
      </c>
      <c r="C225" s="74" t="s">
        <v>54</v>
      </c>
      <c r="D225" s="13"/>
      <c r="E225" s="14" t="s">
        <v>10</v>
      </c>
      <c r="F225" s="15">
        <f t="shared" ref="F225:O225" si="65">SUM(F226:F236)</f>
        <v>30500</v>
      </c>
      <c r="G225" s="15">
        <f t="shared" si="65"/>
        <v>28605.200000000001</v>
      </c>
      <c r="H225" s="15">
        <f t="shared" si="65"/>
        <v>30500</v>
      </c>
      <c r="I225" s="15">
        <f t="shared" si="65"/>
        <v>28605.200000000001</v>
      </c>
      <c r="J225" s="15">
        <f t="shared" si="65"/>
        <v>0</v>
      </c>
      <c r="K225" s="15">
        <f t="shared" si="65"/>
        <v>0</v>
      </c>
      <c r="L225" s="15">
        <f t="shared" si="65"/>
        <v>0</v>
      </c>
      <c r="M225" s="15">
        <f t="shared" si="65"/>
        <v>0</v>
      </c>
      <c r="N225" s="15">
        <f t="shared" si="65"/>
        <v>0</v>
      </c>
      <c r="O225" s="15">
        <f t="shared" si="65"/>
        <v>0</v>
      </c>
      <c r="P225" s="125" t="s">
        <v>142</v>
      </c>
      <c r="Q225" s="125"/>
      <c r="R225" s="16"/>
    </row>
    <row r="226" spans="1:18" ht="18" customHeight="1">
      <c r="A226" s="78"/>
      <c r="B226" s="75"/>
      <c r="C226" s="75"/>
      <c r="D226" s="13"/>
      <c r="E226" s="17" t="s">
        <v>15</v>
      </c>
      <c r="F226" s="18">
        <f>H226+J226+L226+N226</f>
        <v>0</v>
      </c>
      <c r="G226" s="18">
        <f>I226+K226+M226+O226</f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25"/>
      <c r="Q226" s="125"/>
      <c r="R226" s="16"/>
    </row>
    <row r="227" spans="1:18" ht="18" customHeight="1">
      <c r="A227" s="78"/>
      <c r="B227" s="75"/>
      <c r="C227" s="75"/>
      <c r="D227" s="13"/>
      <c r="E227" s="17" t="s">
        <v>12</v>
      </c>
      <c r="F227" s="18">
        <f t="shared" ref="F227:F236" si="66">H227+J227+L227+N227</f>
        <v>0</v>
      </c>
      <c r="G227" s="18">
        <f t="shared" ref="G227:G236" si="67">I227+K227+M227+O227</f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25"/>
      <c r="Q227" s="125"/>
      <c r="R227" s="16"/>
    </row>
    <row r="228" spans="1:18" ht="18" customHeight="1">
      <c r="A228" s="78"/>
      <c r="B228" s="75"/>
      <c r="C228" s="75"/>
      <c r="D228" s="13"/>
      <c r="E228" s="17" t="s">
        <v>13</v>
      </c>
      <c r="F228" s="18">
        <f t="shared" si="66"/>
        <v>0</v>
      </c>
      <c r="G228" s="18">
        <f t="shared" si="67"/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25"/>
      <c r="Q228" s="125"/>
      <c r="R228" s="16"/>
    </row>
    <row r="229" spans="1:18" ht="18" customHeight="1">
      <c r="A229" s="78"/>
      <c r="B229" s="75"/>
      <c r="C229" s="75"/>
      <c r="D229" s="13"/>
      <c r="E229" s="17" t="s">
        <v>16</v>
      </c>
      <c r="F229" s="18">
        <f t="shared" si="66"/>
        <v>0</v>
      </c>
      <c r="G229" s="18">
        <f t="shared" si="67"/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25"/>
      <c r="Q229" s="125"/>
      <c r="R229" s="16"/>
    </row>
    <row r="230" spans="1:18" ht="18" customHeight="1">
      <c r="A230" s="78"/>
      <c r="B230" s="75"/>
      <c r="C230" s="75"/>
      <c r="D230" s="13"/>
      <c r="E230" s="17" t="s">
        <v>17</v>
      </c>
      <c r="F230" s="18">
        <f t="shared" si="66"/>
        <v>3500</v>
      </c>
      <c r="G230" s="18">
        <f t="shared" si="67"/>
        <v>3500</v>
      </c>
      <c r="H230" s="18">
        <v>3500</v>
      </c>
      <c r="I230" s="18">
        <v>3500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25"/>
      <c r="Q230" s="125"/>
      <c r="R230" s="16"/>
    </row>
    <row r="231" spans="1:18" ht="18" customHeight="1">
      <c r="A231" s="78"/>
      <c r="B231" s="75"/>
      <c r="C231" s="75"/>
      <c r="D231" s="13"/>
      <c r="E231" s="17" t="s">
        <v>65</v>
      </c>
      <c r="F231" s="18">
        <f t="shared" si="66"/>
        <v>3500</v>
      </c>
      <c r="G231" s="3">
        <f t="shared" si="67"/>
        <v>4273</v>
      </c>
      <c r="H231" s="18">
        <v>3500</v>
      </c>
      <c r="I231" s="73">
        <v>4273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25"/>
      <c r="Q231" s="125"/>
      <c r="R231" s="16"/>
    </row>
    <row r="232" spans="1:18" ht="18" customHeight="1">
      <c r="A232" s="78"/>
      <c r="B232" s="75"/>
      <c r="C232" s="75"/>
      <c r="D232" s="13"/>
      <c r="E232" s="17" t="s">
        <v>114</v>
      </c>
      <c r="F232" s="18">
        <f t="shared" si="66"/>
        <v>3500</v>
      </c>
      <c r="G232" s="18">
        <f t="shared" si="67"/>
        <v>4273</v>
      </c>
      <c r="H232" s="18">
        <v>3500</v>
      </c>
      <c r="I232" s="18">
        <v>4273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25"/>
      <c r="Q232" s="125"/>
      <c r="R232" s="16"/>
    </row>
    <row r="233" spans="1:18" ht="18" customHeight="1">
      <c r="A233" s="78"/>
      <c r="B233" s="75"/>
      <c r="C233" s="75"/>
      <c r="D233" s="13"/>
      <c r="E233" s="17" t="s">
        <v>115</v>
      </c>
      <c r="F233" s="18">
        <f t="shared" si="66"/>
        <v>5000</v>
      </c>
      <c r="G233" s="18">
        <f t="shared" si="67"/>
        <v>4273</v>
      </c>
      <c r="H233" s="18">
        <v>5000</v>
      </c>
      <c r="I233" s="18">
        <v>4273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25"/>
      <c r="Q233" s="125"/>
      <c r="R233" s="16"/>
    </row>
    <row r="234" spans="1:18" ht="18" customHeight="1">
      <c r="A234" s="78"/>
      <c r="B234" s="75"/>
      <c r="C234" s="75"/>
      <c r="D234" s="13"/>
      <c r="E234" s="17" t="s">
        <v>116</v>
      </c>
      <c r="F234" s="18">
        <f t="shared" si="66"/>
        <v>5000</v>
      </c>
      <c r="G234" s="18">
        <f t="shared" si="67"/>
        <v>2286.1999999999998</v>
      </c>
      <c r="H234" s="18">
        <v>5000</v>
      </c>
      <c r="I234" s="18">
        <v>2286.1999999999998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25"/>
      <c r="Q234" s="125"/>
      <c r="R234" s="16"/>
    </row>
    <row r="235" spans="1:18" ht="18" customHeight="1">
      <c r="A235" s="78"/>
      <c r="B235" s="75"/>
      <c r="C235" s="75"/>
      <c r="D235" s="13"/>
      <c r="E235" s="17" t="s">
        <v>117</v>
      </c>
      <c r="F235" s="18">
        <f t="shared" si="66"/>
        <v>5000</v>
      </c>
      <c r="G235" s="18">
        <f t="shared" si="67"/>
        <v>5000</v>
      </c>
      <c r="H235" s="18">
        <v>5000</v>
      </c>
      <c r="I235" s="18">
        <v>5000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25"/>
      <c r="Q235" s="125"/>
      <c r="R235" s="16"/>
    </row>
    <row r="236" spans="1:18" ht="18" customHeight="1">
      <c r="A236" s="79"/>
      <c r="B236" s="76"/>
      <c r="C236" s="76"/>
      <c r="D236" s="13"/>
      <c r="E236" s="17" t="s">
        <v>76</v>
      </c>
      <c r="F236" s="18">
        <f t="shared" si="66"/>
        <v>5000</v>
      </c>
      <c r="G236" s="18">
        <f t="shared" si="67"/>
        <v>5000</v>
      </c>
      <c r="H236" s="18">
        <v>5000</v>
      </c>
      <c r="I236" s="18">
        <v>5000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25"/>
      <c r="Q236" s="125"/>
      <c r="R236" s="16"/>
    </row>
    <row r="237" spans="1:18" ht="18" customHeight="1">
      <c r="A237" s="77">
        <v>19</v>
      </c>
      <c r="B237" s="74" t="s">
        <v>130</v>
      </c>
      <c r="C237" s="38"/>
      <c r="D237" s="17"/>
      <c r="E237" s="14" t="s">
        <v>10</v>
      </c>
      <c r="F237" s="18">
        <f>SUM(F238:F248)</f>
        <v>5398.2999999999993</v>
      </c>
      <c r="G237" s="18">
        <f t="shared" ref="G237:O237" si="68">SUM(G238:G248)</f>
        <v>5398.2999999999993</v>
      </c>
      <c r="H237" s="18">
        <f t="shared" si="68"/>
        <v>568.4</v>
      </c>
      <c r="I237" s="18">
        <f t="shared" si="68"/>
        <v>568.4</v>
      </c>
      <c r="J237" s="18">
        <f t="shared" si="68"/>
        <v>0</v>
      </c>
      <c r="K237" s="18">
        <f t="shared" si="68"/>
        <v>0</v>
      </c>
      <c r="L237" s="18">
        <f t="shared" si="68"/>
        <v>4829.8999999999996</v>
      </c>
      <c r="M237" s="18">
        <f t="shared" si="68"/>
        <v>4829.8999999999996</v>
      </c>
      <c r="N237" s="18">
        <f t="shared" si="68"/>
        <v>0</v>
      </c>
      <c r="O237" s="18">
        <f t="shared" si="68"/>
        <v>0</v>
      </c>
      <c r="P237" s="80" t="s">
        <v>142</v>
      </c>
      <c r="Q237" s="81"/>
      <c r="R237" s="16"/>
    </row>
    <row r="238" spans="1:18" ht="18" customHeight="1">
      <c r="A238" s="78"/>
      <c r="B238" s="75"/>
      <c r="C238" s="39"/>
      <c r="D238" s="17"/>
      <c r="E238" s="17" t="s">
        <v>15</v>
      </c>
      <c r="F238" s="18">
        <f>H238+J238+L238+N238</f>
        <v>0</v>
      </c>
      <c r="G238" s="18">
        <f>I238+K238+M238+O238</f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82"/>
      <c r="Q238" s="83"/>
      <c r="R238" s="16"/>
    </row>
    <row r="239" spans="1:18" ht="18" customHeight="1">
      <c r="A239" s="78"/>
      <c r="B239" s="75"/>
      <c r="C239" s="39"/>
      <c r="D239" s="17"/>
      <c r="E239" s="17" t="s">
        <v>12</v>
      </c>
      <c r="F239" s="18">
        <f t="shared" ref="F239:F248" si="69">H239+J239+L239+N239</f>
        <v>0</v>
      </c>
      <c r="G239" s="18">
        <f t="shared" ref="G239:G248" si="70">I239+K239+M239+O239</f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82"/>
      <c r="Q239" s="83"/>
      <c r="R239" s="16"/>
    </row>
    <row r="240" spans="1:18" ht="18" customHeight="1">
      <c r="A240" s="78"/>
      <c r="B240" s="75"/>
      <c r="C240" s="39"/>
      <c r="D240" s="17"/>
      <c r="E240" s="17" t="s">
        <v>13</v>
      </c>
      <c r="F240" s="18">
        <f t="shared" si="69"/>
        <v>0</v>
      </c>
      <c r="G240" s="18">
        <f t="shared" si="70"/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82"/>
      <c r="Q240" s="83"/>
      <c r="R240" s="16"/>
    </row>
    <row r="241" spans="1:34" ht="18" customHeight="1">
      <c r="A241" s="78"/>
      <c r="B241" s="75"/>
      <c r="C241" s="39"/>
      <c r="D241" s="17"/>
      <c r="E241" s="17" t="s">
        <v>16</v>
      </c>
      <c r="F241" s="18">
        <f t="shared" si="69"/>
        <v>0</v>
      </c>
      <c r="G241" s="18">
        <f t="shared" si="70"/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  <c r="P241" s="82"/>
      <c r="Q241" s="83"/>
      <c r="R241" s="16"/>
    </row>
    <row r="242" spans="1:34" ht="24.75" customHeight="1">
      <c r="A242" s="78"/>
      <c r="B242" s="75"/>
      <c r="C242" s="41" t="s">
        <v>131</v>
      </c>
      <c r="D242" s="17"/>
      <c r="E242" s="17" t="s">
        <v>17</v>
      </c>
      <c r="F242" s="18">
        <f t="shared" si="69"/>
        <v>5398.2999999999993</v>
      </c>
      <c r="G242" s="18">
        <f t="shared" si="70"/>
        <v>5398.2999999999993</v>
      </c>
      <c r="H242" s="18">
        <v>568.4</v>
      </c>
      <c r="I242" s="18">
        <v>568.4</v>
      </c>
      <c r="J242" s="18">
        <v>0</v>
      </c>
      <c r="K242" s="18">
        <v>0</v>
      </c>
      <c r="L242" s="18">
        <v>4829.8999999999996</v>
      </c>
      <c r="M242" s="18">
        <v>4829.8999999999996</v>
      </c>
      <c r="N242" s="18">
        <v>0</v>
      </c>
      <c r="O242" s="18">
        <v>0</v>
      </c>
      <c r="P242" s="82"/>
      <c r="Q242" s="83"/>
      <c r="R242" s="16"/>
    </row>
    <row r="243" spans="1:34" ht="18" customHeight="1">
      <c r="A243" s="78"/>
      <c r="B243" s="75"/>
      <c r="C243" s="41" t="s">
        <v>132</v>
      </c>
      <c r="D243" s="17"/>
      <c r="E243" s="17" t="s">
        <v>65</v>
      </c>
      <c r="F243" s="18">
        <f t="shared" si="69"/>
        <v>0</v>
      </c>
      <c r="G243" s="18">
        <f t="shared" si="70"/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82"/>
      <c r="Q243" s="83"/>
      <c r="R243" s="16"/>
    </row>
    <row r="244" spans="1:34" ht="18" customHeight="1">
      <c r="A244" s="78"/>
      <c r="B244" s="75"/>
      <c r="C244" s="39"/>
      <c r="D244" s="17"/>
      <c r="E244" s="17" t="s">
        <v>114</v>
      </c>
      <c r="F244" s="18">
        <f t="shared" si="69"/>
        <v>0</v>
      </c>
      <c r="G244" s="18">
        <f t="shared" si="70"/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82"/>
      <c r="Q244" s="83"/>
      <c r="R244" s="16"/>
    </row>
    <row r="245" spans="1:34" ht="18" customHeight="1">
      <c r="A245" s="78"/>
      <c r="B245" s="75"/>
      <c r="C245" s="39"/>
      <c r="D245" s="17"/>
      <c r="E245" s="17" t="s">
        <v>115</v>
      </c>
      <c r="F245" s="18">
        <f t="shared" si="69"/>
        <v>0</v>
      </c>
      <c r="G245" s="18">
        <f t="shared" si="70"/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82"/>
      <c r="Q245" s="83"/>
      <c r="R245" s="16"/>
    </row>
    <row r="246" spans="1:34" ht="18" customHeight="1">
      <c r="A246" s="78"/>
      <c r="B246" s="75"/>
      <c r="C246" s="39"/>
      <c r="D246" s="17"/>
      <c r="E246" s="17" t="s">
        <v>116</v>
      </c>
      <c r="F246" s="18">
        <f t="shared" si="69"/>
        <v>0</v>
      </c>
      <c r="G246" s="18">
        <f t="shared" si="70"/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82"/>
      <c r="Q246" s="83"/>
      <c r="R246" s="16"/>
    </row>
    <row r="247" spans="1:34" ht="18" customHeight="1">
      <c r="A247" s="78"/>
      <c r="B247" s="75"/>
      <c r="C247" s="39"/>
      <c r="D247" s="17"/>
      <c r="E247" s="17" t="s">
        <v>117</v>
      </c>
      <c r="F247" s="18">
        <f t="shared" si="69"/>
        <v>0</v>
      </c>
      <c r="G247" s="18">
        <f t="shared" si="70"/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  <c r="P247" s="82"/>
      <c r="Q247" s="83"/>
      <c r="R247" s="16"/>
    </row>
    <row r="248" spans="1:34" ht="18" customHeight="1">
      <c r="A248" s="79"/>
      <c r="B248" s="76"/>
      <c r="C248" s="40"/>
      <c r="D248" s="17"/>
      <c r="E248" s="17" t="s">
        <v>76</v>
      </c>
      <c r="F248" s="18">
        <f t="shared" si="69"/>
        <v>0</v>
      </c>
      <c r="G248" s="18">
        <f t="shared" si="70"/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84"/>
      <c r="Q248" s="85"/>
      <c r="R248" s="16"/>
    </row>
    <row r="249" spans="1:34" ht="18" customHeight="1">
      <c r="A249" s="143"/>
      <c r="B249" s="125" t="s">
        <v>41</v>
      </c>
      <c r="C249" s="125"/>
      <c r="D249" s="17"/>
      <c r="E249" s="33" t="s">
        <v>10</v>
      </c>
      <c r="F249" s="15">
        <f t="shared" ref="F249:O249" si="71">SUM(F250:F260)</f>
        <v>740772.2</v>
      </c>
      <c r="G249" s="15">
        <f t="shared" si="71"/>
        <v>502355.89999999997</v>
      </c>
      <c r="H249" s="15">
        <f t="shared" si="71"/>
        <v>732942.29999999993</v>
      </c>
      <c r="I249" s="15">
        <f t="shared" si="71"/>
        <v>494526</v>
      </c>
      <c r="J249" s="15">
        <f t="shared" si="71"/>
        <v>0</v>
      </c>
      <c r="K249" s="15">
        <f t="shared" si="71"/>
        <v>0</v>
      </c>
      <c r="L249" s="15">
        <f t="shared" si="71"/>
        <v>7829.9</v>
      </c>
      <c r="M249" s="15">
        <f t="shared" si="71"/>
        <v>7829.9</v>
      </c>
      <c r="N249" s="15">
        <f t="shared" si="71"/>
        <v>0</v>
      </c>
      <c r="O249" s="15">
        <f t="shared" si="71"/>
        <v>0</v>
      </c>
      <c r="P249" s="80"/>
      <c r="Q249" s="81"/>
      <c r="R249" s="16"/>
      <c r="AF249" s="5" t="s">
        <v>102</v>
      </c>
    </row>
    <row r="250" spans="1:34" ht="18" customHeight="1">
      <c r="A250" s="143"/>
      <c r="B250" s="125"/>
      <c r="C250" s="125"/>
      <c r="D250" s="17"/>
      <c r="E250" s="13" t="s">
        <v>15</v>
      </c>
      <c r="F250" s="18">
        <f>F22+F34+F46+F58+F70+F82+F94+F106+F130+F142+F154+F166+F178+F190+F202+F118+F214+F226+F238</f>
        <v>65034.9</v>
      </c>
      <c r="G250" s="18">
        <f t="shared" ref="G250:O250" si="72">G22+G34+G46+G58+G70+G82+G94+G106+G130+G142+G154+G166+G178+G190+G202+G118+G214+G226+G238</f>
        <v>12276.3</v>
      </c>
      <c r="H250" s="18">
        <f t="shared" si="72"/>
        <v>62034.9</v>
      </c>
      <c r="I250" s="18">
        <f t="shared" si="72"/>
        <v>9276.2999999999993</v>
      </c>
      <c r="J250" s="18">
        <f t="shared" si="72"/>
        <v>0</v>
      </c>
      <c r="K250" s="18">
        <f t="shared" si="72"/>
        <v>0</v>
      </c>
      <c r="L250" s="18">
        <f t="shared" si="72"/>
        <v>3000</v>
      </c>
      <c r="M250" s="18">
        <f t="shared" si="72"/>
        <v>3000</v>
      </c>
      <c r="N250" s="18">
        <f t="shared" si="72"/>
        <v>0</v>
      </c>
      <c r="O250" s="18">
        <f t="shared" si="72"/>
        <v>0</v>
      </c>
      <c r="P250" s="82"/>
      <c r="Q250" s="83"/>
      <c r="R250" s="16"/>
      <c r="AB250" s="42">
        <f>AB24+AB39+AB84+AB97+AB183+AB192+AB205</f>
        <v>18420102.369999997</v>
      </c>
      <c r="AE250" s="16">
        <f>SUM(AE24+AE39+AE84+AE97+AE183+AE192+AE205)</f>
        <v>16569979.9</v>
      </c>
      <c r="AF250" s="16">
        <f>AB250-AE250</f>
        <v>1850122.4699999969</v>
      </c>
      <c r="AG250" s="16"/>
    </row>
    <row r="251" spans="1:34" ht="18" customHeight="1">
      <c r="A251" s="143"/>
      <c r="B251" s="125"/>
      <c r="C251" s="125"/>
      <c r="D251" s="17"/>
      <c r="E251" s="13" t="s">
        <v>12</v>
      </c>
      <c r="F251" s="18">
        <f t="shared" ref="F251:O251" si="73">F23+F35+F47+F59+F71+F83+F95+F107+F131+F143+F155+F167+F179+F191+F203+F119+F215+F227+F239</f>
        <v>72071.100000000006</v>
      </c>
      <c r="G251" s="18">
        <f t="shared" si="73"/>
        <v>26383.899999999994</v>
      </c>
      <c r="H251" s="18">
        <f t="shared" si="73"/>
        <v>72071.100000000006</v>
      </c>
      <c r="I251" s="18">
        <f t="shared" si="73"/>
        <v>26383.899999999994</v>
      </c>
      <c r="J251" s="18">
        <f t="shared" si="73"/>
        <v>0</v>
      </c>
      <c r="K251" s="18">
        <f t="shared" si="73"/>
        <v>0</v>
      </c>
      <c r="L251" s="18">
        <f t="shared" si="73"/>
        <v>0</v>
      </c>
      <c r="M251" s="18">
        <f t="shared" si="73"/>
        <v>0</v>
      </c>
      <c r="N251" s="18">
        <f t="shared" si="73"/>
        <v>0</v>
      </c>
      <c r="O251" s="18">
        <f t="shared" si="73"/>
        <v>0</v>
      </c>
      <c r="P251" s="82"/>
      <c r="Q251" s="83"/>
      <c r="R251" s="19"/>
      <c r="S251" s="19" t="s">
        <v>77</v>
      </c>
      <c r="T251" s="19" t="s">
        <v>78</v>
      </c>
      <c r="U251" s="19" t="s">
        <v>79</v>
      </c>
      <c r="V251" s="19" t="s">
        <v>80</v>
      </c>
      <c r="W251" s="19" t="s">
        <v>81</v>
      </c>
      <c r="X251" s="19" t="s">
        <v>82</v>
      </c>
      <c r="Y251" s="19" t="s">
        <v>83</v>
      </c>
      <c r="Z251" s="19" t="s">
        <v>84</v>
      </c>
      <c r="AA251" s="19" t="s">
        <v>85</v>
      </c>
      <c r="AB251" s="19" t="s">
        <v>86</v>
      </c>
    </row>
    <row r="252" spans="1:34" ht="18" customHeight="1">
      <c r="A252" s="143"/>
      <c r="B252" s="125"/>
      <c r="C252" s="125"/>
      <c r="D252" s="17"/>
      <c r="E252" s="13" t="s">
        <v>13</v>
      </c>
      <c r="F252" s="18">
        <f t="shared" ref="F252:O252" si="74">F24+F36+F48+F60+F72+F84+F96+F108+F132+F144+F156+F168+F180+F192+F204+F120+F216+F228+F240</f>
        <v>70729.3</v>
      </c>
      <c r="G252" s="18">
        <f t="shared" si="74"/>
        <v>20105.5</v>
      </c>
      <c r="H252" s="18">
        <f t="shared" si="74"/>
        <v>70729.3</v>
      </c>
      <c r="I252" s="18">
        <f t="shared" si="74"/>
        <v>20105.5</v>
      </c>
      <c r="J252" s="18">
        <f t="shared" si="74"/>
        <v>0</v>
      </c>
      <c r="K252" s="18">
        <f t="shared" si="74"/>
        <v>0</v>
      </c>
      <c r="L252" s="18">
        <f t="shared" si="74"/>
        <v>0</v>
      </c>
      <c r="M252" s="18">
        <f t="shared" si="74"/>
        <v>0</v>
      </c>
      <c r="N252" s="18">
        <f t="shared" si="74"/>
        <v>0</v>
      </c>
      <c r="O252" s="18">
        <f t="shared" si="74"/>
        <v>0</v>
      </c>
      <c r="P252" s="82"/>
      <c r="Q252" s="83"/>
      <c r="R252" s="21"/>
      <c r="S252" s="21" t="s">
        <v>89</v>
      </c>
      <c r="T252" s="21" t="s">
        <v>90</v>
      </c>
      <c r="U252" s="21" t="s">
        <v>91</v>
      </c>
      <c r="V252" s="21" t="s">
        <v>92</v>
      </c>
      <c r="W252" s="21" t="s">
        <v>93</v>
      </c>
      <c r="X252" s="21" t="s">
        <v>94</v>
      </c>
      <c r="Y252" s="21" t="s">
        <v>95</v>
      </c>
      <c r="Z252" s="21" t="s">
        <v>96</v>
      </c>
      <c r="AA252" s="21" t="s">
        <v>97</v>
      </c>
      <c r="AB252" s="22">
        <f>AB23+AB35+AB71+AB83+AB95+AB119+AB180+AB191+AB203</f>
        <v>263250</v>
      </c>
      <c r="AE252" s="16">
        <f>AE23+AE35+AE71+AE83+AE95+AE119+AE180+AE191+AE203</f>
        <v>263250</v>
      </c>
      <c r="AF252" s="16">
        <f>AB252-AE252</f>
        <v>0</v>
      </c>
    </row>
    <row r="253" spans="1:34" ht="18" customHeight="1">
      <c r="A253" s="143"/>
      <c r="B253" s="125"/>
      <c r="C253" s="125"/>
      <c r="D253" s="17"/>
      <c r="E253" s="13" t="s">
        <v>16</v>
      </c>
      <c r="F253" s="18">
        <f t="shared" ref="F253:O253" si="75">F25+F37+F49+F61+F73+F85+F97+F109+F133+F145+F157+F169+F181+F193+F205+F121+F217+F229+F241</f>
        <v>51148.799999999996</v>
      </c>
      <c r="G253" s="18">
        <f t="shared" si="75"/>
        <v>22175</v>
      </c>
      <c r="H253" s="18">
        <f t="shared" si="75"/>
        <v>51148.799999999996</v>
      </c>
      <c r="I253" s="18">
        <f t="shared" si="75"/>
        <v>22175</v>
      </c>
      <c r="J253" s="18">
        <f t="shared" si="75"/>
        <v>0</v>
      </c>
      <c r="K253" s="18">
        <f t="shared" si="75"/>
        <v>0</v>
      </c>
      <c r="L253" s="18">
        <f t="shared" si="75"/>
        <v>0</v>
      </c>
      <c r="M253" s="18">
        <f t="shared" si="75"/>
        <v>0</v>
      </c>
      <c r="N253" s="18">
        <f t="shared" si="75"/>
        <v>0</v>
      </c>
      <c r="O253" s="18">
        <f t="shared" si="75"/>
        <v>0</v>
      </c>
      <c r="P253" s="82"/>
      <c r="Q253" s="83"/>
      <c r="R253" s="21"/>
      <c r="S253" s="21" t="s">
        <v>89</v>
      </c>
      <c r="T253" s="21" t="s">
        <v>90</v>
      </c>
      <c r="U253" s="21" t="s">
        <v>98</v>
      </c>
      <c r="V253" s="21" t="s">
        <v>92</v>
      </c>
      <c r="W253" s="21" t="s">
        <v>93</v>
      </c>
      <c r="X253" s="21" t="s">
        <v>99</v>
      </c>
      <c r="Y253" s="21" t="s">
        <v>95</v>
      </c>
      <c r="Z253" s="21" t="s">
        <v>96</v>
      </c>
      <c r="AA253" s="21" t="s">
        <v>97</v>
      </c>
      <c r="AB253" s="22">
        <f>AB24+AB36+AB72+AB84+AB96+AB120+AB181+AB192+AB204</f>
        <v>9007520.5899999999</v>
      </c>
      <c r="AE253" s="16">
        <f>AE24+AE36+AE72+AE84+AE96+AE120+AE181+AE192+AE204</f>
        <v>8350728.0999999996</v>
      </c>
      <c r="AF253" s="16">
        <f>AB253-AE253</f>
        <v>656792.49000000022</v>
      </c>
      <c r="AG253" s="5">
        <v>656792.49</v>
      </c>
      <c r="AH253" s="16">
        <f>AF253-AG253</f>
        <v>0</v>
      </c>
    </row>
    <row r="254" spans="1:34" ht="18" customHeight="1">
      <c r="A254" s="143"/>
      <c r="B254" s="125"/>
      <c r="C254" s="125"/>
      <c r="D254" s="17"/>
      <c r="E254" s="13" t="s">
        <v>17</v>
      </c>
      <c r="F254" s="18">
        <f t="shared" ref="F254:O254" si="76">F26+F38+F50+F62+F74+F86+F98+F110+F134+F146+F158+F170+F182+F194+F206+F122+F218+F230+F242</f>
        <v>57687.599999999991</v>
      </c>
      <c r="G254" s="18">
        <f t="shared" si="76"/>
        <v>46269.399999999994</v>
      </c>
      <c r="H254" s="18">
        <f t="shared" si="76"/>
        <v>52857.7</v>
      </c>
      <c r="I254" s="18">
        <v>41439.5</v>
      </c>
      <c r="J254" s="18">
        <f t="shared" si="76"/>
        <v>0</v>
      </c>
      <c r="K254" s="18">
        <f t="shared" si="76"/>
        <v>0</v>
      </c>
      <c r="L254" s="18">
        <f t="shared" si="76"/>
        <v>4829.8999999999996</v>
      </c>
      <c r="M254" s="18">
        <f t="shared" si="76"/>
        <v>4829.8999999999996</v>
      </c>
      <c r="N254" s="18">
        <f t="shared" si="76"/>
        <v>0</v>
      </c>
      <c r="O254" s="18">
        <f t="shared" si="76"/>
        <v>0</v>
      </c>
      <c r="P254" s="82"/>
      <c r="Q254" s="83"/>
      <c r="R254" s="21"/>
      <c r="S254" s="21" t="s">
        <v>89</v>
      </c>
      <c r="T254" s="21" t="s">
        <v>90</v>
      </c>
      <c r="U254" s="21" t="s">
        <v>98</v>
      </c>
      <c r="V254" s="21" t="s">
        <v>92</v>
      </c>
      <c r="W254" s="21" t="s">
        <v>100</v>
      </c>
      <c r="X254" s="21" t="s">
        <v>99</v>
      </c>
      <c r="Y254" s="21" t="s">
        <v>95</v>
      </c>
      <c r="Z254" s="21" t="s">
        <v>96</v>
      </c>
      <c r="AA254" s="21" t="s">
        <v>97</v>
      </c>
      <c r="AB254" s="22">
        <f>AB25+AB37+AB73+AB85+AB97+AB121+AB182+AB193+AB205</f>
        <v>3965175.78</v>
      </c>
      <c r="AE254" s="16">
        <f>AE25+AE37+AE73+AE85+AE97+AE121+AE182+AE193+AE205</f>
        <v>3713163.8</v>
      </c>
      <c r="AF254" s="16">
        <f>AB254-AE254</f>
        <v>252011.97999999998</v>
      </c>
      <c r="AG254" s="5">
        <v>252011.98</v>
      </c>
    </row>
    <row r="255" spans="1:34" ht="18" customHeight="1">
      <c r="A255" s="143"/>
      <c r="B255" s="125"/>
      <c r="C255" s="125"/>
      <c r="D255" s="17"/>
      <c r="E255" s="13" t="s">
        <v>65</v>
      </c>
      <c r="F255" s="18">
        <f t="shared" ref="F255:O255" si="77">F27+F39+F51+F63+F75+F87+F99+F111+F135+F147+F159+F171+F183+F195+F207+F123+F219+F231+F243</f>
        <v>85606.9</v>
      </c>
      <c r="G255" s="18">
        <f t="shared" si="77"/>
        <v>63271.8</v>
      </c>
      <c r="H255" s="18">
        <f t="shared" si="77"/>
        <v>85606.9</v>
      </c>
      <c r="I255" s="18">
        <f t="shared" si="77"/>
        <v>63271.8</v>
      </c>
      <c r="J255" s="18">
        <f t="shared" si="77"/>
        <v>0</v>
      </c>
      <c r="K255" s="18">
        <f t="shared" si="77"/>
        <v>0</v>
      </c>
      <c r="L255" s="18">
        <f t="shared" si="77"/>
        <v>0</v>
      </c>
      <c r="M255" s="18">
        <f t="shared" si="77"/>
        <v>0</v>
      </c>
      <c r="N255" s="18">
        <f t="shared" si="77"/>
        <v>0</v>
      </c>
      <c r="O255" s="18">
        <f t="shared" si="77"/>
        <v>0</v>
      </c>
      <c r="P255" s="82"/>
      <c r="Q255" s="83"/>
      <c r="R255" s="21"/>
      <c r="S255" s="21" t="s">
        <v>89</v>
      </c>
      <c r="T255" s="21" t="s">
        <v>90</v>
      </c>
      <c r="U255" s="21" t="s">
        <v>101</v>
      </c>
      <c r="V255" s="21" t="s">
        <v>92</v>
      </c>
      <c r="W255" s="21" t="s">
        <v>93</v>
      </c>
      <c r="X255" s="21" t="s">
        <v>99</v>
      </c>
      <c r="Y255" s="21" t="s">
        <v>95</v>
      </c>
      <c r="Z255" s="21" t="s">
        <v>96</v>
      </c>
      <c r="AA255" s="21" t="s">
        <v>97</v>
      </c>
      <c r="AB255" s="22">
        <f>AB26+AB38+AB74+AB86+AB98+AB122+AB183+AB194+AB206</f>
        <v>5184156</v>
      </c>
      <c r="AE255" s="16">
        <f>AE26+AE38+AE74+AE86+AE98+AE122+AE183+AE194+AE206</f>
        <v>4242838</v>
      </c>
      <c r="AF255" s="16">
        <f>AB255-AE255</f>
        <v>941318</v>
      </c>
      <c r="AG255" s="5">
        <v>941318</v>
      </c>
    </row>
    <row r="256" spans="1:34" ht="18" customHeight="1">
      <c r="A256" s="143"/>
      <c r="B256" s="125"/>
      <c r="C256" s="125"/>
      <c r="D256" s="43"/>
      <c r="E256" s="13" t="s">
        <v>114</v>
      </c>
      <c r="F256" s="18">
        <f t="shared" ref="F256:O256" si="78">F28+F40+F52+F64+F76+F88+F100+F112+F136+F148+F160+F172+F184+F196+F208+F124+F220+F232+F244</f>
        <v>68514.8</v>
      </c>
      <c r="G256" s="18">
        <f t="shared" si="78"/>
        <v>64903</v>
      </c>
      <c r="H256" s="18">
        <f t="shared" si="78"/>
        <v>68514.8</v>
      </c>
      <c r="I256" s="18">
        <f t="shared" si="78"/>
        <v>64903</v>
      </c>
      <c r="J256" s="18">
        <f t="shared" si="78"/>
        <v>0</v>
      </c>
      <c r="K256" s="18">
        <f t="shared" si="78"/>
        <v>0</v>
      </c>
      <c r="L256" s="18">
        <f t="shared" si="78"/>
        <v>0</v>
      </c>
      <c r="M256" s="18">
        <f t="shared" si="78"/>
        <v>0</v>
      </c>
      <c r="N256" s="18">
        <f t="shared" si="78"/>
        <v>0</v>
      </c>
      <c r="O256" s="18">
        <f t="shared" si="78"/>
        <v>0</v>
      </c>
      <c r="P256" s="82"/>
      <c r="Q256" s="83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4"/>
      <c r="AE256" s="16"/>
      <c r="AF256" s="16"/>
    </row>
    <row r="257" spans="1:47" ht="18" customHeight="1">
      <c r="A257" s="143"/>
      <c r="B257" s="125"/>
      <c r="C257" s="125"/>
      <c r="D257" s="43"/>
      <c r="E257" s="13" t="s">
        <v>115</v>
      </c>
      <c r="F257" s="18">
        <f t="shared" ref="F257:O257" si="79">F29+F41+F53+F65+F77+F89+F101+F113+F137+F149+F161+F173+F185+F197+F209+F125+F221+F233+F245</f>
        <v>69790.3</v>
      </c>
      <c r="G257" s="18">
        <f t="shared" si="79"/>
        <v>65080.4</v>
      </c>
      <c r="H257" s="18">
        <f t="shared" si="79"/>
        <v>69790.3</v>
      </c>
      <c r="I257" s="18">
        <f t="shared" si="79"/>
        <v>65080.4</v>
      </c>
      <c r="J257" s="18">
        <f t="shared" si="79"/>
        <v>0</v>
      </c>
      <c r="K257" s="18">
        <f t="shared" si="79"/>
        <v>0</v>
      </c>
      <c r="L257" s="18">
        <f t="shared" si="79"/>
        <v>0</v>
      </c>
      <c r="M257" s="18">
        <f t="shared" si="79"/>
        <v>0</v>
      </c>
      <c r="N257" s="18">
        <f t="shared" si="79"/>
        <v>0</v>
      </c>
      <c r="O257" s="18">
        <f t="shared" si="79"/>
        <v>0</v>
      </c>
      <c r="P257" s="82"/>
      <c r="Q257" s="83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4"/>
      <c r="AE257" s="16"/>
      <c r="AF257" s="16"/>
    </row>
    <row r="258" spans="1:47" ht="18" customHeight="1">
      <c r="A258" s="143"/>
      <c r="B258" s="125"/>
      <c r="C258" s="125"/>
      <c r="D258" s="43"/>
      <c r="E258" s="13" t="s">
        <v>116</v>
      </c>
      <c r="F258" s="18">
        <f t="shared" ref="F258:O258" si="80">F30+F42+F54+F66+F78+F90+F102+F114+F138+F150+F162+F174+F186+F198+F210+F126+F222+F234+F246</f>
        <v>66729.5</v>
      </c>
      <c r="G258" s="18">
        <f t="shared" si="80"/>
        <v>50169</v>
      </c>
      <c r="H258" s="18">
        <f t="shared" si="80"/>
        <v>66729.5</v>
      </c>
      <c r="I258" s="18">
        <f t="shared" si="80"/>
        <v>50169</v>
      </c>
      <c r="J258" s="18">
        <f t="shared" si="80"/>
        <v>0</v>
      </c>
      <c r="K258" s="18">
        <f t="shared" si="80"/>
        <v>0</v>
      </c>
      <c r="L258" s="18">
        <f t="shared" si="80"/>
        <v>0</v>
      </c>
      <c r="M258" s="18">
        <f t="shared" si="80"/>
        <v>0</v>
      </c>
      <c r="N258" s="18">
        <f t="shared" si="80"/>
        <v>0</v>
      </c>
      <c r="O258" s="18">
        <f t="shared" si="80"/>
        <v>0</v>
      </c>
      <c r="P258" s="82"/>
      <c r="Q258" s="83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4"/>
      <c r="AE258" s="16"/>
      <c r="AF258" s="16"/>
    </row>
    <row r="259" spans="1:47" ht="18" customHeight="1">
      <c r="A259" s="143"/>
      <c r="B259" s="125"/>
      <c r="C259" s="125"/>
      <c r="D259" s="43"/>
      <c r="E259" s="13" t="s">
        <v>117</v>
      </c>
      <c r="F259" s="18">
        <f t="shared" ref="F259:O259" si="81">F31+F43+F55+F67+F79+F91+F103+F115+F139+F151+F163+F175+F187+F199+F211+F127+F223+F235+F247</f>
        <v>66729.5</v>
      </c>
      <c r="G259" s="18">
        <f t="shared" si="81"/>
        <v>65860.800000000003</v>
      </c>
      <c r="H259" s="18">
        <f t="shared" si="81"/>
        <v>66729.5</v>
      </c>
      <c r="I259" s="18">
        <f t="shared" si="81"/>
        <v>65860.800000000003</v>
      </c>
      <c r="J259" s="18">
        <f t="shared" si="81"/>
        <v>0</v>
      </c>
      <c r="K259" s="18">
        <f t="shared" si="81"/>
        <v>0</v>
      </c>
      <c r="L259" s="18">
        <f t="shared" si="81"/>
        <v>0</v>
      </c>
      <c r="M259" s="18">
        <f t="shared" si="81"/>
        <v>0</v>
      </c>
      <c r="N259" s="18">
        <f t="shared" si="81"/>
        <v>0</v>
      </c>
      <c r="O259" s="18">
        <f t="shared" si="81"/>
        <v>0</v>
      </c>
      <c r="P259" s="82"/>
      <c r="Q259" s="83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4"/>
      <c r="AE259" s="16"/>
      <c r="AF259" s="16"/>
    </row>
    <row r="260" spans="1:47" ht="18" customHeight="1">
      <c r="A260" s="143"/>
      <c r="B260" s="125"/>
      <c r="C260" s="125"/>
      <c r="D260" s="43"/>
      <c r="E260" s="13" t="s">
        <v>76</v>
      </c>
      <c r="F260" s="18">
        <f t="shared" ref="F260:O260" si="82">F32+F44+F56+F68+F80+F92+F104+F116+F140+F152+F164+F176+F188+F200+F212+F128+F224+F236+F248</f>
        <v>66729.5</v>
      </c>
      <c r="G260" s="18">
        <f t="shared" si="82"/>
        <v>65860.800000000003</v>
      </c>
      <c r="H260" s="18">
        <f t="shared" si="82"/>
        <v>66729.5</v>
      </c>
      <c r="I260" s="18">
        <f t="shared" si="82"/>
        <v>65860.800000000003</v>
      </c>
      <c r="J260" s="18">
        <f t="shared" si="82"/>
        <v>0</v>
      </c>
      <c r="K260" s="18">
        <f t="shared" si="82"/>
        <v>0</v>
      </c>
      <c r="L260" s="18">
        <f t="shared" si="82"/>
        <v>0</v>
      </c>
      <c r="M260" s="18">
        <f t="shared" si="82"/>
        <v>0</v>
      </c>
      <c r="N260" s="18">
        <f t="shared" si="82"/>
        <v>0</v>
      </c>
      <c r="O260" s="18">
        <f t="shared" si="82"/>
        <v>0</v>
      </c>
      <c r="P260" s="84"/>
      <c r="Q260" s="85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4"/>
      <c r="AE260" s="16"/>
      <c r="AF260" s="16"/>
    </row>
    <row r="261" spans="1:47" ht="13.5">
      <c r="A261" s="122" t="s">
        <v>42</v>
      </c>
      <c r="B261" s="123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4"/>
      <c r="R261" s="16"/>
    </row>
    <row r="262" spans="1:47" ht="18" customHeight="1">
      <c r="A262" s="77">
        <v>20</v>
      </c>
      <c r="B262" s="74" t="s">
        <v>23</v>
      </c>
      <c r="C262" s="74" t="s">
        <v>54</v>
      </c>
      <c r="D262" s="13"/>
      <c r="E262" s="14" t="s">
        <v>10</v>
      </c>
      <c r="F262" s="15">
        <f t="shared" ref="F262:O262" si="83">SUM(F263:F273)</f>
        <v>440333.59999999992</v>
      </c>
      <c r="G262" s="15">
        <f t="shared" si="83"/>
        <v>201052.39999999997</v>
      </c>
      <c r="H262" s="15">
        <f t="shared" si="83"/>
        <v>440333.59999999992</v>
      </c>
      <c r="I262" s="15">
        <f t="shared" si="83"/>
        <v>201052.39999999997</v>
      </c>
      <c r="J262" s="15">
        <f t="shared" si="83"/>
        <v>0</v>
      </c>
      <c r="K262" s="15">
        <f t="shared" si="83"/>
        <v>0</v>
      </c>
      <c r="L262" s="15">
        <f t="shared" si="83"/>
        <v>0</v>
      </c>
      <c r="M262" s="15">
        <f t="shared" si="83"/>
        <v>0</v>
      </c>
      <c r="N262" s="15">
        <f t="shared" si="83"/>
        <v>0</v>
      </c>
      <c r="O262" s="15">
        <f t="shared" si="83"/>
        <v>0</v>
      </c>
      <c r="P262" s="80" t="s">
        <v>66</v>
      </c>
      <c r="Q262" s="81"/>
      <c r="R262" s="16"/>
      <c r="T262" s="126"/>
      <c r="U262" s="126"/>
      <c r="V262" s="126"/>
      <c r="W262" s="126"/>
      <c r="X262" s="126"/>
      <c r="Y262" s="126"/>
      <c r="Z262" s="126"/>
      <c r="AA262" s="126"/>
      <c r="AB262" s="126"/>
    </row>
    <row r="263" spans="1:47" ht="18" customHeight="1">
      <c r="A263" s="78"/>
      <c r="B263" s="75"/>
      <c r="C263" s="75"/>
      <c r="D263" s="13" t="s">
        <v>20</v>
      </c>
      <c r="E263" s="17" t="s">
        <v>15</v>
      </c>
      <c r="F263" s="18">
        <f t="shared" ref="F263:G268" si="84">H263+J263+L263+N263</f>
        <v>25303.9</v>
      </c>
      <c r="G263" s="18">
        <f t="shared" si="84"/>
        <v>19340</v>
      </c>
      <c r="H263" s="18">
        <v>25303.9</v>
      </c>
      <c r="I263" s="18">
        <v>19340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82"/>
      <c r="Q263" s="83"/>
      <c r="R263" s="16"/>
    </row>
    <row r="264" spans="1:47" ht="27.75" customHeight="1">
      <c r="A264" s="78"/>
      <c r="B264" s="75"/>
      <c r="C264" s="75"/>
      <c r="D264" s="13"/>
      <c r="E264" s="17" t="s">
        <v>12</v>
      </c>
      <c r="F264" s="18">
        <f t="shared" si="84"/>
        <v>27977.3</v>
      </c>
      <c r="G264" s="18">
        <f t="shared" si="84"/>
        <v>19168.099999999999</v>
      </c>
      <c r="H264" s="18">
        <v>27977.3</v>
      </c>
      <c r="I264" s="18">
        <v>19168.099999999999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82"/>
      <c r="Q264" s="83"/>
      <c r="R264" s="19"/>
      <c r="S264" s="19" t="s">
        <v>77</v>
      </c>
      <c r="T264" s="19" t="s">
        <v>78</v>
      </c>
      <c r="U264" s="19" t="s">
        <v>79</v>
      </c>
      <c r="V264" s="19" t="s">
        <v>80</v>
      </c>
      <c r="W264" s="19" t="s">
        <v>81</v>
      </c>
      <c r="X264" s="19" t="s">
        <v>82</v>
      </c>
      <c r="Y264" s="19" t="s">
        <v>83</v>
      </c>
      <c r="Z264" s="19" t="s">
        <v>84</v>
      </c>
      <c r="AA264" s="19" t="s">
        <v>85</v>
      </c>
      <c r="AB264" s="19" t="s">
        <v>86</v>
      </c>
      <c r="AC264" s="19"/>
      <c r="AD264" s="19"/>
      <c r="AE264" s="19" t="s">
        <v>109</v>
      </c>
      <c r="AF264" s="19" t="s">
        <v>110</v>
      </c>
      <c r="AG264" s="19" t="s">
        <v>111</v>
      </c>
      <c r="AH264" s="44" t="s">
        <v>112</v>
      </c>
    </row>
    <row r="265" spans="1:47" ht="18" customHeight="1">
      <c r="A265" s="78"/>
      <c r="B265" s="75"/>
      <c r="C265" s="75"/>
      <c r="D265" s="13"/>
      <c r="E265" s="17" t="s">
        <v>13</v>
      </c>
      <c r="F265" s="18">
        <f t="shared" si="84"/>
        <v>30933.1</v>
      </c>
      <c r="G265" s="18">
        <f>I265+K265+M265+O265</f>
        <v>17477.3</v>
      </c>
      <c r="H265" s="18">
        <v>30933.1</v>
      </c>
      <c r="I265" s="18">
        <f>17478.8-1.5</f>
        <v>17477.3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82"/>
      <c r="Q265" s="83"/>
      <c r="R265" s="21"/>
      <c r="S265" s="21" t="s">
        <v>89</v>
      </c>
      <c r="T265" s="21" t="s">
        <v>90</v>
      </c>
      <c r="U265" s="21" t="s">
        <v>91</v>
      </c>
      <c r="V265" s="21" t="s">
        <v>92</v>
      </c>
      <c r="W265" s="21" t="s">
        <v>93</v>
      </c>
      <c r="X265" s="21" t="s">
        <v>94</v>
      </c>
      <c r="Y265" s="21" t="s">
        <v>95</v>
      </c>
      <c r="Z265" s="21" t="s">
        <v>96</v>
      </c>
      <c r="AA265" s="21" t="s">
        <v>97</v>
      </c>
      <c r="AB265" s="22">
        <f>AB23+AB35+AB71+AB83+AB95+AB119+AB180+AB191+AB203</f>
        <v>263250</v>
      </c>
      <c r="AC265" s="22"/>
      <c r="AD265" s="22"/>
      <c r="AE265" s="23">
        <f>AE23+AE35+AE71+AE83+AE95+AE119+AE180+AE191+AE203</f>
        <v>263250</v>
      </c>
      <c r="AF265" s="23">
        <f>AB265-AE265</f>
        <v>0</v>
      </c>
      <c r="AG265" s="23"/>
    </row>
    <row r="266" spans="1:47" ht="18" customHeight="1">
      <c r="A266" s="78"/>
      <c r="B266" s="75"/>
      <c r="C266" s="75"/>
      <c r="D266" s="13"/>
      <c r="E266" s="17" t="s">
        <v>16</v>
      </c>
      <c r="F266" s="18">
        <f t="shared" si="84"/>
        <v>34136.199999999997</v>
      </c>
      <c r="G266" s="18">
        <f t="shared" si="84"/>
        <v>20131.2</v>
      </c>
      <c r="H266" s="18">
        <v>34136.199999999997</v>
      </c>
      <c r="I266" s="18">
        <v>20131.2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82"/>
      <c r="Q266" s="83"/>
      <c r="R266" s="21"/>
      <c r="S266" s="21" t="s">
        <v>89</v>
      </c>
      <c r="T266" s="21" t="s">
        <v>90</v>
      </c>
      <c r="U266" s="21" t="s">
        <v>98</v>
      </c>
      <c r="V266" s="21" t="s">
        <v>92</v>
      </c>
      <c r="W266" s="21" t="s">
        <v>93</v>
      </c>
      <c r="X266" s="21" t="s">
        <v>99</v>
      </c>
      <c r="Y266" s="21" t="s">
        <v>95</v>
      </c>
      <c r="Z266" s="21" t="s">
        <v>96</v>
      </c>
      <c r="AA266" s="21" t="s">
        <v>97</v>
      </c>
      <c r="AB266" s="22">
        <f>AB24+AB36+AB72+AB84+AB96+AB120+AB181+AB192+AB204</f>
        <v>9007520.5899999999</v>
      </c>
      <c r="AC266" s="22"/>
      <c r="AD266" s="22"/>
      <c r="AE266" s="23">
        <f>AE24+AE36+AE72+AE84+AE96+AE120+AE181+AE192+AE204</f>
        <v>8350728.0999999996</v>
      </c>
      <c r="AF266" s="23">
        <f>AB266-AE266</f>
        <v>656792.49000000022</v>
      </c>
      <c r="AG266" s="23">
        <v>656792.49</v>
      </c>
      <c r="AH266" s="16">
        <f>AF266-656792.49</f>
        <v>0</v>
      </c>
      <c r="AK266" s="45"/>
      <c r="AL266" s="45"/>
      <c r="AM266" s="45"/>
      <c r="AN266" s="45"/>
      <c r="AO266" s="45"/>
      <c r="AP266" s="45"/>
    </row>
    <row r="267" spans="1:47" ht="18" customHeight="1">
      <c r="A267" s="78"/>
      <c r="B267" s="75"/>
      <c r="C267" s="75"/>
      <c r="D267" s="13"/>
      <c r="E267" s="17" t="s">
        <v>17</v>
      </c>
      <c r="F267" s="18">
        <f t="shared" si="84"/>
        <v>37599.300000000003</v>
      </c>
      <c r="G267" s="18">
        <f t="shared" si="84"/>
        <v>15515.4</v>
      </c>
      <c r="H267" s="18">
        <v>37599.300000000003</v>
      </c>
      <c r="I267" s="18">
        <v>15515.4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82"/>
      <c r="Q267" s="83"/>
      <c r="R267" s="21"/>
      <c r="S267" s="21" t="s">
        <v>89</v>
      </c>
      <c r="T267" s="21" t="s">
        <v>90</v>
      </c>
      <c r="U267" s="21" t="s">
        <v>98</v>
      </c>
      <c r="V267" s="21" t="s">
        <v>92</v>
      </c>
      <c r="W267" s="21" t="s">
        <v>100</v>
      </c>
      <c r="X267" s="21" t="s">
        <v>99</v>
      </c>
      <c r="Y267" s="21" t="s">
        <v>95</v>
      </c>
      <c r="Z267" s="21" t="s">
        <v>96</v>
      </c>
      <c r="AA267" s="21" t="s">
        <v>97</v>
      </c>
      <c r="AB267" s="22">
        <f>AB25+AB37+AB73+AB85+AB97+AB121+AB182+AB193+AB205</f>
        <v>3965175.78</v>
      </c>
      <c r="AC267" s="22"/>
      <c r="AD267" s="22"/>
      <c r="AE267" s="23">
        <f>AE25+AE37+AE73+AE85+AE97+AE121+AE182+AE193+AE205</f>
        <v>3713163.8</v>
      </c>
      <c r="AF267" s="23">
        <f>AB267-AE267</f>
        <v>252011.97999999998</v>
      </c>
      <c r="AG267" s="23">
        <v>252011.98</v>
      </c>
      <c r="AH267" s="16">
        <f>AF267-252011.98</f>
        <v>0</v>
      </c>
      <c r="AK267" s="45"/>
      <c r="AL267" s="45"/>
      <c r="AM267" s="45"/>
      <c r="AN267" s="45"/>
      <c r="AO267" s="45"/>
      <c r="AP267" s="45"/>
      <c r="AQ267" s="45"/>
    </row>
    <row r="268" spans="1:47" s="66" customFormat="1" ht="18" customHeight="1">
      <c r="A268" s="78"/>
      <c r="B268" s="75"/>
      <c r="C268" s="75"/>
      <c r="D268" s="1"/>
      <c r="E268" s="2" t="s">
        <v>65</v>
      </c>
      <c r="F268" s="3">
        <f t="shared" si="84"/>
        <v>47397.3</v>
      </c>
      <c r="G268" s="3">
        <v>15977.4</v>
      </c>
      <c r="H268" s="3">
        <v>47397.3</v>
      </c>
      <c r="I268" s="71">
        <v>15977.4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82"/>
      <c r="Q268" s="83"/>
      <c r="R268" s="62"/>
      <c r="S268" s="62" t="s">
        <v>89</v>
      </c>
      <c r="T268" s="62" t="s">
        <v>90</v>
      </c>
      <c r="U268" s="62" t="s">
        <v>101</v>
      </c>
      <c r="V268" s="62" t="s">
        <v>92</v>
      </c>
      <c r="W268" s="62" t="s">
        <v>93</v>
      </c>
      <c r="X268" s="62" t="s">
        <v>99</v>
      </c>
      <c r="Y268" s="62" t="s">
        <v>95</v>
      </c>
      <c r="Z268" s="62" t="s">
        <v>96</v>
      </c>
      <c r="AA268" s="62" t="s">
        <v>97</v>
      </c>
      <c r="AB268" s="63">
        <f>AB26+AB38+AB74+AB86+AB98+AB122+AB183+AB194+AB206</f>
        <v>5184156</v>
      </c>
      <c r="AC268" s="63"/>
      <c r="AD268" s="63"/>
      <c r="AE268" s="64">
        <f>AE26+AE38+AE74+AE86+AE98+AE122+AE183+AE194+AE206</f>
        <v>4242838</v>
      </c>
      <c r="AF268" s="64">
        <f>AB268-AE268</f>
        <v>941318</v>
      </c>
      <c r="AG268" s="64"/>
      <c r="AH268" s="65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</row>
    <row r="269" spans="1:47" ht="18" customHeight="1">
      <c r="A269" s="78"/>
      <c r="B269" s="75"/>
      <c r="C269" s="75"/>
      <c r="D269" s="13"/>
      <c r="E269" s="17" t="s">
        <v>114</v>
      </c>
      <c r="F269" s="18">
        <f t="shared" ref="F269:G273" si="85">H269+J269+L269+N269</f>
        <v>47397.3</v>
      </c>
      <c r="G269" s="18">
        <f t="shared" si="85"/>
        <v>16945.7</v>
      </c>
      <c r="H269" s="18">
        <v>47397.3</v>
      </c>
      <c r="I269" s="18">
        <v>16945.7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82"/>
      <c r="Q269" s="83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4"/>
      <c r="AC269" s="34"/>
      <c r="AD269" s="34"/>
      <c r="AE269" s="23"/>
      <c r="AF269" s="23"/>
      <c r="AG269" s="23"/>
      <c r="AH269" s="16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</row>
    <row r="270" spans="1:47" ht="18" customHeight="1">
      <c r="A270" s="78"/>
      <c r="B270" s="75"/>
      <c r="C270" s="75"/>
      <c r="D270" s="13"/>
      <c r="E270" s="17" t="s">
        <v>115</v>
      </c>
      <c r="F270" s="18">
        <f t="shared" si="85"/>
        <v>47397.3</v>
      </c>
      <c r="G270" s="18">
        <f t="shared" si="85"/>
        <v>16143.800000000001</v>
      </c>
      <c r="H270" s="18">
        <v>47397.3</v>
      </c>
      <c r="I270" s="18">
        <f>16945.7-801.9</f>
        <v>16143.800000000001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82"/>
      <c r="Q270" s="83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4"/>
      <c r="AC270" s="34"/>
      <c r="AD270" s="34"/>
      <c r="AE270" s="23"/>
      <c r="AF270" s="23"/>
      <c r="AG270" s="23"/>
      <c r="AH270" s="16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</row>
    <row r="271" spans="1:47" ht="18" customHeight="1">
      <c r="A271" s="78"/>
      <c r="B271" s="75"/>
      <c r="C271" s="75"/>
      <c r="D271" s="13"/>
      <c r="E271" s="17" t="s">
        <v>116</v>
      </c>
      <c r="F271" s="18">
        <f t="shared" si="85"/>
        <v>47397.3</v>
      </c>
      <c r="G271" s="18">
        <f t="shared" si="85"/>
        <v>16945.7</v>
      </c>
      <c r="H271" s="18">
        <v>47397.3</v>
      </c>
      <c r="I271" s="18">
        <v>16945.7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82"/>
      <c r="Q271" s="83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4"/>
      <c r="AC271" s="34"/>
      <c r="AD271" s="34"/>
      <c r="AE271" s="23"/>
      <c r="AF271" s="23"/>
      <c r="AG271" s="23"/>
      <c r="AH271" s="16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</row>
    <row r="272" spans="1:47" ht="18" customHeight="1">
      <c r="A272" s="78"/>
      <c r="B272" s="75"/>
      <c r="C272" s="75"/>
      <c r="D272" s="13"/>
      <c r="E272" s="17" t="s">
        <v>117</v>
      </c>
      <c r="F272" s="18">
        <f t="shared" si="85"/>
        <v>47397.3</v>
      </c>
      <c r="G272" s="18">
        <f t="shared" si="85"/>
        <v>17953.900000000001</v>
      </c>
      <c r="H272" s="18">
        <v>47397.3</v>
      </c>
      <c r="I272" s="18">
        <v>17953.900000000001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82"/>
      <c r="Q272" s="83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4"/>
      <c r="AC272" s="34"/>
      <c r="AD272" s="34"/>
      <c r="AE272" s="23"/>
      <c r="AF272" s="23"/>
      <c r="AG272" s="23"/>
      <c r="AH272" s="16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</row>
    <row r="273" spans="1:47" ht="18" customHeight="1">
      <c r="A273" s="79"/>
      <c r="B273" s="76"/>
      <c r="C273" s="76"/>
      <c r="D273" s="13"/>
      <c r="E273" s="17" t="s">
        <v>76</v>
      </c>
      <c r="F273" s="18">
        <f t="shared" si="85"/>
        <v>47397.3</v>
      </c>
      <c r="G273" s="18">
        <f t="shared" si="85"/>
        <v>25453.9</v>
      </c>
      <c r="H273" s="18">
        <v>47397.3</v>
      </c>
      <c r="I273" s="18">
        <v>25453.9</v>
      </c>
      <c r="J273" s="18">
        <v>0</v>
      </c>
      <c r="K273" s="18">
        <v>0</v>
      </c>
      <c r="L273" s="18">
        <v>0</v>
      </c>
      <c r="M273" s="18">
        <v>0</v>
      </c>
      <c r="N273" s="18">
        <v>0</v>
      </c>
      <c r="O273" s="18">
        <v>0</v>
      </c>
      <c r="P273" s="84"/>
      <c r="Q273" s="85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4"/>
      <c r="AC273" s="34"/>
      <c r="AD273" s="34"/>
      <c r="AE273" s="23"/>
      <c r="AF273" s="23"/>
      <c r="AG273" s="23"/>
      <c r="AH273" s="16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</row>
    <row r="274" spans="1:47" ht="18" customHeight="1">
      <c r="A274" s="77">
        <v>21</v>
      </c>
      <c r="B274" s="74" t="s">
        <v>24</v>
      </c>
      <c r="C274" s="74"/>
      <c r="D274" s="13"/>
      <c r="E274" s="14" t="s">
        <v>10</v>
      </c>
      <c r="F274" s="15">
        <f t="shared" ref="F274:O274" si="86">SUM(F275:F285)</f>
        <v>3197.0000000000005</v>
      </c>
      <c r="G274" s="15">
        <f t="shared" si="86"/>
        <v>0</v>
      </c>
      <c r="H274" s="15">
        <f t="shared" si="86"/>
        <v>3197.0000000000005</v>
      </c>
      <c r="I274" s="15">
        <f t="shared" si="86"/>
        <v>0</v>
      </c>
      <c r="J274" s="15">
        <f t="shared" si="86"/>
        <v>0</v>
      </c>
      <c r="K274" s="15">
        <f t="shared" si="86"/>
        <v>0</v>
      </c>
      <c r="L274" s="15">
        <f t="shared" si="86"/>
        <v>0</v>
      </c>
      <c r="M274" s="15">
        <f t="shared" si="86"/>
        <v>0</v>
      </c>
      <c r="N274" s="15">
        <f t="shared" si="86"/>
        <v>0</v>
      </c>
      <c r="O274" s="15">
        <f t="shared" si="86"/>
        <v>0</v>
      </c>
      <c r="P274" s="80" t="s">
        <v>66</v>
      </c>
      <c r="Q274" s="81"/>
      <c r="R274" s="16"/>
      <c r="AB274" s="16"/>
      <c r="AC274" s="16"/>
      <c r="AD274" s="16"/>
      <c r="AE274" s="23"/>
      <c r="AF274" s="23"/>
      <c r="AG274" s="23"/>
      <c r="AH274" s="16"/>
    </row>
    <row r="275" spans="1:47" ht="25.5">
      <c r="A275" s="78"/>
      <c r="B275" s="75"/>
      <c r="C275" s="75"/>
      <c r="D275" s="13" t="s">
        <v>20</v>
      </c>
      <c r="E275" s="17" t="s">
        <v>15</v>
      </c>
      <c r="F275" s="18">
        <f t="shared" ref="F275:G280" si="87">H275+J275+L275+N275</f>
        <v>200</v>
      </c>
      <c r="G275" s="18">
        <f t="shared" si="87"/>
        <v>0</v>
      </c>
      <c r="H275" s="18">
        <v>200</v>
      </c>
      <c r="I275" s="18">
        <v>0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82"/>
      <c r="Q275" s="83"/>
      <c r="R275" s="19"/>
      <c r="S275" s="19"/>
      <c r="T275" s="19"/>
      <c r="U275" s="19"/>
      <c r="V275" s="19"/>
      <c r="W275" s="19"/>
      <c r="X275" s="19"/>
      <c r="AE275" s="23"/>
      <c r="AF275" s="23"/>
      <c r="AG275" s="23"/>
    </row>
    <row r="276" spans="1:47">
      <c r="A276" s="78"/>
      <c r="B276" s="75"/>
      <c r="C276" s="75"/>
      <c r="D276" s="13"/>
      <c r="E276" s="17" t="s">
        <v>12</v>
      </c>
      <c r="F276" s="18">
        <f t="shared" si="87"/>
        <v>221.1</v>
      </c>
      <c r="G276" s="18">
        <f t="shared" si="87"/>
        <v>0</v>
      </c>
      <c r="H276" s="18">
        <v>221.1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82"/>
      <c r="Q276" s="83"/>
      <c r="R276" s="21"/>
      <c r="S276" s="21"/>
      <c r="T276" s="21"/>
      <c r="U276" s="21"/>
      <c r="V276" s="21"/>
      <c r="W276" s="21"/>
      <c r="X276" s="21"/>
      <c r="AF276" s="16"/>
      <c r="AG276" s="16"/>
      <c r="AM276" s="21"/>
    </row>
    <row r="277" spans="1:47">
      <c r="A277" s="78"/>
      <c r="B277" s="75"/>
      <c r="C277" s="75"/>
      <c r="D277" s="13"/>
      <c r="E277" s="17" t="s">
        <v>13</v>
      </c>
      <c r="F277" s="18">
        <f t="shared" si="87"/>
        <v>244.5</v>
      </c>
      <c r="G277" s="18">
        <f t="shared" si="87"/>
        <v>0</v>
      </c>
      <c r="H277" s="18">
        <v>244.5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82"/>
      <c r="Q277" s="83"/>
      <c r="R277" s="21"/>
      <c r="S277" s="21"/>
      <c r="T277" s="21"/>
      <c r="U277" s="21"/>
      <c r="V277" s="21"/>
      <c r="W277" s="21"/>
      <c r="X277" s="21"/>
      <c r="AM277" s="21"/>
    </row>
    <row r="278" spans="1:47">
      <c r="A278" s="78"/>
      <c r="B278" s="75"/>
      <c r="C278" s="75"/>
      <c r="D278" s="13"/>
      <c r="E278" s="17" t="s">
        <v>16</v>
      </c>
      <c r="F278" s="18">
        <f t="shared" si="87"/>
        <v>269.8</v>
      </c>
      <c r="G278" s="18">
        <f t="shared" si="87"/>
        <v>0</v>
      </c>
      <c r="H278" s="18">
        <v>269.8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82"/>
      <c r="Q278" s="83"/>
      <c r="R278" s="21"/>
      <c r="S278" s="21"/>
      <c r="T278" s="21"/>
      <c r="U278" s="21"/>
      <c r="V278" s="21"/>
      <c r="W278" s="21"/>
      <c r="X278" s="21"/>
      <c r="AE278" s="23"/>
      <c r="AF278" s="16"/>
      <c r="AG278" s="16"/>
      <c r="AM278" s="21"/>
    </row>
    <row r="279" spans="1:47">
      <c r="A279" s="78"/>
      <c r="B279" s="75"/>
      <c r="C279" s="75"/>
      <c r="D279" s="13"/>
      <c r="E279" s="17" t="s">
        <v>17</v>
      </c>
      <c r="F279" s="18">
        <f t="shared" si="87"/>
        <v>297.2</v>
      </c>
      <c r="G279" s="18">
        <f t="shared" si="87"/>
        <v>0</v>
      </c>
      <c r="H279" s="18">
        <v>297.2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82"/>
      <c r="Q279" s="83"/>
      <c r="R279" s="21"/>
      <c r="S279" s="21"/>
      <c r="T279" s="21"/>
      <c r="U279" s="21"/>
      <c r="V279" s="21"/>
      <c r="W279" s="21"/>
      <c r="X279" s="21"/>
      <c r="AB279" s="16"/>
    </row>
    <row r="280" spans="1:47">
      <c r="A280" s="78"/>
      <c r="B280" s="75"/>
      <c r="C280" s="75"/>
      <c r="D280" s="13"/>
      <c r="E280" s="17" t="s">
        <v>65</v>
      </c>
      <c r="F280" s="18">
        <f t="shared" si="87"/>
        <v>327.39999999999998</v>
      </c>
      <c r="G280" s="18">
        <v>0</v>
      </c>
      <c r="H280" s="18">
        <v>327.39999999999998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82"/>
      <c r="Q280" s="83"/>
      <c r="R280" s="16"/>
    </row>
    <row r="281" spans="1:47">
      <c r="A281" s="78"/>
      <c r="B281" s="75"/>
      <c r="C281" s="75"/>
      <c r="D281" s="13"/>
      <c r="E281" s="17" t="s">
        <v>114</v>
      </c>
      <c r="F281" s="18">
        <f>H281+J281+L281+N281</f>
        <v>327.39999999999998</v>
      </c>
      <c r="G281" s="18">
        <v>0</v>
      </c>
      <c r="H281" s="18">
        <v>327.39999999999998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82"/>
      <c r="Q281" s="83"/>
      <c r="R281" s="16"/>
    </row>
    <row r="282" spans="1:47">
      <c r="A282" s="78"/>
      <c r="B282" s="75"/>
      <c r="C282" s="75"/>
      <c r="D282" s="13"/>
      <c r="E282" s="17" t="s">
        <v>115</v>
      </c>
      <c r="F282" s="18">
        <f>H282+J282+L282+N282</f>
        <v>327.39999999999998</v>
      </c>
      <c r="G282" s="18">
        <v>0</v>
      </c>
      <c r="H282" s="18">
        <v>327.39999999999998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82"/>
      <c r="Q282" s="83"/>
      <c r="R282" s="16"/>
    </row>
    <row r="283" spans="1:47">
      <c r="A283" s="78"/>
      <c r="B283" s="75"/>
      <c r="C283" s="75"/>
      <c r="D283" s="13"/>
      <c r="E283" s="17" t="s">
        <v>116</v>
      </c>
      <c r="F283" s="18">
        <f>H283+J283+L283+N283</f>
        <v>327.39999999999998</v>
      </c>
      <c r="G283" s="18">
        <v>0</v>
      </c>
      <c r="H283" s="18">
        <v>327.39999999999998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82"/>
      <c r="Q283" s="83"/>
      <c r="R283" s="16"/>
    </row>
    <row r="284" spans="1:47">
      <c r="A284" s="78"/>
      <c r="B284" s="75"/>
      <c r="C284" s="75"/>
      <c r="D284" s="13"/>
      <c r="E284" s="17" t="s">
        <v>117</v>
      </c>
      <c r="F284" s="18">
        <f>H284+J284+L284+N284</f>
        <v>327.39999999999998</v>
      </c>
      <c r="G284" s="18">
        <v>0</v>
      </c>
      <c r="H284" s="18">
        <v>327.39999999999998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82"/>
      <c r="Q284" s="83"/>
      <c r="R284" s="16"/>
    </row>
    <row r="285" spans="1:47">
      <c r="A285" s="79"/>
      <c r="B285" s="76"/>
      <c r="C285" s="76"/>
      <c r="D285" s="13"/>
      <c r="E285" s="17" t="s">
        <v>76</v>
      </c>
      <c r="F285" s="18">
        <f>H285+J285+L285+N285</f>
        <v>327.39999999999998</v>
      </c>
      <c r="G285" s="18">
        <v>0</v>
      </c>
      <c r="H285" s="18">
        <v>327.39999999999998</v>
      </c>
      <c r="I285" s="18">
        <v>0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84"/>
      <c r="Q285" s="85"/>
      <c r="R285" s="16"/>
    </row>
    <row r="286" spans="1:47" ht="12.75" customHeight="1">
      <c r="A286" s="77">
        <f>A274+1</f>
        <v>22</v>
      </c>
      <c r="B286" s="74" t="s">
        <v>27</v>
      </c>
      <c r="C286" s="74" t="s">
        <v>54</v>
      </c>
      <c r="D286" s="13"/>
      <c r="E286" s="14" t="s">
        <v>10</v>
      </c>
      <c r="F286" s="15">
        <f t="shared" ref="F286:O286" si="88">SUM(F287:F297)</f>
        <v>52481.000000000007</v>
      </c>
      <c r="G286" s="15">
        <f t="shared" si="88"/>
        <v>27387.4</v>
      </c>
      <c r="H286" s="15">
        <f t="shared" si="88"/>
        <v>52481.000000000007</v>
      </c>
      <c r="I286" s="15">
        <f t="shared" si="88"/>
        <v>27387.4</v>
      </c>
      <c r="J286" s="15">
        <f t="shared" si="88"/>
        <v>0</v>
      </c>
      <c r="K286" s="15">
        <f t="shared" si="88"/>
        <v>0</v>
      </c>
      <c r="L286" s="15">
        <f t="shared" si="88"/>
        <v>0</v>
      </c>
      <c r="M286" s="15">
        <f t="shared" si="88"/>
        <v>0</v>
      </c>
      <c r="N286" s="15">
        <f t="shared" si="88"/>
        <v>0</v>
      </c>
      <c r="O286" s="15">
        <f t="shared" si="88"/>
        <v>0</v>
      </c>
      <c r="P286" s="80" t="s">
        <v>66</v>
      </c>
      <c r="Q286" s="81"/>
      <c r="R286" s="16"/>
    </row>
    <row r="287" spans="1:47" ht="25.5">
      <c r="A287" s="78"/>
      <c r="B287" s="75"/>
      <c r="C287" s="75"/>
      <c r="D287" s="13" t="s">
        <v>20</v>
      </c>
      <c r="E287" s="17" t="s">
        <v>15</v>
      </c>
      <c r="F287" s="18">
        <f t="shared" ref="F287:G292" si="89">H287+J287+L287+N287</f>
        <v>1583.2</v>
      </c>
      <c r="G287" s="18">
        <f t="shared" si="89"/>
        <v>1583.2</v>
      </c>
      <c r="H287" s="18">
        <v>1583.2</v>
      </c>
      <c r="I287" s="18">
        <v>1583.2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82"/>
      <c r="Q287" s="83"/>
      <c r="R287" s="19"/>
      <c r="S287" s="19" t="s">
        <v>77</v>
      </c>
      <c r="T287" s="19" t="s">
        <v>78</v>
      </c>
      <c r="U287" s="19" t="s">
        <v>79</v>
      </c>
      <c r="V287" s="19" t="s">
        <v>81</v>
      </c>
      <c r="W287" s="19" t="s">
        <v>82</v>
      </c>
      <c r="X287" s="19" t="s">
        <v>83</v>
      </c>
      <c r="AB287" s="16"/>
    </row>
    <row r="288" spans="1:47">
      <c r="A288" s="78"/>
      <c r="B288" s="75"/>
      <c r="C288" s="75"/>
      <c r="D288" s="13"/>
      <c r="E288" s="17" t="s">
        <v>12</v>
      </c>
      <c r="F288" s="18">
        <f t="shared" si="89"/>
        <v>1667.1</v>
      </c>
      <c r="G288" s="18">
        <f t="shared" si="89"/>
        <v>1583.2</v>
      </c>
      <c r="H288" s="18">
        <v>1667.1</v>
      </c>
      <c r="I288" s="18">
        <v>1583.2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82"/>
      <c r="Q288" s="83"/>
      <c r="R288" s="21"/>
      <c r="S288" s="21" t="s">
        <v>89</v>
      </c>
      <c r="T288" s="21" t="s">
        <v>90</v>
      </c>
      <c r="U288" s="21" t="s">
        <v>98</v>
      </c>
      <c r="V288" s="21" t="s">
        <v>93</v>
      </c>
      <c r="W288" s="21" t="s">
        <v>99</v>
      </c>
      <c r="X288" s="21" t="s">
        <v>95</v>
      </c>
      <c r="Y288" s="5">
        <v>1327500</v>
      </c>
      <c r="AB288" s="16"/>
    </row>
    <row r="289" spans="1:25">
      <c r="A289" s="78"/>
      <c r="B289" s="75"/>
      <c r="C289" s="75"/>
      <c r="D289" s="13"/>
      <c r="E289" s="17" t="s">
        <v>13</v>
      </c>
      <c r="F289" s="18">
        <f t="shared" si="89"/>
        <v>1755.4</v>
      </c>
      <c r="G289" s="18">
        <f t="shared" si="89"/>
        <v>1277.0999999999999</v>
      </c>
      <c r="H289" s="18">
        <v>1755.4</v>
      </c>
      <c r="I289" s="18">
        <v>1277.0999999999999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82"/>
      <c r="Q289" s="83"/>
      <c r="R289" s="21"/>
      <c r="S289" s="21" t="s">
        <v>89</v>
      </c>
      <c r="T289" s="21" t="s">
        <v>90</v>
      </c>
      <c r="U289" s="21" t="s">
        <v>101</v>
      </c>
      <c r="V289" s="21" t="s">
        <v>104</v>
      </c>
      <c r="W289" s="21" t="s">
        <v>99</v>
      </c>
      <c r="X289" s="21" t="s">
        <v>95</v>
      </c>
    </row>
    <row r="290" spans="1:25">
      <c r="A290" s="78"/>
      <c r="B290" s="75"/>
      <c r="C290" s="75"/>
      <c r="D290" s="13"/>
      <c r="E290" s="17" t="s">
        <v>16</v>
      </c>
      <c r="F290" s="18">
        <f t="shared" si="89"/>
        <v>1845</v>
      </c>
      <c r="G290" s="18">
        <f t="shared" si="89"/>
        <v>1327.5</v>
      </c>
      <c r="H290" s="18">
        <v>1845</v>
      </c>
      <c r="I290" s="18">
        <v>1327.5</v>
      </c>
      <c r="J290" s="18">
        <v>0</v>
      </c>
      <c r="K290" s="18">
        <v>0</v>
      </c>
      <c r="L290" s="18">
        <v>0</v>
      </c>
      <c r="M290" s="18">
        <v>0</v>
      </c>
      <c r="N290" s="18">
        <v>0</v>
      </c>
      <c r="O290" s="18">
        <v>0</v>
      </c>
      <c r="P290" s="82"/>
      <c r="Q290" s="83"/>
      <c r="R290" s="21"/>
      <c r="S290" s="21" t="s">
        <v>89</v>
      </c>
      <c r="T290" s="21" t="s">
        <v>90</v>
      </c>
      <c r="U290" s="21" t="s">
        <v>101</v>
      </c>
      <c r="V290" s="21" t="s">
        <v>105</v>
      </c>
      <c r="W290" s="21" t="s">
        <v>99</v>
      </c>
      <c r="X290" s="21" t="s">
        <v>95</v>
      </c>
    </row>
    <row r="291" spans="1:25">
      <c r="A291" s="78"/>
      <c r="B291" s="75"/>
      <c r="C291" s="75"/>
      <c r="D291" s="13"/>
      <c r="E291" s="17" t="s">
        <v>17</v>
      </c>
      <c r="F291" s="18">
        <f t="shared" si="89"/>
        <v>3358.5</v>
      </c>
      <c r="G291" s="18">
        <f t="shared" si="89"/>
        <v>3616.4</v>
      </c>
      <c r="H291" s="18">
        <v>3358.5</v>
      </c>
      <c r="I291" s="18">
        <v>3616.4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  <c r="P291" s="82"/>
      <c r="Q291" s="83"/>
      <c r="R291" s="21"/>
      <c r="S291" s="21" t="s">
        <v>89</v>
      </c>
      <c r="T291" s="21" t="s">
        <v>106</v>
      </c>
      <c r="U291" s="21" t="s">
        <v>107</v>
      </c>
      <c r="V291" s="21" t="s">
        <v>108</v>
      </c>
      <c r="W291" s="21" t="s">
        <v>99</v>
      </c>
      <c r="X291" s="21" t="s">
        <v>95</v>
      </c>
    </row>
    <row r="292" spans="1:25">
      <c r="A292" s="78"/>
      <c r="B292" s="75"/>
      <c r="C292" s="75"/>
      <c r="D292" s="13"/>
      <c r="E292" s="17" t="s">
        <v>65</v>
      </c>
      <c r="F292" s="18">
        <f t="shared" si="89"/>
        <v>7045.3</v>
      </c>
      <c r="G292" s="3">
        <f t="shared" si="89"/>
        <v>3000</v>
      </c>
      <c r="H292" s="18">
        <v>7045.3</v>
      </c>
      <c r="I292" s="71">
        <v>3000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  <c r="P292" s="82"/>
      <c r="Q292" s="83"/>
      <c r="R292" s="16"/>
    </row>
    <row r="293" spans="1:25">
      <c r="A293" s="78"/>
      <c r="B293" s="75"/>
      <c r="C293" s="75"/>
      <c r="D293" s="13"/>
      <c r="E293" s="17" t="s">
        <v>114</v>
      </c>
      <c r="F293" s="18">
        <f t="shared" ref="F293:G297" si="90">H293+J293+L293+N293</f>
        <v>7045.3</v>
      </c>
      <c r="G293" s="18">
        <f t="shared" si="90"/>
        <v>3000</v>
      </c>
      <c r="H293" s="18">
        <v>7045.3</v>
      </c>
      <c r="I293" s="18">
        <v>3000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82"/>
      <c r="Q293" s="83"/>
      <c r="R293" s="16"/>
    </row>
    <row r="294" spans="1:25">
      <c r="A294" s="78"/>
      <c r="B294" s="75"/>
      <c r="C294" s="75"/>
      <c r="D294" s="13"/>
      <c r="E294" s="17" t="s">
        <v>115</v>
      </c>
      <c r="F294" s="18">
        <f t="shared" si="90"/>
        <v>7045.3</v>
      </c>
      <c r="G294" s="18">
        <f t="shared" si="90"/>
        <v>3000</v>
      </c>
      <c r="H294" s="18">
        <v>7045.3</v>
      </c>
      <c r="I294" s="18">
        <v>3000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  <c r="P294" s="82"/>
      <c r="Q294" s="83"/>
      <c r="R294" s="16"/>
    </row>
    <row r="295" spans="1:25">
      <c r="A295" s="78"/>
      <c r="B295" s="75"/>
      <c r="C295" s="75"/>
      <c r="D295" s="13"/>
      <c r="E295" s="17" t="s">
        <v>116</v>
      </c>
      <c r="F295" s="18">
        <f t="shared" si="90"/>
        <v>7045.3</v>
      </c>
      <c r="G295" s="18">
        <f t="shared" si="90"/>
        <v>3000</v>
      </c>
      <c r="H295" s="18">
        <v>7045.3</v>
      </c>
      <c r="I295" s="18">
        <v>3000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82"/>
      <c r="Q295" s="83"/>
      <c r="R295" s="16"/>
    </row>
    <row r="296" spans="1:25">
      <c r="A296" s="78"/>
      <c r="B296" s="75"/>
      <c r="C296" s="75"/>
      <c r="D296" s="13"/>
      <c r="E296" s="17" t="s">
        <v>117</v>
      </c>
      <c r="F296" s="18">
        <f t="shared" si="90"/>
        <v>7045.3</v>
      </c>
      <c r="G296" s="18">
        <f t="shared" si="90"/>
        <v>3000</v>
      </c>
      <c r="H296" s="18">
        <v>7045.3</v>
      </c>
      <c r="I296" s="18">
        <v>3000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  <c r="P296" s="82"/>
      <c r="Q296" s="83"/>
      <c r="R296" s="16"/>
    </row>
    <row r="297" spans="1:25">
      <c r="A297" s="79"/>
      <c r="B297" s="76"/>
      <c r="C297" s="76"/>
      <c r="D297" s="13"/>
      <c r="E297" s="17" t="s">
        <v>76</v>
      </c>
      <c r="F297" s="18">
        <f t="shared" si="90"/>
        <v>7045.3</v>
      </c>
      <c r="G297" s="18">
        <f t="shared" si="90"/>
        <v>3000</v>
      </c>
      <c r="H297" s="18">
        <v>7045.3</v>
      </c>
      <c r="I297" s="18">
        <v>3000</v>
      </c>
      <c r="J297" s="18">
        <v>0</v>
      </c>
      <c r="K297" s="18">
        <v>0</v>
      </c>
      <c r="L297" s="18">
        <v>0</v>
      </c>
      <c r="M297" s="18">
        <v>0</v>
      </c>
      <c r="N297" s="18">
        <v>0</v>
      </c>
      <c r="O297" s="18">
        <v>0</v>
      </c>
      <c r="P297" s="84"/>
      <c r="Q297" s="85"/>
      <c r="R297" s="16"/>
    </row>
    <row r="298" spans="1:25" ht="12.75" customHeight="1">
      <c r="A298" s="77">
        <f>A286+1</f>
        <v>23</v>
      </c>
      <c r="B298" s="74" t="s">
        <v>28</v>
      </c>
      <c r="C298" s="74" t="s">
        <v>54</v>
      </c>
      <c r="D298" s="13"/>
      <c r="E298" s="14" t="s">
        <v>10</v>
      </c>
      <c r="F298" s="15">
        <f t="shared" ref="F298:O298" si="91">SUM(F299:F309)</f>
        <v>201640.00000000003</v>
      </c>
      <c r="G298" s="15">
        <f t="shared" si="91"/>
        <v>39673.4</v>
      </c>
      <c r="H298" s="15">
        <f t="shared" si="91"/>
        <v>201640.00000000003</v>
      </c>
      <c r="I298" s="15">
        <f t="shared" si="91"/>
        <v>39673.4</v>
      </c>
      <c r="J298" s="15">
        <f t="shared" si="91"/>
        <v>0</v>
      </c>
      <c r="K298" s="15">
        <f t="shared" si="91"/>
        <v>0</v>
      </c>
      <c r="L298" s="15">
        <f t="shared" si="91"/>
        <v>0</v>
      </c>
      <c r="M298" s="15">
        <f t="shared" si="91"/>
        <v>0</v>
      </c>
      <c r="N298" s="15">
        <f t="shared" si="91"/>
        <v>0</v>
      </c>
      <c r="O298" s="15">
        <f t="shared" si="91"/>
        <v>0</v>
      </c>
      <c r="P298" s="80" t="s">
        <v>66</v>
      </c>
      <c r="Q298" s="81"/>
      <c r="R298" s="16"/>
    </row>
    <row r="299" spans="1:25">
      <c r="A299" s="78"/>
      <c r="B299" s="75"/>
      <c r="C299" s="75"/>
      <c r="D299" s="13" t="s">
        <v>29</v>
      </c>
      <c r="E299" s="17" t="s">
        <v>15</v>
      </c>
      <c r="F299" s="18">
        <f t="shared" ref="F299:F309" si="92">H299+J299+L299+N299</f>
        <v>15000</v>
      </c>
      <c r="G299" s="18">
        <f t="shared" ref="G299:G309" si="93">I299+K299+M299+O299</f>
        <v>3718.1</v>
      </c>
      <c r="H299" s="18">
        <v>15000</v>
      </c>
      <c r="I299" s="18">
        <v>3718.1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82"/>
      <c r="Q299" s="83"/>
      <c r="R299" s="19"/>
      <c r="S299" s="19" t="s">
        <v>77</v>
      </c>
      <c r="T299" s="19" t="s">
        <v>78</v>
      </c>
      <c r="U299" s="19" t="s">
        <v>79</v>
      </c>
      <c r="V299" s="19" t="s">
        <v>81</v>
      </c>
      <c r="W299" s="19" t="s">
        <v>82</v>
      </c>
      <c r="X299" s="19" t="s">
        <v>83</v>
      </c>
    </row>
    <row r="300" spans="1:25">
      <c r="A300" s="78"/>
      <c r="B300" s="75"/>
      <c r="C300" s="75"/>
      <c r="D300" s="13"/>
      <c r="E300" s="17" t="s">
        <v>12</v>
      </c>
      <c r="F300" s="18">
        <f t="shared" si="92"/>
        <v>15795</v>
      </c>
      <c r="G300" s="18">
        <f t="shared" si="93"/>
        <v>4003.5</v>
      </c>
      <c r="H300" s="18">
        <v>15795</v>
      </c>
      <c r="I300" s="18">
        <v>4003.5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82"/>
      <c r="Q300" s="83"/>
      <c r="R300" s="21"/>
      <c r="S300" s="21" t="s">
        <v>89</v>
      </c>
      <c r="T300" s="21" t="s">
        <v>90</v>
      </c>
      <c r="U300" s="21" t="s">
        <v>98</v>
      </c>
      <c r="V300" s="21" t="s">
        <v>93</v>
      </c>
      <c r="W300" s="21" t="s">
        <v>99</v>
      </c>
      <c r="X300" s="21" t="s">
        <v>95</v>
      </c>
      <c r="Y300" s="5">
        <f>2691575.77+205673.51</f>
        <v>2897249.2800000003</v>
      </c>
    </row>
    <row r="301" spans="1:25">
      <c r="A301" s="78"/>
      <c r="B301" s="75"/>
      <c r="C301" s="75"/>
      <c r="D301" s="13"/>
      <c r="E301" s="17" t="s">
        <v>13</v>
      </c>
      <c r="F301" s="18">
        <f t="shared" si="92"/>
        <v>16632.099999999999</v>
      </c>
      <c r="G301" s="18">
        <f t="shared" si="93"/>
        <v>2495.1</v>
      </c>
      <c r="H301" s="18">
        <v>16632.099999999999</v>
      </c>
      <c r="I301" s="18">
        <v>2495.1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82"/>
      <c r="Q301" s="83"/>
      <c r="R301" s="21"/>
      <c r="S301" s="21" t="s">
        <v>89</v>
      </c>
      <c r="T301" s="21" t="s">
        <v>90</v>
      </c>
      <c r="U301" s="21" t="s">
        <v>101</v>
      </c>
      <c r="V301" s="21" t="s">
        <v>104</v>
      </c>
      <c r="W301" s="21" t="s">
        <v>99</v>
      </c>
      <c r="X301" s="21" t="s">
        <v>95</v>
      </c>
    </row>
    <row r="302" spans="1:25">
      <c r="A302" s="78"/>
      <c r="B302" s="75"/>
      <c r="C302" s="75"/>
      <c r="D302" s="13"/>
      <c r="E302" s="17" t="s">
        <v>16</v>
      </c>
      <c r="F302" s="18">
        <f t="shared" si="92"/>
        <v>17480.400000000001</v>
      </c>
      <c r="G302" s="18">
        <f t="shared" si="93"/>
        <v>2687</v>
      </c>
      <c r="H302" s="18">
        <v>17480.400000000001</v>
      </c>
      <c r="I302" s="18">
        <v>2687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82"/>
      <c r="Q302" s="83"/>
      <c r="R302" s="21"/>
      <c r="S302" s="21" t="s">
        <v>89</v>
      </c>
      <c r="T302" s="21" t="s">
        <v>90</v>
      </c>
      <c r="U302" s="21" t="s">
        <v>101</v>
      </c>
      <c r="V302" s="21" t="s">
        <v>105</v>
      </c>
      <c r="W302" s="21" t="s">
        <v>99</v>
      </c>
      <c r="X302" s="21" t="s">
        <v>95</v>
      </c>
    </row>
    <row r="303" spans="1:25">
      <c r="A303" s="78"/>
      <c r="B303" s="75"/>
      <c r="C303" s="75"/>
      <c r="D303" s="13"/>
      <c r="E303" s="17" t="s">
        <v>17</v>
      </c>
      <c r="F303" s="18">
        <f t="shared" si="92"/>
        <v>18336.900000000001</v>
      </c>
      <c r="G303" s="18">
        <f t="shared" si="93"/>
        <v>4935.7</v>
      </c>
      <c r="H303" s="18">
        <v>18336.900000000001</v>
      </c>
      <c r="I303" s="18">
        <v>4935.7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82"/>
      <c r="Q303" s="83"/>
      <c r="R303" s="21"/>
      <c r="S303" s="21" t="s">
        <v>89</v>
      </c>
      <c r="T303" s="21" t="s">
        <v>106</v>
      </c>
      <c r="U303" s="21" t="s">
        <v>107</v>
      </c>
      <c r="V303" s="21" t="s">
        <v>108</v>
      </c>
      <c r="W303" s="21" t="s">
        <v>99</v>
      </c>
      <c r="X303" s="21" t="s">
        <v>95</v>
      </c>
    </row>
    <row r="304" spans="1:25">
      <c r="A304" s="78"/>
      <c r="B304" s="75"/>
      <c r="C304" s="75"/>
      <c r="D304" s="13"/>
      <c r="E304" s="17" t="s">
        <v>65</v>
      </c>
      <c r="F304" s="18">
        <f t="shared" si="92"/>
        <v>19732.599999999999</v>
      </c>
      <c r="G304" s="3">
        <f t="shared" si="93"/>
        <v>3639</v>
      </c>
      <c r="H304" s="18">
        <v>19732.599999999999</v>
      </c>
      <c r="I304" s="71">
        <v>3639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  <c r="P304" s="82"/>
      <c r="Q304" s="83"/>
      <c r="R304" s="16"/>
    </row>
    <row r="305" spans="1:25">
      <c r="A305" s="78"/>
      <c r="B305" s="75"/>
      <c r="C305" s="75"/>
      <c r="D305" s="13"/>
      <c r="E305" s="17" t="s">
        <v>114</v>
      </c>
      <c r="F305" s="18">
        <f t="shared" si="92"/>
        <v>19732.599999999999</v>
      </c>
      <c r="G305" s="18">
        <f t="shared" si="93"/>
        <v>3639</v>
      </c>
      <c r="H305" s="18">
        <v>19732.599999999999</v>
      </c>
      <c r="I305" s="18">
        <v>3639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82"/>
      <c r="Q305" s="83"/>
      <c r="R305" s="16"/>
    </row>
    <row r="306" spans="1:25">
      <c r="A306" s="78"/>
      <c r="B306" s="75"/>
      <c r="C306" s="75"/>
      <c r="D306" s="13"/>
      <c r="E306" s="17" t="s">
        <v>115</v>
      </c>
      <c r="F306" s="18">
        <f t="shared" si="92"/>
        <v>19732.599999999999</v>
      </c>
      <c r="G306" s="18">
        <f t="shared" si="93"/>
        <v>3639</v>
      </c>
      <c r="H306" s="18">
        <v>19732.599999999999</v>
      </c>
      <c r="I306" s="18">
        <v>3639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82"/>
      <c r="Q306" s="83"/>
      <c r="R306" s="16"/>
    </row>
    <row r="307" spans="1:25">
      <c r="A307" s="78"/>
      <c r="B307" s="75"/>
      <c r="C307" s="75"/>
      <c r="D307" s="13"/>
      <c r="E307" s="17" t="s">
        <v>116</v>
      </c>
      <c r="F307" s="18">
        <f t="shared" si="92"/>
        <v>19732.599999999999</v>
      </c>
      <c r="G307" s="18">
        <f t="shared" si="93"/>
        <v>3639</v>
      </c>
      <c r="H307" s="18">
        <v>19732.599999999999</v>
      </c>
      <c r="I307" s="18">
        <v>3639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82"/>
      <c r="Q307" s="83"/>
      <c r="R307" s="16"/>
    </row>
    <row r="308" spans="1:25">
      <c r="A308" s="78"/>
      <c r="B308" s="75"/>
      <c r="C308" s="75"/>
      <c r="D308" s="13"/>
      <c r="E308" s="17" t="s">
        <v>117</v>
      </c>
      <c r="F308" s="18">
        <f t="shared" si="92"/>
        <v>19732.599999999999</v>
      </c>
      <c r="G308" s="18">
        <f t="shared" si="93"/>
        <v>3639</v>
      </c>
      <c r="H308" s="18">
        <v>19732.599999999999</v>
      </c>
      <c r="I308" s="18">
        <v>3639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82"/>
      <c r="Q308" s="83"/>
      <c r="R308" s="16"/>
    </row>
    <row r="309" spans="1:25">
      <c r="A309" s="79"/>
      <c r="B309" s="76"/>
      <c r="C309" s="76"/>
      <c r="D309" s="13"/>
      <c r="E309" s="17" t="s">
        <v>76</v>
      </c>
      <c r="F309" s="18">
        <f t="shared" si="92"/>
        <v>19732.599999999999</v>
      </c>
      <c r="G309" s="18">
        <f t="shared" si="93"/>
        <v>3639</v>
      </c>
      <c r="H309" s="18">
        <v>19732.599999999999</v>
      </c>
      <c r="I309" s="18">
        <v>3639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84"/>
      <c r="Q309" s="85"/>
      <c r="R309" s="16"/>
    </row>
    <row r="310" spans="1:25" ht="12.75" customHeight="1">
      <c r="A310" s="77">
        <v>24</v>
      </c>
      <c r="B310" s="74" t="s">
        <v>67</v>
      </c>
      <c r="C310" s="74" t="s">
        <v>54</v>
      </c>
      <c r="D310" s="13"/>
      <c r="E310" s="14" t="s">
        <v>10</v>
      </c>
      <c r="F310" s="15">
        <f t="shared" ref="F310:O310" si="94">SUM(F311:F321)</f>
        <v>10000</v>
      </c>
      <c r="G310" s="15">
        <f t="shared" si="94"/>
        <v>10000</v>
      </c>
      <c r="H310" s="15">
        <f t="shared" si="94"/>
        <v>10000</v>
      </c>
      <c r="I310" s="15">
        <f t="shared" si="94"/>
        <v>10000</v>
      </c>
      <c r="J310" s="15">
        <f t="shared" si="94"/>
        <v>0</v>
      </c>
      <c r="K310" s="15">
        <f t="shared" si="94"/>
        <v>0</v>
      </c>
      <c r="L310" s="15">
        <f t="shared" si="94"/>
        <v>0</v>
      </c>
      <c r="M310" s="15">
        <f t="shared" si="94"/>
        <v>0</v>
      </c>
      <c r="N310" s="15">
        <f t="shared" si="94"/>
        <v>0</v>
      </c>
      <c r="O310" s="15">
        <f t="shared" si="94"/>
        <v>0</v>
      </c>
      <c r="P310" s="80" t="s">
        <v>66</v>
      </c>
      <c r="Q310" s="81"/>
      <c r="R310" s="16"/>
    </row>
    <row r="311" spans="1:25">
      <c r="A311" s="78"/>
      <c r="B311" s="75"/>
      <c r="C311" s="75"/>
      <c r="D311" s="13"/>
      <c r="E311" s="17" t="s">
        <v>15</v>
      </c>
      <c r="F311" s="18">
        <f t="shared" ref="F311:F321" si="95">H311+J311+L311+N311</f>
        <v>0</v>
      </c>
      <c r="G311" s="18">
        <f t="shared" ref="G311:G321" si="96">I311+K311+M311+O311</f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82"/>
      <c r="Q311" s="83"/>
      <c r="R311" s="19"/>
      <c r="S311" s="19" t="s">
        <v>77</v>
      </c>
      <c r="T311" s="19" t="s">
        <v>78</v>
      </c>
      <c r="U311" s="19" t="s">
        <v>79</v>
      </c>
      <c r="V311" s="19" t="s">
        <v>81</v>
      </c>
      <c r="W311" s="19" t="s">
        <v>82</v>
      </c>
      <c r="X311" s="19" t="s">
        <v>83</v>
      </c>
    </row>
    <row r="312" spans="1:25">
      <c r="A312" s="78"/>
      <c r="B312" s="75"/>
      <c r="C312" s="75"/>
      <c r="D312" s="13"/>
      <c r="E312" s="17" t="s">
        <v>12</v>
      </c>
      <c r="F312" s="18">
        <f t="shared" si="95"/>
        <v>0</v>
      </c>
      <c r="G312" s="18">
        <f t="shared" si="96"/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82"/>
      <c r="Q312" s="83"/>
      <c r="R312" s="21"/>
      <c r="S312" s="21" t="s">
        <v>89</v>
      </c>
      <c r="T312" s="21" t="s">
        <v>90</v>
      </c>
      <c r="U312" s="21" t="s">
        <v>98</v>
      </c>
      <c r="V312" s="21" t="s">
        <v>93</v>
      </c>
      <c r="W312" s="21" t="s">
        <v>99</v>
      </c>
      <c r="X312" s="21" t="s">
        <v>95</v>
      </c>
    </row>
    <row r="313" spans="1:25">
      <c r="A313" s="78"/>
      <c r="B313" s="75"/>
      <c r="C313" s="75"/>
      <c r="D313" s="13"/>
      <c r="E313" s="17" t="s">
        <v>13</v>
      </c>
      <c r="F313" s="18">
        <f t="shared" si="95"/>
        <v>0</v>
      </c>
      <c r="G313" s="18">
        <f t="shared" si="96"/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82"/>
      <c r="Q313" s="83"/>
      <c r="R313" s="21"/>
      <c r="S313" s="21" t="s">
        <v>89</v>
      </c>
      <c r="T313" s="21" t="s">
        <v>90</v>
      </c>
      <c r="U313" s="21" t="s">
        <v>101</v>
      </c>
      <c r="V313" s="21" t="s">
        <v>104</v>
      </c>
      <c r="W313" s="21" t="s">
        <v>99</v>
      </c>
      <c r="X313" s="21" t="s">
        <v>95</v>
      </c>
    </row>
    <row r="314" spans="1:25">
      <c r="A314" s="78"/>
      <c r="B314" s="75"/>
      <c r="C314" s="75"/>
      <c r="D314" s="13"/>
      <c r="E314" s="17" t="s">
        <v>16</v>
      </c>
      <c r="F314" s="18">
        <f t="shared" si="95"/>
        <v>10000</v>
      </c>
      <c r="G314" s="18">
        <f t="shared" si="96"/>
        <v>10000</v>
      </c>
      <c r="H314" s="18">
        <v>10000</v>
      </c>
      <c r="I314" s="18">
        <v>10000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82"/>
      <c r="Q314" s="83"/>
      <c r="R314" s="21"/>
      <c r="S314" s="21" t="s">
        <v>89</v>
      </c>
      <c r="T314" s="21" t="s">
        <v>90</v>
      </c>
      <c r="U314" s="21" t="s">
        <v>101</v>
      </c>
      <c r="V314" s="21" t="s">
        <v>105</v>
      </c>
      <c r="W314" s="21" t="s">
        <v>99</v>
      </c>
      <c r="X314" s="21" t="s">
        <v>95</v>
      </c>
      <c r="Y314" s="5">
        <v>10000000</v>
      </c>
    </row>
    <row r="315" spans="1:25">
      <c r="A315" s="78"/>
      <c r="B315" s="75"/>
      <c r="C315" s="75"/>
      <c r="D315" s="13"/>
      <c r="E315" s="17" t="s">
        <v>17</v>
      </c>
      <c r="F315" s="18">
        <f t="shared" si="95"/>
        <v>0</v>
      </c>
      <c r="G315" s="18">
        <f t="shared" si="96"/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82"/>
      <c r="Q315" s="83"/>
      <c r="R315" s="21"/>
      <c r="S315" s="21" t="s">
        <v>89</v>
      </c>
      <c r="T315" s="21" t="s">
        <v>106</v>
      </c>
      <c r="U315" s="21" t="s">
        <v>107</v>
      </c>
      <c r="V315" s="21" t="s">
        <v>108</v>
      </c>
      <c r="W315" s="21" t="s">
        <v>99</v>
      </c>
      <c r="X315" s="21" t="s">
        <v>95</v>
      </c>
    </row>
    <row r="316" spans="1:25">
      <c r="A316" s="78"/>
      <c r="B316" s="75"/>
      <c r="C316" s="75"/>
      <c r="D316" s="13"/>
      <c r="E316" s="17" t="s">
        <v>65</v>
      </c>
      <c r="F316" s="18">
        <f t="shared" si="95"/>
        <v>0</v>
      </c>
      <c r="G316" s="18">
        <f t="shared" si="96"/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82"/>
      <c r="Q316" s="83"/>
      <c r="R316" s="16"/>
    </row>
    <row r="317" spans="1:25">
      <c r="A317" s="78"/>
      <c r="B317" s="75"/>
      <c r="C317" s="75"/>
      <c r="D317" s="13"/>
      <c r="E317" s="17" t="s">
        <v>114</v>
      </c>
      <c r="F317" s="18">
        <f t="shared" si="95"/>
        <v>0</v>
      </c>
      <c r="G317" s="18">
        <f t="shared" si="96"/>
        <v>0</v>
      </c>
      <c r="H317" s="18">
        <v>0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82"/>
      <c r="Q317" s="83"/>
      <c r="R317" s="16"/>
    </row>
    <row r="318" spans="1:25">
      <c r="A318" s="78"/>
      <c r="B318" s="75"/>
      <c r="C318" s="75"/>
      <c r="D318" s="13"/>
      <c r="E318" s="17" t="s">
        <v>115</v>
      </c>
      <c r="F318" s="18">
        <f t="shared" si="95"/>
        <v>0</v>
      </c>
      <c r="G318" s="18">
        <f t="shared" si="96"/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82"/>
      <c r="Q318" s="83"/>
      <c r="R318" s="16"/>
    </row>
    <row r="319" spans="1:25">
      <c r="A319" s="78"/>
      <c r="B319" s="75"/>
      <c r="C319" s="75"/>
      <c r="D319" s="13"/>
      <c r="E319" s="17" t="s">
        <v>116</v>
      </c>
      <c r="F319" s="18">
        <f t="shared" si="95"/>
        <v>0</v>
      </c>
      <c r="G319" s="18">
        <f t="shared" si="96"/>
        <v>0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82"/>
      <c r="Q319" s="83"/>
      <c r="R319" s="16"/>
    </row>
    <row r="320" spans="1:25">
      <c r="A320" s="78"/>
      <c r="B320" s="75"/>
      <c r="C320" s="75"/>
      <c r="D320" s="13"/>
      <c r="E320" s="17" t="s">
        <v>117</v>
      </c>
      <c r="F320" s="18">
        <f t="shared" si="95"/>
        <v>0</v>
      </c>
      <c r="G320" s="18">
        <f t="shared" si="96"/>
        <v>0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82"/>
      <c r="Q320" s="83"/>
      <c r="R320" s="16"/>
    </row>
    <row r="321" spans="1:25">
      <c r="A321" s="79"/>
      <c r="B321" s="76"/>
      <c r="C321" s="76"/>
      <c r="D321" s="13"/>
      <c r="E321" s="17" t="s">
        <v>76</v>
      </c>
      <c r="F321" s="18">
        <f t="shared" si="95"/>
        <v>0</v>
      </c>
      <c r="G321" s="18">
        <f t="shared" si="96"/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84"/>
      <c r="Q321" s="85"/>
      <c r="R321" s="16"/>
    </row>
    <row r="322" spans="1:25">
      <c r="A322" s="143"/>
      <c r="B322" s="125" t="s">
        <v>43</v>
      </c>
      <c r="C322" s="125"/>
      <c r="D322" s="13"/>
      <c r="E322" s="33" t="s">
        <v>10</v>
      </c>
      <c r="F322" s="15">
        <f t="shared" ref="F322:O322" si="97">SUM(F323:F333)</f>
        <v>707651.59999999986</v>
      </c>
      <c r="G322" s="15">
        <f t="shared" si="97"/>
        <v>278113.2</v>
      </c>
      <c r="H322" s="15">
        <f t="shared" si="97"/>
        <v>707651.59999999986</v>
      </c>
      <c r="I322" s="15">
        <f t="shared" si="97"/>
        <v>278113.2</v>
      </c>
      <c r="J322" s="15">
        <f t="shared" si="97"/>
        <v>0</v>
      </c>
      <c r="K322" s="15">
        <f t="shared" si="97"/>
        <v>0</v>
      </c>
      <c r="L322" s="15">
        <f t="shared" si="97"/>
        <v>0</v>
      </c>
      <c r="M322" s="15">
        <f t="shared" si="97"/>
        <v>0</v>
      </c>
      <c r="N322" s="15">
        <f t="shared" si="97"/>
        <v>0</v>
      </c>
      <c r="O322" s="15">
        <f t="shared" si="97"/>
        <v>0</v>
      </c>
      <c r="P322" s="125"/>
      <c r="Q322" s="125"/>
      <c r="R322" s="16"/>
    </row>
    <row r="323" spans="1:25">
      <c r="A323" s="143"/>
      <c r="B323" s="125"/>
      <c r="C323" s="125"/>
      <c r="D323" s="13"/>
      <c r="E323" s="13" t="s">
        <v>15</v>
      </c>
      <c r="F323" s="18">
        <f>F299+F287+F275+F263+F311</f>
        <v>42087.100000000006</v>
      </c>
      <c r="G323" s="18">
        <f t="shared" ref="G323:O323" si="98">G299+G287+G275+G263+G311</f>
        <v>24641.3</v>
      </c>
      <c r="H323" s="18">
        <f t="shared" si="98"/>
        <v>42087.100000000006</v>
      </c>
      <c r="I323" s="18">
        <f t="shared" si="98"/>
        <v>24641.3</v>
      </c>
      <c r="J323" s="18">
        <f t="shared" si="98"/>
        <v>0</v>
      </c>
      <c r="K323" s="18">
        <f t="shared" si="98"/>
        <v>0</v>
      </c>
      <c r="L323" s="18">
        <f t="shared" si="98"/>
        <v>0</v>
      </c>
      <c r="M323" s="18">
        <f t="shared" si="98"/>
        <v>0</v>
      </c>
      <c r="N323" s="18">
        <f t="shared" si="98"/>
        <v>0</v>
      </c>
      <c r="O323" s="18">
        <f t="shared" si="98"/>
        <v>0</v>
      </c>
      <c r="P323" s="125"/>
      <c r="Q323" s="125"/>
      <c r="R323" s="16"/>
    </row>
    <row r="324" spans="1:25">
      <c r="A324" s="143"/>
      <c r="B324" s="125"/>
      <c r="C324" s="125"/>
      <c r="D324" s="13"/>
      <c r="E324" s="13" t="s">
        <v>12</v>
      </c>
      <c r="F324" s="18">
        <f t="shared" ref="F324:O324" si="99">F300+F288+F276+F264+F312</f>
        <v>45660.5</v>
      </c>
      <c r="G324" s="18">
        <f t="shared" si="99"/>
        <v>24754.799999999999</v>
      </c>
      <c r="H324" s="18">
        <f t="shared" si="99"/>
        <v>45660.5</v>
      </c>
      <c r="I324" s="18">
        <f t="shared" si="99"/>
        <v>24754.799999999999</v>
      </c>
      <c r="J324" s="18">
        <f t="shared" si="99"/>
        <v>0</v>
      </c>
      <c r="K324" s="18">
        <f t="shared" si="99"/>
        <v>0</v>
      </c>
      <c r="L324" s="18">
        <f t="shared" si="99"/>
        <v>0</v>
      </c>
      <c r="M324" s="18">
        <f t="shared" si="99"/>
        <v>0</v>
      </c>
      <c r="N324" s="18">
        <f t="shared" si="99"/>
        <v>0</v>
      </c>
      <c r="O324" s="18">
        <f t="shared" si="99"/>
        <v>0</v>
      </c>
      <c r="P324" s="125"/>
      <c r="Q324" s="125"/>
      <c r="R324" s="16"/>
    </row>
    <row r="325" spans="1:25">
      <c r="A325" s="143"/>
      <c r="B325" s="125"/>
      <c r="C325" s="125"/>
      <c r="D325" s="13"/>
      <c r="E325" s="13" t="s">
        <v>13</v>
      </c>
      <c r="F325" s="18">
        <f t="shared" ref="F325:O325" si="100">F301+F289+F277+F265+F313</f>
        <v>49565.1</v>
      </c>
      <c r="G325" s="18">
        <f t="shared" si="100"/>
        <v>21249.5</v>
      </c>
      <c r="H325" s="18">
        <f t="shared" si="100"/>
        <v>49565.1</v>
      </c>
      <c r="I325" s="18">
        <f t="shared" si="100"/>
        <v>21249.5</v>
      </c>
      <c r="J325" s="18">
        <f t="shared" si="100"/>
        <v>0</v>
      </c>
      <c r="K325" s="18">
        <f t="shared" si="100"/>
        <v>0</v>
      </c>
      <c r="L325" s="18">
        <f t="shared" si="100"/>
        <v>0</v>
      </c>
      <c r="M325" s="18">
        <f t="shared" si="100"/>
        <v>0</v>
      </c>
      <c r="N325" s="18">
        <f t="shared" si="100"/>
        <v>0</v>
      </c>
      <c r="O325" s="18">
        <f t="shared" si="100"/>
        <v>0</v>
      </c>
      <c r="P325" s="125"/>
      <c r="Q325" s="125"/>
      <c r="R325" s="16"/>
    </row>
    <row r="326" spans="1:25">
      <c r="A326" s="143"/>
      <c r="B326" s="125"/>
      <c r="C326" s="125"/>
      <c r="D326" s="13"/>
      <c r="E326" s="13" t="s">
        <v>16</v>
      </c>
      <c r="F326" s="18">
        <f t="shared" ref="F326:O326" si="101">F302+F290+F278+F266+F314</f>
        <v>63731.399999999994</v>
      </c>
      <c r="G326" s="18">
        <f t="shared" si="101"/>
        <v>34145.699999999997</v>
      </c>
      <c r="H326" s="18">
        <f t="shared" si="101"/>
        <v>63731.399999999994</v>
      </c>
      <c r="I326" s="18">
        <f t="shared" si="101"/>
        <v>34145.699999999997</v>
      </c>
      <c r="J326" s="18">
        <f t="shared" si="101"/>
        <v>0</v>
      </c>
      <c r="K326" s="18">
        <f t="shared" si="101"/>
        <v>0</v>
      </c>
      <c r="L326" s="18">
        <f t="shared" si="101"/>
        <v>0</v>
      </c>
      <c r="M326" s="18">
        <f t="shared" si="101"/>
        <v>0</v>
      </c>
      <c r="N326" s="18">
        <f t="shared" si="101"/>
        <v>0</v>
      </c>
      <c r="O326" s="18">
        <f t="shared" si="101"/>
        <v>0</v>
      </c>
      <c r="P326" s="125"/>
      <c r="Q326" s="125"/>
      <c r="R326" s="16"/>
    </row>
    <row r="327" spans="1:25">
      <c r="A327" s="143"/>
      <c r="B327" s="125"/>
      <c r="C327" s="125"/>
      <c r="D327" s="13"/>
      <c r="E327" s="13" t="s">
        <v>17</v>
      </c>
      <c r="F327" s="18">
        <f t="shared" ref="F327:O327" si="102">F303+F291+F279+F267+F315</f>
        <v>59591.900000000009</v>
      </c>
      <c r="G327" s="18">
        <f t="shared" si="102"/>
        <v>24067.5</v>
      </c>
      <c r="H327" s="18">
        <f t="shared" si="102"/>
        <v>59591.900000000009</v>
      </c>
      <c r="I327" s="18">
        <f t="shared" si="102"/>
        <v>24067.5</v>
      </c>
      <c r="J327" s="18">
        <f t="shared" si="102"/>
        <v>0</v>
      </c>
      <c r="K327" s="18">
        <f t="shared" si="102"/>
        <v>0</v>
      </c>
      <c r="L327" s="18">
        <f t="shared" si="102"/>
        <v>0</v>
      </c>
      <c r="M327" s="18">
        <f t="shared" si="102"/>
        <v>0</v>
      </c>
      <c r="N327" s="18">
        <f t="shared" si="102"/>
        <v>0</v>
      </c>
      <c r="O327" s="18">
        <f t="shared" si="102"/>
        <v>0</v>
      </c>
      <c r="P327" s="125"/>
      <c r="Q327" s="125"/>
      <c r="R327" s="16"/>
    </row>
    <row r="328" spans="1:25">
      <c r="A328" s="143"/>
      <c r="B328" s="125"/>
      <c r="C328" s="125"/>
      <c r="D328" s="13"/>
      <c r="E328" s="13" t="s">
        <v>65</v>
      </c>
      <c r="F328" s="18">
        <f t="shared" ref="F328:O328" si="103">F304+F292+F280+F268+F316</f>
        <v>74502.600000000006</v>
      </c>
      <c r="G328" s="18">
        <f t="shared" si="103"/>
        <v>22616.400000000001</v>
      </c>
      <c r="H328" s="18">
        <f t="shared" si="103"/>
        <v>74502.600000000006</v>
      </c>
      <c r="I328" s="18">
        <f t="shared" si="103"/>
        <v>22616.400000000001</v>
      </c>
      <c r="J328" s="18">
        <f t="shared" si="103"/>
        <v>0</v>
      </c>
      <c r="K328" s="18">
        <f t="shared" si="103"/>
        <v>0</v>
      </c>
      <c r="L328" s="18">
        <f t="shared" si="103"/>
        <v>0</v>
      </c>
      <c r="M328" s="18">
        <f t="shared" si="103"/>
        <v>0</v>
      </c>
      <c r="N328" s="18">
        <f t="shared" si="103"/>
        <v>0</v>
      </c>
      <c r="O328" s="18">
        <f t="shared" si="103"/>
        <v>0</v>
      </c>
      <c r="P328" s="125"/>
      <c r="Q328" s="125"/>
      <c r="R328" s="19"/>
      <c r="S328" s="19" t="s">
        <v>77</v>
      </c>
      <c r="T328" s="19" t="s">
        <v>78</v>
      </c>
      <c r="U328" s="19" t="s">
        <v>79</v>
      </c>
      <c r="V328" s="19" t="s">
        <v>81</v>
      </c>
      <c r="W328" s="19" t="s">
        <v>82</v>
      </c>
      <c r="X328" s="19" t="s">
        <v>83</v>
      </c>
    </row>
    <row r="329" spans="1:25">
      <c r="A329" s="143"/>
      <c r="B329" s="125"/>
      <c r="C329" s="125"/>
      <c r="D329" s="13"/>
      <c r="E329" s="13" t="s">
        <v>114</v>
      </c>
      <c r="F329" s="18">
        <f t="shared" ref="F329:O329" si="104">F305+F293+F281+F269+F317</f>
        <v>74502.600000000006</v>
      </c>
      <c r="G329" s="18">
        <f t="shared" si="104"/>
        <v>23584.7</v>
      </c>
      <c r="H329" s="18">
        <f t="shared" si="104"/>
        <v>74502.600000000006</v>
      </c>
      <c r="I329" s="18">
        <f t="shared" si="104"/>
        <v>23584.7</v>
      </c>
      <c r="J329" s="18">
        <f t="shared" si="104"/>
        <v>0</v>
      </c>
      <c r="K329" s="18">
        <f t="shared" si="104"/>
        <v>0</v>
      </c>
      <c r="L329" s="18">
        <f t="shared" si="104"/>
        <v>0</v>
      </c>
      <c r="M329" s="18">
        <f t="shared" si="104"/>
        <v>0</v>
      </c>
      <c r="N329" s="18">
        <f t="shared" si="104"/>
        <v>0</v>
      </c>
      <c r="O329" s="18">
        <f t="shared" si="104"/>
        <v>0</v>
      </c>
      <c r="P329" s="125"/>
      <c r="Q329" s="125"/>
      <c r="R329" s="46"/>
      <c r="S329" s="46"/>
      <c r="T329" s="46"/>
      <c r="U329" s="46"/>
      <c r="V329" s="46"/>
      <c r="W329" s="46"/>
      <c r="X329" s="46"/>
    </row>
    <row r="330" spans="1:25">
      <c r="A330" s="143"/>
      <c r="B330" s="125"/>
      <c r="C330" s="125"/>
      <c r="D330" s="13"/>
      <c r="E330" s="13" t="s">
        <v>115</v>
      </c>
      <c r="F330" s="18">
        <f t="shared" ref="F330:O330" si="105">F306+F294+F282+F270+F318</f>
        <v>74502.600000000006</v>
      </c>
      <c r="G330" s="18">
        <f t="shared" si="105"/>
        <v>22782.800000000003</v>
      </c>
      <c r="H330" s="18">
        <f t="shared" si="105"/>
        <v>74502.600000000006</v>
      </c>
      <c r="I330" s="18">
        <f t="shared" si="105"/>
        <v>22782.800000000003</v>
      </c>
      <c r="J330" s="18">
        <f t="shared" si="105"/>
        <v>0</v>
      </c>
      <c r="K330" s="18">
        <f t="shared" si="105"/>
        <v>0</v>
      </c>
      <c r="L330" s="18">
        <f t="shared" si="105"/>
        <v>0</v>
      </c>
      <c r="M330" s="18">
        <f t="shared" si="105"/>
        <v>0</v>
      </c>
      <c r="N330" s="18">
        <f t="shared" si="105"/>
        <v>0</v>
      </c>
      <c r="O330" s="18">
        <f t="shared" si="105"/>
        <v>0</v>
      </c>
      <c r="P330" s="125"/>
      <c r="Q330" s="125"/>
      <c r="R330" s="46"/>
      <c r="S330" s="46"/>
      <c r="T330" s="46"/>
      <c r="U330" s="46"/>
      <c r="V330" s="46"/>
      <c r="W330" s="46"/>
      <c r="X330" s="46"/>
    </row>
    <row r="331" spans="1:25">
      <c r="A331" s="143"/>
      <c r="B331" s="125"/>
      <c r="C331" s="125"/>
      <c r="D331" s="13"/>
      <c r="E331" s="13" t="s">
        <v>116</v>
      </c>
      <c r="F331" s="18">
        <f t="shared" ref="F331:O331" si="106">F307+F295+F283+F271+F319</f>
        <v>74502.600000000006</v>
      </c>
      <c r="G331" s="18">
        <f t="shared" si="106"/>
        <v>23584.7</v>
      </c>
      <c r="H331" s="18">
        <f t="shared" si="106"/>
        <v>74502.600000000006</v>
      </c>
      <c r="I331" s="18">
        <f t="shared" si="106"/>
        <v>23584.7</v>
      </c>
      <c r="J331" s="18">
        <f t="shared" si="106"/>
        <v>0</v>
      </c>
      <c r="K331" s="18">
        <f t="shared" si="106"/>
        <v>0</v>
      </c>
      <c r="L331" s="18">
        <f t="shared" si="106"/>
        <v>0</v>
      </c>
      <c r="M331" s="18">
        <f t="shared" si="106"/>
        <v>0</v>
      </c>
      <c r="N331" s="18">
        <f t="shared" si="106"/>
        <v>0</v>
      </c>
      <c r="O331" s="18">
        <f t="shared" si="106"/>
        <v>0</v>
      </c>
      <c r="P331" s="125"/>
      <c r="Q331" s="125"/>
      <c r="R331" s="46"/>
      <c r="S331" s="46"/>
      <c r="T331" s="46"/>
      <c r="U331" s="46"/>
      <c r="V331" s="46"/>
      <c r="W331" s="46"/>
      <c r="X331" s="46"/>
    </row>
    <row r="332" spans="1:25">
      <c r="A332" s="143"/>
      <c r="B332" s="125"/>
      <c r="C332" s="125"/>
      <c r="D332" s="13"/>
      <c r="E332" s="13" t="s">
        <v>117</v>
      </c>
      <c r="F332" s="18">
        <f t="shared" ref="F332:O332" si="107">F308+F296+F284+F272+F320</f>
        <v>74502.600000000006</v>
      </c>
      <c r="G332" s="18">
        <f t="shared" si="107"/>
        <v>24592.9</v>
      </c>
      <c r="H332" s="18">
        <f t="shared" si="107"/>
        <v>74502.600000000006</v>
      </c>
      <c r="I332" s="18">
        <f t="shared" si="107"/>
        <v>24592.9</v>
      </c>
      <c r="J332" s="18">
        <f t="shared" si="107"/>
        <v>0</v>
      </c>
      <c r="K332" s="18">
        <f t="shared" si="107"/>
        <v>0</v>
      </c>
      <c r="L332" s="18">
        <f t="shared" si="107"/>
        <v>0</v>
      </c>
      <c r="M332" s="18">
        <f t="shared" si="107"/>
        <v>0</v>
      </c>
      <c r="N332" s="18">
        <f t="shared" si="107"/>
        <v>0</v>
      </c>
      <c r="O332" s="18">
        <f t="shared" si="107"/>
        <v>0</v>
      </c>
      <c r="P332" s="125"/>
      <c r="Q332" s="125"/>
      <c r="R332" s="46"/>
      <c r="S332" s="46"/>
      <c r="T332" s="46"/>
      <c r="U332" s="46"/>
      <c r="V332" s="46"/>
      <c r="W332" s="46"/>
      <c r="X332" s="46"/>
    </row>
    <row r="333" spans="1:25">
      <c r="A333" s="143"/>
      <c r="B333" s="125"/>
      <c r="C333" s="125"/>
      <c r="D333" s="13"/>
      <c r="E333" s="13" t="s">
        <v>76</v>
      </c>
      <c r="F333" s="18">
        <f t="shared" ref="F333:O333" si="108">F309+F297+F285+F273+F321</f>
        <v>74502.600000000006</v>
      </c>
      <c r="G333" s="18">
        <f t="shared" si="108"/>
        <v>32092.9</v>
      </c>
      <c r="H333" s="18">
        <f t="shared" si="108"/>
        <v>74502.600000000006</v>
      </c>
      <c r="I333" s="18">
        <f t="shared" si="108"/>
        <v>32092.9</v>
      </c>
      <c r="J333" s="18">
        <f t="shared" si="108"/>
        <v>0</v>
      </c>
      <c r="K333" s="18">
        <f t="shared" si="108"/>
        <v>0</v>
      </c>
      <c r="L333" s="18">
        <f t="shared" si="108"/>
        <v>0</v>
      </c>
      <c r="M333" s="18">
        <f t="shared" si="108"/>
        <v>0</v>
      </c>
      <c r="N333" s="18">
        <f t="shared" si="108"/>
        <v>0</v>
      </c>
      <c r="O333" s="18">
        <f t="shared" si="108"/>
        <v>0</v>
      </c>
      <c r="P333" s="125"/>
      <c r="Q333" s="125"/>
      <c r="R333" s="46"/>
      <c r="S333" s="46"/>
      <c r="T333" s="46"/>
      <c r="U333" s="46"/>
      <c r="V333" s="46"/>
      <c r="W333" s="46"/>
      <c r="X333" s="46"/>
    </row>
    <row r="334" spans="1:25" ht="13.5">
      <c r="A334" s="122" t="s">
        <v>50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4"/>
      <c r="R334" s="21"/>
      <c r="S334" s="21" t="s">
        <v>89</v>
      </c>
      <c r="T334" s="21" t="s">
        <v>90</v>
      </c>
      <c r="U334" s="21" t="s">
        <v>98</v>
      </c>
      <c r="V334" s="21" t="s">
        <v>93</v>
      </c>
      <c r="W334" s="21" t="s">
        <v>99</v>
      </c>
      <c r="X334" s="21" t="s">
        <v>95</v>
      </c>
      <c r="Y334" s="16">
        <f>Y312+Y300+Y288+Y276+Y265+Y156+Y131+Y59+Y48</f>
        <v>7803450.2800000003</v>
      </c>
    </row>
    <row r="335" spans="1:25" ht="12.75" customHeight="1">
      <c r="A335" s="77">
        <v>25</v>
      </c>
      <c r="B335" s="74" t="s">
        <v>36</v>
      </c>
      <c r="C335" s="74" t="s">
        <v>54</v>
      </c>
      <c r="D335" s="13"/>
      <c r="E335" s="47" t="s">
        <v>10</v>
      </c>
      <c r="F335" s="15">
        <f t="shared" ref="F335:O335" si="109">SUM(F336:F346)</f>
        <v>83570.699999999983</v>
      </c>
      <c r="G335" s="15">
        <f t="shared" si="109"/>
        <v>15734.300000000005</v>
      </c>
      <c r="H335" s="15">
        <f t="shared" si="109"/>
        <v>83570.699999999983</v>
      </c>
      <c r="I335" s="15">
        <f t="shared" si="109"/>
        <v>15734.300000000005</v>
      </c>
      <c r="J335" s="15">
        <f t="shared" si="109"/>
        <v>0</v>
      </c>
      <c r="K335" s="15">
        <f t="shared" si="109"/>
        <v>0</v>
      </c>
      <c r="L335" s="15">
        <f t="shared" si="109"/>
        <v>0</v>
      </c>
      <c r="M335" s="15">
        <f t="shared" si="109"/>
        <v>0</v>
      </c>
      <c r="N335" s="15">
        <f t="shared" si="109"/>
        <v>0</v>
      </c>
      <c r="O335" s="15">
        <f t="shared" si="109"/>
        <v>0</v>
      </c>
      <c r="P335" s="80" t="s">
        <v>39</v>
      </c>
      <c r="Q335" s="81"/>
      <c r="R335" s="21"/>
      <c r="S335" s="21" t="s">
        <v>89</v>
      </c>
      <c r="T335" s="21" t="s">
        <v>90</v>
      </c>
      <c r="U335" s="21" t="s">
        <v>101</v>
      </c>
      <c r="V335" s="21" t="s">
        <v>104</v>
      </c>
      <c r="W335" s="21" t="s">
        <v>99</v>
      </c>
      <c r="X335" s="21" t="s">
        <v>95</v>
      </c>
      <c r="Y335" s="16">
        <f>Y313+Y301+Y289+Y277+Y266+Y157+Y132+Y60+Y49</f>
        <v>550001</v>
      </c>
    </row>
    <row r="336" spans="1:25" ht="25.5">
      <c r="A336" s="78"/>
      <c r="B336" s="75"/>
      <c r="C336" s="75"/>
      <c r="D336" s="13" t="s">
        <v>20</v>
      </c>
      <c r="E336" s="48" t="s">
        <v>15</v>
      </c>
      <c r="F336" s="18">
        <f t="shared" ref="F336:G346" si="110">H336+J336+L336+N336</f>
        <v>7867.5</v>
      </c>
      <c r="G336" s="18">
        <f t="shared" si="110"/>
        <v>3026.2</v>
      </c>
      <c r="H336" s="18">
        <v>7867.5</v>
      </c>
      <c r="I336" s="18">
        <v>3026.2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82"/>
      <c r="Q336" s="83"/>
      <c r="R336" s="21"/>
      <c r="S336" s="21" t="s">
        <v>89</v>
      </c>
      <c r="T336" s="21" t="s">
        <v>90</v>
      </c>
      <c r="U336" s="21" t="s">
        <v>101</v>
      </c>
      <c r="V336" s="21" t="s">
        <v>105</v>
      </c>
      <c r="W336" s="21" t="s">
        <v>99</v>
      </c>
      <c r="X336" s="21" t="s">
        <v>95</v>
      </c>
      <c r="Y336" s="16">
        <f>Y314+Y302+Y290+Y278+Y267+Y158+Y133+Y61+Y50</f>
        <v>10000001</v>
      </c>
    </row>
    <row r="337" spans="1:25">
      <c r="A337" s="78"/>
      <c r="B337" s="75"/>
      <c r="C337" s="75"/>
      <c r="D337" s="13"/>
      <c r="E337" s="48" t="s">
        <v>12</v>
      </c>
      <c r="F337" s="18">
        <f t="shared" si="110"/>
        <v>8450.2000000000007</v>
      </c>
      <c r="G337" s="18">
        <f t="shared" si="110"/>
        <v>2399</v>
      </c>
      <c r="H337" s="18">
        <v>8450.2000000000007</v>
      </c>
      <c r="I337" s="25">
        <v>2399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82"/>
      <c r="Q337" s="83"/>
      <c r="R337" s="21"/>
      <c r="S337" s="21" t="s">
        <v>89</v>
      </c>
      <c r="T337" s="21" t="s">
        <v>106</v>
      </c>
      <c r="U337" s="21" t="s">
        <v>107</v>
      </c>
      <c r="V337" s="21" t="s">
        <v>108</v>
      </c>
      <c r="W337" s="21" t="s">
        <v>99</v>
      </c>
      <c r="X337" s="21" t="s">
        <v>95</v>
      </c>
      <c r="Y337" s="16">
        <f>Y315+Y303+Y291+Y279+Y268+Y159+Y134+Y62+Y51</f>
        <v>1431001</v>
      </c>
    </row>
    <row r="338" spans="1:25">
      <c r="A338" s="78"/>
      <c r="B338" s="75"/>
      <c r="C338" s="75"/>
      <c r="D338" s="13"/>
      <c r="E338" s="48" t="s">
        <v>13</v>
      </c>
      <c r="F338" s="18">
        <f t="shared" si="110"/>
        <v>9072.5</v>
      </c>
      <c r="G338" s="18">
        <f t="shared" si="110"/>
        <v>1054.0999999999999</v>
      </c>
      <c r="H338" s="26">
        <v>9072.5</v>
      </c>
      <c r="I338" s="18">
        <f>2218.6-1000-164.5</f>
        <v>1054.0999999999999</v>
      </c>
      <c r="J338" s="27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82"/>
      <c r="Q338" s="83"/>
      <c r="R338" s="16"/>
    </row>
    <row r="339" spans="1:25">
      <c r="A339" s="78"/>
      <c r="B339" s="75"/>
      <c r="C339" s="75"/>
      <c r="D339" s="13"/>
      <c r="E339" s="48" t="s">
        <v>16</v>
      </c>
      <c r="F339" s="18">
        <f t="shared" si="110"/>
        <v>9718.6</v>
      </c>
      <c r="G339" s="18">
        <f t="shared" si="110"/>
        <v>1420.6</v>
      </c>
      <c r="H339" s="26">
        <v>9718.6</v>
      </c>
      <c r="I339" s="18">
        <f>1800-379.4</f>
        <v>1420.6</v>
      </c>
      <c r="J339" s="27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82"/>
      <c r="Q339" s="83"/>
      <c r="R339" s="16"/>
    </row>
    <row r="340" spans="1:25">
      <c r="A340" s="78"/>
      <c r="B340" s="75"/>
      <c r="C340" s="75"/>
      <c r="D340" s="13"/>
      <c r="E340" s="48" t="s">
        <v>17</v>
      </c>
      <c r="F340" s="18">
        <f t="shared" si="110"/>
        <v>10387.1</v>
      </c>
      <c r="G340" s="18">
        <f t="shared" si="110"/>
        <v>1119.2</v>
      </c>
      <c r="H340" s="26">
        <v>10387.1</v>
      </c>
      <c r="I340" s="18">
        <v>1119.2</v>
      </c>
      <c r="J340" s="27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82"/>
      <c r="Q340" s="83"/>
      <c r="R340" s="16"/>
    </row>
    <row r="341" spans="1:25">
      <c r="A341" s="78"/>
      <c r="B341" s="75"/>
      <c r="C341" s="75"/>
      <c r="D341" s="13"/>
      <c r="E341" s="17" t="s">
        <v>65</v>
      </c>
      <c r="F341" s="18">
        <f t="shared" si="110"/>
        <v>1590.2</v>
      </c>
      <c r="G341" s="3">
        <f t="shared" si="110"/>
        <v>1119.2</v>
      </c>
      <c r="H341" s="18">
        <v>1590.2</v>
      </c>
      <c r="I341" s="70">
        <v>1119.2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82"/>
      <c r="Q341" s="83"/>
      <c r="R341" s="16"/>
    </row>
    <row r="342" spans="1:25">
      <c r="A342" s="78"/>
      <c r="B342" s="75"/>
      <c r="C342" s="75"/>
      <c r="D342" s="13"/>
      <c r="E342" s="48" t="s">
        <v>114</v>
      </c>
      <c r="F342" s="18">
        <f>H342+J342+L342+N342</f>
        <v>1590.2</v>
      </c>
      <c r="G342" s="18">
        <f t="shared" si="110"/>
        <v>1119.2</v>
      </c>
      <c r="H342" s="18">
        <v>1590.2</v>
      </c>
      <c r="I342" s="18">
        <v>1119.2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82"/>
      <c r="Q342" s="83"/>
      <c r="R342" s="16"/>
    </row>
    <row r="343" spans="1:25">
      <c r="A343" s="78"/>
      <c r="B343" s="75"/>
      <c r="C343" s="75"/>
      <c r="D343" s="13"/>
      <c r="E343" s="48" t="s">
        <v>115</v>
      </c>
      <c r="F343" s="18">
        <f>H343+J343+L343+N343</f>
        <v>1590.2</v>
      </c>
      <c r="G343" s="18">
        <f t="shared" si="110"/>
        <v>1119.2</v>
      </c>
      <c r="H343" s="18">
        <v>1590.2</v>
      </c>
      <c r="I343" s="18">
        <v>1119.2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82"/>
      <c r="Q343" s="83"/>
      <c r="R343" s="16"/>
    </row>
    <row r="344" spans="1:25">
      <c r="A344" s="78"/>
      <c r="B344" s="75"/>
      <c r="C344" s="75"/>
      <c r="D344" s="13"/>
      <c r="E344" s="48" t="s">
        <v>116</v>
      </c>
      <c r="F344" s="18">
        <f>H344+J344+L344+N344</f>
        <v>11101.4</v>
      </c>
      <c r="G344" s="18">
        <f t="shared" si="110"/>
        <v>1119.2</v>
      </c>
      <c r="H344" s="18">
        <v>11101.4</v>
      </c>
      <c r="I344" s="18">
        <v>1119.2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82"/>
      <c r="Q344" s="83"/>
      <c r="R344" s="16"/>
    </row>
    <row r="345" spans="1:25">
      <c r="A345" s="78"/>
      <c r="B345" s="75"/>
      <c r="C345" s="75"/>
      <c r="D345" s="13"/>
      <c r="E345" s="17" t="s">
        <v>117</v>
      </c>
      <c r="F345" s="18">
        <f>H345+J345+L345+N345</f>
        <v>11101.4</v>
      </c>
      <c r="G345" s="18">
        <f t="shared" si="110"/>
        <v>1119.2</v>
      </c>
      <c r="H345" s="18">
        <v>11101.4</v>
      </c>
      <c r="I345" s="18">
        <v>1119.2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82"/>
      <c r="Q345" s="83"/>
      <c r="R345" s="16"/>
    </row>
    <row r="346" spans="1:25">
      <c r="A346" s="79"/>
      <c r="B346" s="76"/>
      <c r="C346" s="76"/>
      <c r="D346" s="13"/>
      <c r="E346" s="48" t="s">
        <v>76</v>
      </c>
      <c r="F346" s="18">
        <f>H346+J346+L346+N346</f>
        <v>11101.4</v>
      </c>
      <c r="G346" s="18">
        <f t="shared" si="110"/>
        <v>1119.2</v>
      </c>
      <c r="H346" s="18">
        <v>11101.4</v>
      </c>
      <c r="I346" s="18">
        <v>1119.2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84"/>
      <c r="Q346" s="85"/>
      <c r="R346" s="16"/>
    </row>
    <row r="347" spans="1:25" ht="12.75" customHeight="1">
      <c r="A347" s="77">
        <v>26</v>
      </c>
      <c r="B347" s="74" t="s">
        <v>38</v>
      </c>
      <c r="C347" s="74"/>
      <c r="D347" s="13"/>
      <c r="E347" s="47" t="s">
        <v>10</v>
      </c>
      <c r="F347" s="15">
        <f t="shared" ref="F347:O347" si="111">SUM(F348:F358)</f>
        <v>45166.5</v>
      </c>
      <c r="G347" s="15">
        <f t="shared" si="111"/>
        <v>0</v>
      </c>
      <c r="H347" s="15">
        <f t="shared" si="111"/>
        <v>45166.5</v>
      </c>
      <c r="I347" s="15">
        <f t="shared" si="111"/>
        <v>0</v>
      </c>
      <c r="J347" s="15">
        <f t="shared" si="111"/>
        <v>0</v>
      </c>
      <c r="K347" s="15">
        <f t="shared" si="111"/>
        <v>0</v>
      </c>
      <c r="L347" s="15">
        <f t="shared" si="111"/>
        <v>0</v>
      </c>
      <c r="M347" s="15">
        <f t="shared" si="111"/>
        <v>0</v>
      </c>
      <c r="N347" s="15">
        <f t="shared" si="111"/>
        <v>0</v>
      </c>
      <c r="O347" s="15">
        <f t="shared" si="111"/>
        <v>0</v>
      </c>
      <c r="P347" s="80" t="s">
        <v>39</v>
      </c>
      <c r="Q347" s="81"/>
      <c r="R347" s="16"/>
    </row>
    <row r="348" spans="1:25" ht="25.5">
      <c r="A348" s="78"/>
      <c r="B348" s="75"/>
      <c r="C348" s="75"/>
      <c r="D348" s="13" t="s">
        <v>20</v>
      </c>
      <c r="E348" s="48" t="s">
        <v>15</v>
      </c>
      <c r="F348" s="18">
        <f t="shared" ref="F348:G358" si="112">H348+J348+L348+N348</f>
        <v>0</v>
      </c>
      <c r="G348" s="18">
        <f t="shared" si="112"/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82"/>
      <c r="Q348" s="83"/>
      <c r="R348" s="16"/>
    </row>
    <row r="349" spans="1:25">
      <c r="A349" s="78"/>
      <c r="B349" s="75"/>
      <c r="C349" s="75"/>
      <c r="D349" s="13"/>
      <c r="E349" s="48" t="s">
        <v>12</v>
      </c>
      <c r="F349" s="18">
        <f t="shared" si="112"/>
        <v>5000</v>
      </c>
      <c r="G349" s="18">
        <f t="shared" si="112"/>
        <v>0</v>
      </c>
      <c r="H349" s="18">
        <v>5000</v>
      </c>
      <c r="I349" s="25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82"/>
      <c r="Q349" s="83"/>
      <c r="R349" s="16"/>
    </row>
    <row r="350" spans="1:25">
      <c r="A350" s="78"/>
      <c r="B350" s="75"/>
      <c r="C350" s="75"/>
      <c r="D350" s="13"/>
      <c r="E350" s="48" t="s">
        <v>13</v>
      </c>
      <c r="F350" s="18">
        <f t="shared" si="112"/>
        <v>5500</v>
      </c>
      <c r="G350" s="18">
        <f t="shared" si="112"/>
        <v>0</v>
      </c>
      <c r="H350" s="26">
        <v>5500</v>
      </c>
      <c r="I350" s="18">
        <v>0</v>
      </c>
      <c r="J350" s="27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82"/>
      <c r="Q350" s="83"/>
      <c r="R350" s="16"/>
    </row>
    <row r="351" spans="1:25">
      <c r="A351" s="78"/>
      <c r="B351" s="75"/>
      <c r="C351" s="75"/>
      <c r="D351" s="13"/>
      <c r="E351" s="48" t="s">
        <v>16</v>
      </c>
      <c r="F351" s="18">
        <f t="shared" si="112"/>
        <v>6050</v>
      </c>
      <c r="G351" s="18">
        <f t="shared" si="112"/>
        <v>0</v>
      </c>
      <c r="H351" s="26">
        <v>6050</v>
      </c>
      <c r="I351" s="18">
        <v>0</v>
      </c>
      <c r="J351" s="27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82"/>
      <c r="Q351" s="83"/>
      <c r="R351" s="16"/>
    </row>
    <row r="352" spans="1:25">
      <c r="A352" s="78"/>
      <c r="B352" s="75"/>
      <c r="C352" s="75"/>
      <c r="D352" s="13"/>
      <c r="E352" s="48" t="s">
        <v>17</v>
      </c>
      <c r="F352" s="18">
        <f t="shared" si="112"/>
        <v>6655</v>
      </c>
      <c r="G352" s="18">
        <f t="shared" si="112"/>
        <v>0</v>
      </c>
      <c r="H352" s="26">
        <v>6655</v>
      </c>
      <c r="I352" s="18">
        <v>0</v>
      </c>
      <c r="J352" s="27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82"/>
      <c r="Q352" s="83"/>
      <c r="R352" s="16"/>
    </row>
    <row r="353" spans="1:20">
      <c r="A353" s="78"/>
      <c r="B353" s="75"/>
      <c r="C353" s="75"/>
      <c r="D353" s="13"/>
      <c r="E353" s="17" t="s">
        <v>65</v>
      </c>
      <c r="F353" s="18">
        <f t="shared" si="112"/>
        <v>0</v>
      </c>
      <c r="G353" s="18">
        <f t="shared" si="112"/>
        <v>0</v>
      </c>
      <c r="H353" s="26">
        <v>0</v>
      </c>
      <c r="I353" s="18">
        <v>0</v>
      </c>
      <c r="J353" s="27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82"/>
      <c r="Q353" s="83"/>
      <c r="R353" s="16"/>
    </row>
    <row r="354" spans="1:20">
      <c r="A354" s="78"/>
      <c r="B354" s="75"/>
      <c r="C354" s="75"/>
      <c r="D354" s="13"/>
      <c r="E354" s="48" t="s">
        <v>114</v>
      </c>
      <c r="F354" s="18">
        <f t="shared" si="112"/>
        <v>0</v>
      </c>
      <c r="G354" s="18">
        <f t="shared" si="112"/>
        <v>0</v>
      </c>
      <c r="H354" s="26">
        <v>0</v>
      </c>
      <c r="I354" s="18">
        <v>0</v>
      </c>
      <c r="J354" s="27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82"/>
      <c r="Q354" s="83"/>
      <c r="R354" s="16"/>
    </row>
    <row r="355" spans="1:20">
      <c r="A355" s="78"/>
      <c r="B355" s="75"/>
      <c r="C355" s="75"/>
      <c r="D355" s="13"/>
      <c r="E355" s="48" t="s">
        <v>115</v>
      </c>
      <c r="F355" s="18">
        <f t="shared" si="112"/>
        <v>0</v>
      </c>
      <c r="G355" s="18">
        <f t="shared" si="112"/>
        <v>0</v>
      </c>
      <c r="H355" s="26">
        <v>0</v>
      </c>
      <c r="I355" s="18">
        <v>0</v>
      </c>
      <c r="J355" s="27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82"/>
      <c r="Q355" s="83"/>
      <c r="R355" s="16"/>
    </row>
    <row r="356" spans="1:20">
      <c r="A356" s="78"/>
      <c r="B356" s="75"/>
      <c r="C356" s="75"/>
      <c r="D356" s="13"/>
      <c r="E356" s="48" t="s">
        <v>116</v>
      </c>
      <c r="F356" s="18">
        <f t="shared" si="112"/>
        <v>7320.5</v>
      </c>
      <c r="G356" s="18">
        <f t="shared" si="112"/>
        <v>0</v>
      </c>
      <c r="H356" s="26">
        <v>7320.5</v>
      </c>
      <c r="I356" s="18">
        <v>0</v>
      </c>
      <c r="J356" s="27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82"/>
      <c r="Q356" s="83"/>
      <c r="R356" s="16"/>
    </row>
    <row r="357" spans="1:20">
      <c r="A357" s="78"/>
      <c r="B357" s="75"/>
      <c r="C357" s="75"/>
      <c r="D357" s="13"/>
      <c r="E357" s="48" t="s">
        <v>117</v>
      </c>
      <c r="F357" s="18">
        <f t="shared" si="112"/>
        <v>7320.5</v>
      </c>
      <c r="G357" s="18">
        <f t="shared" si="112"/>
        <v>0</v>
      </c>
      <c r="H357" s="26">
        <v>7320.5</v>
      </c>
      <c r="I357" s="18">
        <v>0</v>
      </c>
      <c r="J357" s="27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82"/>
      <c r="Q357" s="83"/>
      <c r="R357" s="16"/>
    </row>
    <row r="358" spans="1:20">
      <c r="A358" s="79"/>
      <c r="B358" s="76"/>
      <c r="C358" s="76"/>
      <c r="D358" s="13"/>
      <c r="E358" s="17" t="s">
        <v>76</v>
      </c>
      <c r="F358" s="18">
        <f t="shared" si="112"/>
        <v>7320.5</v>
      </c>
      <c r="G358" s="18">
        <f t="shared" si="112"/>
        <v>0</v>
      </c>
      <c r="H358" s="26">
        <v>7320.5</v>
      </c>
      <c r="I358" s="18">
        <v>0</v>
      </c>
      <c r="J358" s="27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84"/>
      <c r="Q358" s="85"/>
      <c r="R358" s="16"/>
    </row>
    <row r="359" spans="1:20" ht="12.75" customHeight="1">
      <c r="A359" s="77">
        <v>27</v>
      </c>
      <c r="B359" s="74" t="s">
        <v>49</v>
      </c>
      <c r="C359" s="74" t="s">
        <v>55</v>
      </c>
      <c r="D359" s="13"/>
      <c r="E359" s="47" t="s">
        <v>10</v>
      </c>
      <c r="F359" s="15">
        <f t="shared" ref="F359:O359" si="113">SUM(F360:F370)</f>
        <v>5723.5</v>
      </c>
      <c r="G359" s="15">
        <f t="shared" si="113"/>
        <v>5723.5</v>
      </c>
      <c r="H359" s="15">
        <f t="shared" si="113"/>
        <v>1144.7</v>
      </c>
      <c r="I359" s="15">
        <f t="shared" si="113"/>
        <v>1144.7</v>
      </c>
      <c r="J359" s="15">
        <f t="shared" si="113"/>
        <v>0</v>
      </c>
      <c r="K359" s="15">
        <f t="shared" si="113"/>
        <v>0</v>
      </c>
      <c r="L359" s="15">
        <f t="shared" si="113"/>
        <v>4578.8</v>
      </c>
      <c r="M359" s="15">
        <f t="shared" si="113"/>
        <v>4578.8</v>
      </c>
      <c r="N359" s="15">
        <f t="shared" si="113"/>
        <v>0</v>
      </c>
      <c r="O359" s="15">
        <f t="shared" si="113"/>
        <v>0</v>
      </c>
      <c r="P359" s="80" t="s">
        <v>39</v>
      </c>
      <c r="Q359" s="81"/>
      <c r="R359" s="16"/>
    </row>
    <row r="360" spans="1:20" ht="25.5">
      <c r="A360" s="78"/>
      <c r="B360" s="75"/>
      <c r="C360" s="75"/>
      <c r="D360" s="13" t="s">
        <v>48</v>
      </c>
      <c r="E360" s="48" t="s">
        <v>15</v>
      </c>
      <c r="F360" s="18">
        <f t="shared" ref="F360:G365" si="114">H360+J360+L360+N360</f>
        <v>3085.5</v>
      </c>
      <c r="G360" s="18">
        <f t="shared" si="114"/>
        <v>3085.5</v>
      </c>
      <c r="H360" s="18">
        <v>617.1</v>
      </c>
      <c r="I360" s="18">
        <v>617.1</v>
      </c>
      <c r="J360" s="18">
        <v>0</v>
      </c>
      <c r="K360" s="18">
        <v>0</v>
      </c>
      <c r="L360" s="18">
        <v>2468.4</v>
      </c>
      <c r="M360" s="18">
        <v>2468.4</v>
      </c>
      <c r="N360" s="18">
        <v>0</v>
      </c>
      <c r="O360" s="18">
        <v>0</v>
      </c>
      <c r="P360" s="82"/>
      <c r="Q360" s="83"/>
      <c r="R360" s="16"/>
      <c r="T360" s="11"/>
    </row>
    <row r="361" spans="1:20">
      <c r="A361" s="78"/>
      <c r="B361" s="75"/>
      <c r="C361" s="75"/>
      <c r="D361" s="13"/>
      <c r="E361" s="48" t="s">
        <v>12</v>
      </c>
      <c r="F361" s="18">
        <f t="shared" si="114"/>
        <v>2638</v>
      </c>
      <c r="G361" s="18">
        <f t="shared" si="114"/>
        <v>2638</v>
      </c>
      <c r="H361" s="18">
        <v>527.6</v>
      </c>
      <c r="I361" s="18">
        <v>527.6</v>
      </c>
      <c r="J361" s="18">
        <v>0</v>
      </c>
      <c r="K361" s="18">
        <v>0</v>
      </c>
      <c r="L361" s="18">
        <v>2110.4</v>
      </c>
      <c r="M361" s="18">
        <v>2110.4</v>
      </c>
      <c r="N361" s="18">
        <v>0</v>
      </c>
      <c r="O361" s="18">
        <v>0</v>
      </c>
      <c r="P361" s="82"/>
      <c r="Q361" s="83"/>
      <c r="R361" s="16"/>
    </row>
    <row r="362" spans="1:20">
      <c r="A362" s="78"/>
      <c r="B362" s="75"/>
      <c r="C362" s="75"/>
      <c r="D362" s="13"/>
      <c r="E362" s="48" t="s">
        <v>13</v>
      </c>
      <c r="F362" s="18">
        <f t="shared" si="114"/>
        <v>0</v>
      </c>
      <c r="G362" s="18">
        <f t="shared" si="114"/>
        <v>0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82"/>
      <c r="Q362" s="83"/>
      <c r="R362" s="16"/>
    </row>
    <row r="363" spans="1:20">
      <c r="A363" s="78"/>
      <c r="B363" s="75"/>
      <c r="C363" s="75"/>
      <c r="D363" s="13"/>
      <c r="E363" s="48" t="s">
        <v>16</v>
      </c>
      <c r="F363" s="18">
        <f t="shared" si="114"/>
        <v>0</v>
      </c>
      <c r="G363" s="18">
        <f t="shared" si="114"/>
        <v>0</v>
      </c>
      <c r="H363" s="18">
        <v>0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82"/>
      <c r="Q363" s="83"/>
      <c r="R363" s="16"/>
    </row>
    <row r="364" spans="1:20">
      <c r="A364" s="78"/>
      <c r="B364" s="75"/>
      <c r="C364" s="75"/>
      <c r="D364" s="13"/>
      <c r="E364" s="48" t="s">
        <v>17</v>
      </c>
      <c r="F364" s="18">
        <f t="shared" si="114"/>
        <v>0</v>
      </c>
      <c r="G364" s="18">
        <f t="shared" si="114"/>
        <v>0</v>
      </c>
      <c r="H364" s="18">
        <v>0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82"/>
      <c r="Q364" s="83"/>
      <c r="R364" s="16"/>
    </row>
    <row r="365" spans="1:20">
      <c r="A365" s="78"/>
      <c r="B365" s="75"/>
      <c r="C365" s="75"/>
      <c r="D365" s="13"/>
      <c r="E365" s="17" t="s">
        <v>65</v>
      </c>
      <c r="F365" s="18">
        <f t="shared" si="114"/>
        <v>0</v>
      </c>
      <c r="G365" s="18">
        <v>0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82"/>
      <c r="Q365" s="83"/>
      <c r="R365" s="16"/>
    </row>
    <row r="366" spans="1:20">
      <c r="A366" s="78"/>
      <c r="B366" s="75"/>
      <c r="C366" s="75"/>
      <c r="D366" s="13"/>
      <c r="E366" s="48" t="s">
        <v>114</v>
      </c>
      <c r="F366" s="18">
        <f>H366+J366+L366+N366</f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82"/>
      <c r="Q366" s="83"/>
      <c r="R366" s="16"/>
    </row>
    <row r="367" spans="1:20">
      <c r="A367" s="78"/>
      <c r="B367" s="75"/>
      <c r="C367" s="75"/>
      <c r="D367" s="13"/>
      <c r="E367" s="48" t="s">
        <v>115</v>
      </c>
      <c r="F367" s="18">
        <f>H367+J367+L367+N367</f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82"/>
      <c r="Q367" s="83"/>
      <c r="R367" s="16"/>
    </row>
    <row r="368" spans="1:20">
      <c r="A368" s="78"/>
      <c r="B368" s="75"/>
      <c r="C368" s="75"/>
      <c r="D368" s="13"/>
      <c r="E368" s="48" t="s">
        <v>116</v>
      </c>
      <c r="F368" s="18">
        <f>H368+J368+L368+N368</f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82"/>
      <c r="Q368" s="83"/>
      <c r="R368" s="16"/>
    </row>
    <row r="369" spans="1:23">
      <c r="A369" s="78"/>
      <c r="B369" s="75"/>
      <c r="C369" s="75"/>
      <c r="D369" s="13"/>
      <c r="E369" s="48" t="s">
        <v>117</v>
      </c>
      <c r="F369" s="18">
        <f>H369+J369+L369+N369</f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82"/>
      <c r="Q369" s="83"/>
      <c r="R369" s="16"/>
    </row>
    <row r="370" spans="1:23" ht="68.25" customHeight="1">
      <c r="A370" s="79"/>
      <c r="B370" s="76"/>
      <c r="C370" s="76"/>
      <c r="D370" s="13"/>
      <c r="E370" s="49" t="s">
        <v>76</v>
      </c>
      <c r="F370" s="50">
        <f>H370+J370+L370+N370</f>
        <v>0</v>
      </c>
      <c r="G370" s="50">
        <v>0</v>
      </c>
      <c r="H370" s="50">
        <v>0</v>
      </c>
      <c r="I370" s="50">
        <v>0</v>
      </c>
      <c r="J370" s="50">
        <v>0</v>
      </c>
      <c r="K370" s="50">
        <v>0</v>
      </c>
      <c r="L370" s="50">
        <v>0</v>
      </c>
      <c r="M370" s="50">
        <v>0</v>
      </c>
      <c r="N370" s="50">
        <v>0</v>
      </c>
      <c r="O370" s="50">
        <v>0</v>
      </c>
      <c r="P370" s="84"/>
      <c r="Q370" s="85"/>
      <c r="R370" s="16"/>
    </row>
    <row r="371" spans="1:23" ht="12.75" customHeight="1">
      <c r="A371" s="77">
        <v>28</v>
      </c>
      <c r="B371" s="74" t="s">
        <v>52</v>
      </c>
      <c r="C371" s="74" t="s">
        <v>55</v>
      </c>
      <c r="D371" s="13"/>
      <c r="E371" s="47" t="s">
        <v>10</v>
      </c>
      <c r="F371" s="15">
        <f t="shared" ref="F371:O371" si="115">SUM(F372:F382)</f>
        <v>3122.1</v>
      </c>
      <c r="G371" s="15">
        <f t="shared" si="115"/>
        <v>3122.1</v>
      </c>
      <c r="H371" s="15">
        <f t="shared" si="115"/>
        <v>1561.1</v>
      </c>
      <c r="I371" s="15">
        <f t="shared" si="115"/>
        <v>1561.1</v>
      </c>
      <c r="J371" s="15">
        <f t="shared" si="115"/>
        <v>0</v>
      </c>
      <c r="K371" s="15">
        <f t="shared" si="115"/>
        <v>0</v>
      </c>
      <c r="L371" s="15">
        <f t="shared" si="115"/>
        <v>1561</v>
      </c>
      <c r="M371" s="15">
        <f t="shared" si="115"/>
        <v>1561</v>
      </c>
      <c r="N371" s="15">
        <f t="shared" si="115"/>
        <v>0</v>
      </c>
      <c r="O371" s="15">
        <f t="shared" si="115"/>
        <v>0</v>
      </c>
      <c r="P371" s="80" t="s">
        <v>39</v>
      </c>
      <c r="Q371" s="81"/>
      <c r="R371" s="16"/>
    </row>
    <row r="372" spans="1:23">
      <c r="A372" s="78"/>
      <c r="B372" s="75"/>
      <c r="C372" s="75"/>
      <c r="D372" s="13"/>
      <c r="E372" s="48" t="s">
        <v>15</v>
      </c>
      <c r="F372" s="18">
        <f t="shared" ref="F372:G376" si="116">H372+J372+L372+N372</f>
        <v>0</v>
      </c>
      <c r="G372" s="18">
        <f t="shared" si="116"/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82"/>
      <c r="Q372" s="83"/>
      <c r="R372" s="16"/>
    </row>
    <row r="373" spans="1:23">
      <c r="A373" s="78"/>
      <c r="B373" s="75"/>
      <c r="C373" s="75"/>
      <c r="D373" s="13"/>
      <c r="E373" s="48" t="s">
        <v>12</v>
      </c>
      <c r="F373" s="18">
        <f t="shared" si="116"/>
        <v>3122.1</v>
      </c>
      <c r="G373" s="18">
        <f t="shared" si="116"/>
        <v>3122.1</v>
      </c>
      <c r="H373" s="18">
        <v>1561.1</v>
      </c>
      <c r="I373" s="18">
        <v>1561.1</v>
      </c>
      <c r="J373" s="18">
        <v>0</v>
      </c>
      <c r="K373" s="18">
        <v>0</v>
      </c>
      <c r="L373" s="18">
        <v>1561</v>
      </c>
      <c r="M373" s="18">
        <v>1561</v>
      </c>
      <c r="N373" s="18">
        <v>0</v>
      </c>
      <c r="O373" s="18">
        <v>0</v>
      </c>
      <c r="P373" s="82"/>
      <c r="Q373" s="83"/>
      <c r="R373" s="16"/>
    </row>
    <row r="374" spans="1:23">
      <c r="A374" s="78"/>
      <c r="B374" s="75"/>
      <c r="C374" s="75"/>
      <c r="D374" s="13"/>
      <c r="E374" s="48" t="s">
        <v>13</v>
      </c>
      <c r="F374" s="18">
        <f t="shared" si="116"/>
        <v>0</v>
      </c>
      <c r="G374" s="18">
        <f t="shared" si="116"/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82"/>
      <c r="Q374" s="83"/>
      <c r="R374" s="16"/>
    </row>
    <row r="375" spans="1:23">
      <c r="A375" s="78"/>
      <c r="B375" s="75"/>
      <c r="C375" s="75"/>
      <c r="D375" s="13"/>
      <c r="E375" s="48" t="s">
        <v>16</v>
      </c>
      <c r="F375" s="18">
        <f t="shared" si="116"/>
        <v>0</v>
      </c>
      <c r="G375" s="18">
        <f t="shared" si="116"/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82"/>
      <c r="Q375" s="83"/>
      <c r="R375" s="16"/>
    </row>
    <row r="376" spans="1:23">
      <c r="A376" s="78"/>
      <c r="B376" s="75"/>
      <c r="C376" s="75"/>
      <c r="D376" s="13"/>
      <c r="E376" s="48" t="s">
        <v>17</v>
      </c>
      <c r="F376" s="18">
        <f t="shared" si="116"/>
        <v>0</v>
      </c>
      <c r="G376" s="18">
        <f t="shared" si="116"/>
        <v>0</v>
      </c>
      <c r="H376" s="18">
        <v>0</v>
      </c>
      <c r="I376" s="18">
        <v>0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82"/>
      <c r="Q376" s="83"/>
      <c r="R376" s="16"/>
      <c r="U376" s="5" t="s">
        <v>121</v>
      </c>
    </row>
    <row r="377" spans="1:23">
      <c r="A377" s="78"/>
      <c r="B377" s="75"/>
      <c r="C377" s="75"/>
      <c r="D377" s="13"/>
      <c r="E377" s="17" t="s">
        <v>65</v>
      </c>
      <c r="F377" s="18">
        <v>0</v>
      </c>
      <c r="G377" s="18">
        <v>0</v>
      </c>
      <c r="H377" s="18">
        <v>0</v>
      </c>
      <c r="I377" s="18">
        <v>0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82"/>
      <c r="Q377" s="83"/>
      <c r="R377" s="16"/>
      <c r="U377" s="48" t="s">
        <v>15</v>
      </c>
      <c r="V377" s="11">
        <f t="shared" ref="V377:V387" si="117">F311+F299+F287+F275+F263+F154+F130+F106+F58+F46</f>
        <v>49277.8</v>
      </c>
      <c r="W377" s="11">
        <f t="shared" ref="W377:W387" si="118">G311+G299+G287+G275+G263+G154+G130+G106+G58+G46</f>
        <v>29426.3</v>
      </c>
    </row>
    <row r="378" spans="1:23">
      <c r="A378" s="78"/>
      <c r="B378" s="75"/>
      <c r="C378" s="75"/>
      <c r="D378" s="13"/>
      <c r="E378" s="48" t="s">
        <v>114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82"/>
      <c r="Q378" s="83"/>
      <c r="R378" s="16"/>
      <c r="U378" s="48" t="s">
        <v>12</v>
      </c>
      <c r="V378" s="11">
        <f t="shared" si="117"/>
        <v>53063.7</v>
      </c>
      <c r="W378" s="11">
        <f t="shared" si="118"/>
        <v>31141.999999999996</v>
      </c>
    </row>
    <row r="379" spans="1:23">
      <c r="A379" s="78"/>
      <c r="B379" s="75"/>
      <c r="C379" s="75"/>
      <c r="D379" s="13"/>
      <c r="E379" s="48" t="s">
        <v>115</v>
      </c>
      <c r="F379" s="18">
        <v>0</v>
      </c>
      <c r="G379" s="18">
        <v>0</v>
      </c>
      <c r="H379" s="18">
        <v>0</v>
      </c>
      <c r="I379" s="18">
        <v>0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82"/>
      <c r="Q379" s="83"/>
      <c r="R379" s="16"/>
      <c r="U379" s="48" t="s">
        <v>13</v>
      </c>
      <c r="V379" s="11">
        <f t="shared" si="117"/>
        <v>57034.9</v>
      </c>
      <c r="W379" s="11">
        <f t="shared" si="118"/>
        <v>25933.399999999998</v>
      </c>
    </row>
    <row r="380" spans="1:23">
      <c r="A380" s="78"/>
      <c r="B380" s="75"/>
      <c r="C380" s="75"/>
      <c r="D380" s="13"/>
      <c r="E380" s="48" t="s">
        <v>116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82"/>
      <c r="Q380" s="83"/>
      <c r="R380" s="16"/>
      <c r="U380" s="48" t="s">
        <v>16</v>
      </c>
      <c r="V380" s="11">
        <f t="shared" si="117"/>
        <v>71557.7</v>
      </c>
      <c r="W380" s="11">
        <f t="shared" si="118"/>
        <v>39708.899999999994</v>
      </c>
    </row>
    <row r="381" spans="1:23">
      <c r="A381" s="78"/>
      <c r="B381" s="75"/>
      <c r="C381" s="75"/>
      <c r="D381" s="13"/>
      <c r="E381" s="17" t="s">
        <v>117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82"/>
      <c r="Q381" s="83"/>
      <c r="R381" s="16"/>
      <c r="U381" s="48" t="s">
        <v>17</v>
      </c>
      <c r="V381" s="11">
        <f t="shared" si="117"/>
        <v>70331.800000000017</v>
      </c>
      <c r="W381" s="11">
        <f t="shared" si="118"/>
        <v>33784.300000000003</v>
      </c>
    </row>
    <row r="382" spans="1:23">
      <c r="A382" s="79"/>
      <c r="B382" s="76"/>
      <c r="C382" s="76"/>
      <c r="D382" s="13"/>
      <c r="E382" s="48" t="s">
        <v>76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84"/>
      <c r="Q382" s="85"/>
      <c r="R382" s="16"/>
      <c r="U382" s="17" t="s">
        <v>65</v>
      </c>
      <c r="V382" s="11">
        <f t="shared" si="117"/>
        <v>85981.3</v>
      </c>
      <c r="W382" s="11">
        <f t="shared" si="118"/>
        <v>30283.200000000004</v>
      </c>
    </row>
    <row r="383" spans="1:23" ht="12.75" customHeight="1">
      <c r="A383" s="77">
        <v>29</v>
      </c>
      <c r="B383" s="74" t="s">
        <v>58</v>
      </c>
      <c r="C383" s="74" t="s">
        <v>64</v>
      </c>
      <c r="D383" s="13"/>
      <c r="E383" s="47" t="s">
        <v>10</v>
      </c>
      <c r="F383" s="15">
        <f t="shared" ref="F383:O383" si="119">SUM(F384:F394)</f>
        <v>1533.2</v>
      </c>
      <c r="G383" s="15">
        <f t="shared" si="119"/>
        <v>1533.2</v>
      </c>
      <c r="H383" s="15">
        <f t="shared" si="119"/>
        <v>383.20000000000005</v>
      </c>
      <c r="I383" s="15">
        <f t="shared" si="119"/>
        <v>383.20000000000005</v>
      </c>
      <c r="J383" s="15">
        <f t="shared" si="119"/>
        <v>0</v>
      </c>
      <c r="K383" s="15">
        <f t="shared" si="119"/>
        <v>0</v>
      </c>
      <c r="L383" s="15">
        <f t="shared" si="119"/>
        <v>1150</v>
      </c>
      <c r="M383" s="15">
        <f t="shared" si="119"/>
        <v>1150</v>
      </c>
      <c r="N383" s="15">
        <f t="shared" si="119"/>
        <v>0</v>
      </c>
      <c r="O383" s="15">
        <f t="shared" si="119"/>
        <v>0</v>
      </c>
      <c r="P383" s="80" t="s">
        <v>39</v>
      </c>
      <c r="Q383" s="81"/>
      <c r="R383" s="16"/>
      <c r="U383" s="48" t="s">
        <v>114</v>
      </c>
      <c r="V383" s="11">
        <f t="shared" si="117"/>
        <v>85981.3</v>
      </c>
      <c r="W383" s="11">
        <f t="shared" si="118"/>
        <v>31251.500000000004</v>
      </c>
    </row>
    <row r="384" spans="1:23">
      <c r="A384" s="78"/>
      <c r="B384" s="75"/>
      <c r="C384" s="75"/>
      <c r="D384" s="13"/>
      <c r="E384" s="48" t="s">
        <v>15</v>
      </c>
      <c r="F384" s="18">
        <f>H384+J384+L384+N384</f>
        <v>0</v>
      </c>
      <c r="G384" s="18">
        <f>I384+K384+M384+O384</f>
        <v>0</v>
      </c>
      <c r="H384" s="18">
        <v>0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82"/>
      <c r="Q384" s="83"/>
      <c r="R384" s="16"/>
      <c r="U384" s="48" t="s">
        <v>115</v>
      </c>
      <c r="V384" s="11">
        <f t="shared" si="117"/>
        <v>85981.3</v>
      </c>
      <c r="W384" s="11">
        <f t="shared" si="118"/>
        <v>30627.000000000004</v>
      </c>
    </row>
    <row r="385" spans="1:23">
      <c r="A385" s="78"/>
      <c r="B385" s="75"/>
      <c r="C385" s="75"/>
      <c r="D385" s="13"/>
      <c r="E385" s="48" t="s">
        <v>12</v>
      </c>
      <c r="F385" s="18">
        <v>0</v>
      </c>
      <c r="G385" s="18">
        <f>I385+K385+M385+O385</f>
        <v>0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82"/>
      <c r="Q385" s="83"/>
      <c r="R385" s="16"/>
      <c r="U385" s="48" t="s">
        <v>116</v>
      </c>
      <c r="V385" s="11">
        <f t="shared" si="117"/>
        <v>85969.1</v>
      </c>
      <c r="W385" s="11">
        <f t="shared" si="118"/>
        <v>31416.7</v>
      </c>
    </row>
    <row r="386" spans="1:23">
      <c r="A386" s="78"/>
      <c r="B386" s="75"/>
      <c r="C386" s="75"/>
      <c r="D386" s="13"/>
      <c r="E386" s="48" t="s">
        <v>13</v>
      </c>
      <c r="F386" s="18">
        <f>H386+L386</f>
        <v>1533.2</v>
      </c>
      <c r="G386" s="18">
        <f>I386+M386</f>
        <v>1533.2</v>
      </c>
      <c r="H386" s="18">
        <f>I386</f>
        <v>383.20000000000005</v>
      </c>
      <c r="I386" s="18">
        <f>1500+10.8-1127.6</f>
        <v>383.20000000000005</v>
      </c>
      <c r="J386" s="18">
        <v>0</v>
      </c>
      <c r="K386" s="18">
        <v>0</v>
      </c>
      <c r="L386" s="18">
        <f>1800-650</f>
        <v>1150</v>
      </c>
      <c r="M386" s="18">
        <f>1800-650</f>
        <v>1150</v>
      </c>
      <c r="N386" s="18">
        <v>0</v>
      </c>
      <c r="O386" s="18">
        <v>0</v>
      </c>
      <c r="P386" s="82"/>
      <c r="Q386" s="83"/>
      <c r="R386" s="16"/>
      <c r="U386" s="17" t="s">
        <v>117</v>
      </c>
      <c r="V386" s="11">
        <f t="shared" si="117"/>
        <v>85969.1</v>
      </c>
      <c r="W386" s="11">
        <f t="shared" si="118"/>
        <v>35802.9</v>
      </c>
    </row>
    <row r="387" spans="1:23">
      <c r="A387" s="78"/>
      <c r="B387" s="75"/>
      <c r="C387" s="75"/>
      <c r="D387" s="13"/>
      <c r="E387" s="48" t="s">
        <v>16</v>
      </c>
      <c r="F387" s="18">
        <f>H387+J387+L387+N387</f>
        <v>0</v>
      </c>
      <c r="G387" s="18">
        <f>I387+K387+M387+O387</f>
        <v>0</v>
      </c>
      <c r="H387" s="18">
        <v>0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82"/>
      <c r="Q387" s="83"/>
      <c r="R387" s="16"/>
      <c r="U387" s="48" t="s">
        <v>76</v>
      </c>
      <c r="V387" s="11">
        <f t="shared" si="117"/>
        <v>85969.1</v>
      </c>
      <c r="W387" s="11">
        <f t="shared" si="118"/>
        <v>43302.9</v>
      </c>
    </row>
    <row r="388" spans="1:23">
      <c r="A388" s="78"/>
      <c r="B388" s="75"/>
      <c r="C388" s="75"/>
      <c r="D388" s="13"/>
      <c r="E388" s="48" t="s">
        <v>17</v>
      </c>
      <c r="F388" s="18">
        <f>H388+J388+L388+N388</f>
        <v>0</v>
      </c>
      <c r="G388" s="18">
        <f>I388+K388+M388+O388</f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82"/>
      <c r="Q388" s="83"/>
      <c r="R388" s="16"/>
    </row>
    <row r="389" spans="1:23">
      <c r="A389" s="78"/>
      <c r="B389" s="75"/>
      <c r="C389" s="75"/>
      <c r="D389" s="13"/>
      <c r="E389" s="17" t="s">
        <v>65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82"/>
      <c r="Q389" s="83"/>
      <c r="R389" s="16"/>
    </row>
    <row r="390" spans="1:23">
      <c r="A390" s="78"/>
      <c r="B390" s="75"/>
      <c r="C390" s="75"/>
      <c r="D390" s="13"/>
      <c r="E390" s="48" t="s">
        <v>114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82"/>
      <c r="Q390" s="83"/>
      <c r="R390" s="16"/>
    </row>
    <row r="391" spans="1:23">
      <c r="A391" s="78"/>
      <c r="B391" s="75"/>
      <c r="C391" s="75"/>
      <c r="D391" s="13"/>
      <c r="E391" s="48" t="s">
        <v>115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82"/>
      <c r="Q391" s="83"/>
      <c r="R391" s="16"/>
    </row>
    <row r="392" spans="1:23">
      <c r="A392" s="78"/>
      <c r="B392" s="75"/>
      <c r="C392" s="75"/>
      <c r="D392" s="13"/>
      <c r="E392" s="48" t="s">
        <v>116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82"/>
      <c r="Q392" s="83"/>
      <c r="R392" s="16"/>
    </row>
    <row r="393" spans="1:23">
      <c r="A393" s="78"/>
      <c r="B393" s="75"/>
      <c r="C393" s="75"/>
      <c r="D393" s="13"/>
      <c r="E393" s="48" t="s">
        <v>117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82"/>
      <c r="Q393" s="83"/>
      <c r="R393" s="16"/>
    </row>
    <row r="394" spans="1:23">
      <c r="A394" s="79"/>
      <c r="B394" s="76"/>
      <c r="C394" s="76"/>
      <c r="D394" s="13"/>
      <c r="E394" s="17" t="s">
        <v>76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84"/>
      <c r="Q394" s="85"/>
      <c r="R394" s="16"/>
    </row>
    <row r="395" spans="1:23" ht="12.75" customHeight="1">
      <c r="A395" s="77">
        <v>30</v>
      </c>
      <c r="B395" s="74" t="s">
        <v>59</v>
      </c>
      <c r="C395" s="74" t="s">
        <v>64</v>
      </c>
      <c r="D395" s="13"/>
      <c r="E395" s="47" t="s">
        <v>10</v>
      </c>
      <c r="F395" s="15">
        <f t="shared" ref="F395:O395" si="120">SUM(F396:F406)</f>
        <v>3768.2999999999997</v>
      </c>
      <c r="G395" s="15">
        <f t="shared" si="120"/>
        <v>3768.2999999999997</v>
      </c>
      <c r="H395" s="15">
        <f t="shared" si="120"/>
        <v>1518.2999999999997</v>
      </c>
      <c r="I395" s="15">
        <f t="shared" si="120"/>
        <v>1518.2999999999997</v>
      </c>
      <c r="J395" s="15">
        <f t="shared" si="120"/>
        <v>0</v>
      </c>
      <c r="K395" s="15">
        <f t="shared" si="120"/>
        <v>0</v>
      </c>
      <c r="L395" s="15">
        <f t="shared" si="120"/>
        <v>2250</v>
      </c>
      <c r="M395" s="15">
        <f t="shared" si="120"/>
        <v>2250</v>
      </c>
      <c r="N395" s="15">
        <f t="shared" si="120"/>
        <v>0</v>
      </c>
      <c r="O395" s="15">
        <f t="shared" si="120"/>
        <v>0</v>
      </c>
      <c r="P395" s="80" t="s">
        <v>39</v>
      </c>
      <c r="Q395" s="81"/>
      <c r="R395" s="16"/>
    </row>
    <row r="396" spans="1:23">
      <c r="A396" s="78"/>
      <c r="B396" s="75"/>
      <c r="C396" s="75"/>
      <c r="D396" s="13"/>
      <c r="E396" s="48" t="s">
        <v>15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82"/>
      <c r="Q396" s="83"/>
      <c r="R396" s="16"/>
    </row>
    <row r="397" spans="1:23">
      <c r="A397" s="78"/>
      <c r="B397" s="75"/>
      <c r="C397" s="75"/>
      <c r="D397" s="13"/>
      <c r="E397" s="48" t="s">
        <v>12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82"/>
      <c r="Q397" s="83"/>
      <c r="R397" s="16"/>
    </row>
    <row r="398" spans="1:23">
      <c r="A398" s="78"/>
      <c r="B398" s="75"/>
      <c r="C398" s="75"/>
      <c r="D398" s="13"/>
      <c r="E398" s="48" t="s">
        <v>13</v>
      </c>
      <c r="F398" s="18">
        <f>H398+L398</f>
        <v>3768.2999999999997</v>
      </c>
      <c r="G398" s="18">
        <f>I398+M398</f>
        <v>3768.2999999999997</v>
      </c>
      <c r="H398" s="18">
        <f>I398</f>
        <v>1518.2999999999997</v>
      </c>
      <c r="I398" s="18">
        <f>2250+12.2+6.1-750</f>
        <v>1518.2999999999997</v>
      </c>
      <c r="J398" s="18">
        <v>0</v>
      </c>
      <c r="K398" s="18">
        <v>0</v>
      </c>
      <c r="L398" s="18">
        <f>3200-950</f>
        <v>2250</v>
      </c>
      <c r="M398" s="18">
        <f>3200-950</f>
        <v>2250</v>
      </c>
      <c r="N398" s="18">
        <v>0</v>
      </c>
      <c r="O398" s="18">
        <v>0</v>
      </c>
      <c r="P398" s="82"/>
      <c r="Q398" s="83"/>
      <c r="R398" s="16"/>
    </row>
    <row r="399" spans="1:23">
      <c r="A399" s="78"/>
      <c r="B399" s="75"/>
      <c r="C399" s="75"/>
      <c r="D399" s="13"/>
      <c r="E399" s="48" t="s">
        <v>16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82"/>
      <c r="Q399" s="83"/>
      <c r="R399" s="16"/>
    </row>
    <row r="400" spans="1:23">
      <c r="A400" s="78"/>
      <c r="B400" s="75"/>
      <c r="C400" s="75"/>
      <c r="D400" s="13"/>
      <c r="E400" s="48" t="s">
        <v>17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82"/>
      <c r="Q400" s="83"/>
      <c r="R400" s="16"/>
    </row>
    <row r="401" spans="1:18">
      <c r="A401" s="78"/>
      <c r="B401" s="75"/>
      <c r="C401" s="75"/>
      <c r="D401" s="13"/>
      <c r="E401" s="17" t="s">
        <v>65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82"/>
      <c r="Q401" s="83"/>
      <c r="R401" s="16"/>
    </row>
    <row r="402" spans="1:18">
      <c r="A402" s="78"/>
      <c r="B402" s="75"/>
      <c r="C402" s="75"/>
      <c r="D402" s="13"/>
      <c r="E402" s="48" t="s">
        <v>114</v>
      </c>
      <c r="F402" s="18">
        <v>0</v>
      </c>
      <c r="G402" s="18">
        <v>0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82"/>
      <c r="Q402" s="83"/>
      <c r="R402" s="16"/>
    </row>
    <row r="403" spans="1:18">
      <c r="A403" s="78"/>
      <c r="B403" s="75"/>
      <c r="C403" s="75"/>
      <c r="D403" s="13"/>
      <c r="E403" s="48" t="s">
        <v>115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82"/>
      <c r="Q403" s="83"/>
      <c r="R403" s="16"/>
    </row>
    <row r="404" spans="1:18">
      <c r="A404" s="78"/>
      <c r="B404" s="75"/>
      <c r="C404" s="75"/>
      <c r="D404" s="13"/>
      <c r="E404" s="48" t="s">
        <v>116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82"/>
      <c r="Q404" s="83"/>
      <c r="R404" s="16"/>
    </row>
    <row r="405" spans="1:18">
      <c r="A405" s="78"/>
      <c r="B405" s="75"/>
      <c r="C405" s="75"/>
      <c r="D405" s="13"/>
      <c r="E405" s="48" t="s">
        <v>117</v>
      </c>
      <c r="F405" s="18">
        <v>0</v>
      </c>
      <c r="G405" s="18">
        <v>0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82"/>
      <c r="Q405" s="83"/>
      <c r="R405" s="16"/>
    </row>
    <row r="406" spans="1:18">
      <c r="A406" s="79"/>
      <c r="B406" s="76"/>
      <c r="C406" s="76"/>
      <c r="D406" s="13"/>
      <c r="E406" s="17" t="s">
        <v>76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84"/>
      <c r="Q406" s="85"/>
      <c r="R406" s="16"/>
    </row>
    <row r="407" spans="1:18" ht="12.75" customHeight="1">
      <c r="A407" s="77">
        <v>31</v>
      </c>
      <c r="B407" s="74" t="s">
        <v>75</v>
      </c>
      <c r="C407" s="74" t="s">
        <v>55</v>
      </c>
      <c r="D407" s="13"/>
      <c r="E407" s="47" t="s">
        <v>10</v>
      </c>
      <c r="F407" s="15">
        <f t="shared" ref="F407:O407" si="121">SUM(F408:F418)</f>
        <v>2326.8000000000002</v>
      </c>
      <c r="G407" s="15">
        <f t="shared" si="121"/>
        <v>1256.6000000000001</v>
      </c>
      <c r="H407" s="15">
        <f t="shared" si="121"/>
        <v>2326.8000000000002</v>
      </c>
      <c r="I407" s="15">
        <f t="shared" si="121"/>
        <v>1256.6000000000001</v>
      </c>
      <c r="J407" s="15">
        <f t="shared" si="121"/>
        <v>0</v>
      </c>
      <c r="K407" s="15">
        <f t="shared" si="121"/>
        <v>0</v>
      </c>
      <c r="L407" s="15">
        <f t="shared" si="121"/>
        <v>0</v>
      </c>
      <c r="M407" s="15">
        <f t="shared" si="121"/>
        <v>0</v>
      </c>
      <c r="N407" s="15">
        <f t="shared" si="121"/>
        <v>0</v>
      </c>
      <c r="O407" s="15">
        <f t="shared" si="121"/>
        <v>0</v>
      </c>
      <c r="P407" s="80" t="s">
        <v>39</v>
      </c>
      <c r="Q407" s="81"/>
      <c r="R407" s="16"/>
    </row>
    <row r="408" spans="1:18">
      <c r="A408" s="78"/>
      <c r="B408" s="75"/>
      <c r="C408" s="75"/>
      <c r="D408" s="13"/>
      <c r="E408" s="48" t="s">
        <v>15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82"/>
      <c r="Q408" s="83"/>
      <c r="R408" s="16"/>
    </row>
    <row r="409" spans="1:18">
      <c r="A409" s="78"/>
      <c r="B409" s="75"/>
      <c r="C409" s="75"/>
      <c r="D409" s="13"/>
      <c r="E409" s="48" t="s">
        <v>12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82"/>
      <c r="Q409" s="83"/>
      <c r="R409" s="16"/>
    </row>
    <row r="410" spans="1:18">
      <c r="A410" s="78"/>
      <c r="B410" s="75"/>
      <c r="C410" s="75"/>
      <c r="D410" s="13"/>
      <c r="E410" s="48" t="s">
        <v>13</v>
      </c>
      <c r="F410" s="18">
        <v>700</v>
      </c>
      <c r="G410" s="18">
        <v>0</v>
      </c>
      <c r="H410" s="18">
        <v>700</v>
      </c>
      <c r="I410" s="18">
        <v>0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82"/>
      <c r="Q410" s="83"/>
      <c r="R410" s="16"/>
    </row>
    <row r="411" spans="1:18">
      <c r="A411" s="78"/>
      <c r="B411" s="75"/>
      <c r="C411" s="75"/>
      <c r="D411" s="13"/>
      <c r="E411" s="48" t="s">
        <v>16</v>
      </c>
      <c r="F411" s="18">
        <f>H411</f>
        <v>1626.8</v>
      </c>
      <c r="G411" s="18">
        <f>I411</f>
        <v>1256.6000000000001</v>
      </c>
      <c r="H411" s="18">
        <v>1626.8</v>
      </c>
      <c r="I411" s="18">
        <f>340.4+1286.4-370.2</f>
        <v>1256.6000000000001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82"/>
      <c r="Q411" s="83"/>
      <c r="R411" s="16"/>
    </row>
    <row r="412" spans="1:18">
      <c r="A412" s="78"/>
      <c r="B412" s="75"/>
      <c r="C412" s="75"/>
      <c r="D412" s="13"/>
      <c r="E412" s="48" t="s">
        <v>17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82"/>
      <c r="Q412" s="83"/>
      <c r="R412" s="16"/>
    </row>
    <row r="413" spans="1:18">
      <c r="A413" s="78"/>
      <c r="B413" s="75"/>
      <c r="C413" s="75"/>
      <c r="D413" s="13"/>
      <c r="E413" s="17" t="s">
        <v>65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82"/>
      <c r="Q413" s="83"/>
      <c r="R413" s="16"/>
    </row>
    <row r="414" spans="1:18">
      <c r="A414" s="78"/>
      <c r="B414" s="75"/>
      <c r="C414" s="75"/>
      <c r="D414" s="17"/>
      <c r="E414" s="48" t="s">
        <v>114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82"/>
      <c r="Q414" s="83"/>
      <c r="R414" s="16"/>
    </row>
    <row r="415" spans="1:18">
      <c r="A415" s="78"/>
      <c r="B415" s="75"/>
      <c r="C415" s="75"/>
      <c r="D415" s="17"/>
      <c r="E415" s="48" t="s">
        <v>115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82"/>
      <c r="Q415" s="83"/>
      <c r="R415" s="16"/>
    </row>
    <row r="416" spans="1:18">
      <c r="A416" s="78"/>
      <c r="B416" s="75"/>
      <c r="C416" s="75"/>
      <c r="D416" s="17"/>
      <c r="E416" s="48" t="s">
        <v>116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82"/>
      <c r="Q416" s="83"/>
      <c r="R416" s="16"/>
    </row>
    <row r="417" spans="1:18">
      <c r="A417" s="78"/>
      <c r="B417" s="75"/>
      <c r="C417" s="75"/>
      <c r="D417" s="17"/>
      <c r="E417" s="17" t="s">
        <v>117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82"/>
      <c r="Q417" s="83"/>
      <c r="R417" s="16"/>
    </row>
    <row r="418" spans="1:18">
      <c r="A418" s="79"/>
      <c r="B418" s="76"/>
      <c r="C418" s="76"/>
      <c r="D418" s="17"/>
      <c r="E418" s="48" t="s">
        <v>76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84"/>
      <c r="Q418" s="85"/>
      <c r="R418" s="16"/>
    </row>
    <row r="419" spans="1:18" ht="12.75" customHeight="1">
      <c r="A419" s="77">
        <v>32</v>
      </c>
      <c r="B419" s="74" t="s">
        <v>60</v>
      </c>
      <c r="C419" s="51"/>
      <c r="D419" s="17"/>
      <c r="E419" s="47" t="s">
        <v>10</v>
      </c>
      <c r="F419" s="15">
        <f t="shared" ref="F419:O419" si="122">SUM(F420:F430)</f>
        <v>1626</v>
      </c>
      <c r="G419" s="15">
        <f t="shared" si="122"/>
        <v>553</v>
      </c>
      <c r="H419" s="15">
        <f t="shared" si="122"/>
        <v>1103</v>
      </c>
      <c r="I419" s="15">
        <f t="shared" si="122"/>
        <v>553</v>
      </c>
      <c r="J419" s="15">
        <f t="shared" si="122"/>
        <v>0</v>
      </c>
      <c r="K419" s="15">
        <f t="shared" si="122"/>
        <v>0</v>
      </c>
      <c r="L419" s="15">
        <f t="shared" si="122"/>
        <v>523</v>
      </c>
      <c r="M419" s="15">
        <f t="shared" si="122"/>
        <v>0</v>
      </c>
      <c r="N419" s="15">
        <f t="shared" si="122"/>
        <v>0</v>
      </c>
      <c r="O419" s="15">
        <f t="shared" si="122"/>
        <v>0</v>
      </c>
      <c r="P419" s="80" t="s">
        <v>39</v>
      </c>
      <c r="Q419" s="81"/>
      <c r="R419" s="16"/>
    </row>
    <row r="420" spans="1:18">
      <c r="A420" s="78"/>
      <c r="B420" s="75"/>
      <c r="C420" s="39"/>
      <c r="D420" s="17"/>
      <c r="E420" s="48" t="s">
        <v>15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82"/>
      <c r="Q420" s="83"/>
      <c r="R420" s="16"/>
    </row>
    <row r="421" spans="1:18">
      <c r="A421" s="78"/>
      <c r="B421" s="75"/>
      <c r="C421" s="39"/>
      <c r="D421" s="17"/>
      <c r="E421" s="48" t="s">
        <v>12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82"/>
      <c r="Q421" s="83"/>
      <c r="R421" s="16"/>
    </row>
    <row r="422" spans="1:18">
      <c r="A422" s="78"/>
      <c r="B422" s="75"/>
      <c r="C422" s="39" t="s">
        <v>55</v>
      </c>
      <c r="D422" s="17"/>
      <c r="E422" s="48" t="s">
        <v>13</v>
      </c>
      <c r="F422" s="18">
        <v>550</v>
      </c>
      <c r="G422" s="18">
        <v>0</v>
      </c>
      <c r="H422" s="18">
        <v>550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82"/>
      <c r="Q422" s="83"/>
      <c r="R422" s="16"/>
    </row>
    <row r="423" spans="1:18">
      <c r="A423" s="78"/>
      <c r="B423" s="75"/>
      <c r="C423" s="39" t="s">
        <v>55</v>
      </c>
      <c r="D423" s="17"/>
      <c r="E423" s="48" t="s">
        <v>16</v>
      </c>
      <c r="F423" s="18">
        <f>H423+L423</f>
        <v>1076</v>
      </c>
      <c r="G423" s="18">
        <f>I423+M423</f>
        <v>553</v>
      </c>
      <c r="H423" s="18">
        <v>553</v>
      </c>
      <c r="I423" s="18">
        <f>523+30</f>
        <v>553</v>
      </c>
      <c r="J423" s="18">
        <v>0</v>
      </c>
      <c r="K423" s="18">
        <v>0</v>
      </c>
      <c r="L423" s="18">
        <v>523</v>
      </c>
      <c r="M423" s="18">
        <v>0</v>
      </c>
      <c r="N423" s="18">
        <v>0</v>
      </c>
      <c r="O423" s="18">
        <v>0</v>
      </c>
      <c r="P423" s="82"/>
      <c r="Q423" s="83"/>
      <c r="R423" s="16"/>
    </row>
    <row r="424" spans="1:18">
      <c r="A424" s="78"/>
      <c r="B424" s="75"/>
      <c r="C424" s="39"/>
      <c r="D424" s="17"/>
      <c r="E424" s="48" t="s">
        <v>17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82"/>
      <c r="Q424" s="83"/>
      <c r="R424" s="16"/>
    </row>
    <row r="425" spans="1:18">
      <c r="A425" s="78"/>
      <c r="B425" s="75"/>
      <c r="C425" s="39"/>
      <c r="D425" s="17"/>
      <c r="E425" s="17" t="s">
        <v>65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82"/>
      <c r="Q425" s="83"/>
      <c r="R425" s="16"/>
    </row>
    <row r="426" spans="1:18">
      <c r="A426" s="78"/>
      <c r="B426" s="75"/>
      <c r="C426" s="39"/>
      <c r="D426" s="17"/>
      <c r="E426" s="48" t="s">
        <v>114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82"/>
      <c r="Q426" s="83"/>
      <c r="R426" s="16"/>
    </row>
    <row r="427" spans="1:18">
      <c r="A427" s="78"/>
      <c r="B427" s="75"/>
      <c r="C427" s="39"/>
      <c r="D427" s="17"/>
      <c r="E427" s="48" t="s">
        <v>115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82"/>
      <c r="Q427" s="83"/>
      <c r="R427" s="16"/>
    </row>
    <row r="428" spans="1:18">
      <c r="A428" s="78"/>
      <c r="B428" s="75"/>
      <c r="C428" s="39"/>
      <c r="D428" s="17"/>
      <c r="E428" s="48" t="s">
        <v>116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82"/>
      <c r="Q428" s="83"/>
      <c r="R428" s="16"/>
    </row>
    <row r="429" spans="1:18">
      <c r="A429" s="78"/>
      <c r="B429" s="75"/>
      <c r="C429" s="39"/>
      <c r="D429" s="17"/>
      <c r="E429" s="17" t="s">
        <v>117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82"/>
      <c r="Q429" s="83"/>
      <c r="R429" s="16"/>
    </row>
    <row r="430" spans="1:18">
      <c r="A430" s="79"/>
      <c r="B430" s="76"/>
      <c r="C430" s="39"/>
      <c r="D430" s="17"/>
      <c r="E430" s="48" t="s">
        <v>76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84"/>
      <c r="Q430" s="85"/>
      <c r="R430" s="16"/>
    </row>
    <row r="431" spans="1:18" ht="12.75" customHeight="1">
      <c r="A431" s="77">
        <v>33</v>
      </c>
      <c r="B431" s="74" t="s">
        <v>62</v>
      </c>
      <c r="C431" s="74" t="s">
        <v>61</v>
      </c>
      <c r="D431" s="13"/>
      <c r="E431" s="47" t="s">
        <v>10</v>
      </c>
      <c r="F431" s="15">
        <f t="shared" ref="F431:O431" si="123">SUM(F432:F442)</f>
        <v>7.2</v>
      </c>
      <c r="G431" s="15">
        <f t="shared" si="123"/>
        <v>7.2</v>
      </c>
      <c r="H431" s="15">
        <f t="shared" si="123"/>
        <v>0.1</v>
      </c>
      <c r="I431" s="15">
        <f t="shared" si="123"/>
        <v>0.1</v>
      </c>
      <c r="J431" s="15">
        <f t="shared" si="123"/>
        <v>0</v>
      </c>
      <c r="K431" s="15">
        <f t="shared" si="123"/>
        <v>0</v>
      </c>
      <c r="L431" s="15">
        <f t="shared" si="123"/>
        <v>7.1</v>
      </c>
      <c r="M431" s="15">
        <f t="shared" si="123"/>
        <v>7.1</v>
      </c>
      <c r="N431" s="15">
        <f t="shared" si="123"/>
        <v>0</v>
      </c>
      <c r="O431" s="15">
        <f t="shared" si="123"/>
        <v>0</v>
      </c>
      <c r="P431" s="80" t="s">
        <v>39</v>
      </c>
      <c r="Q431" s="81"/>
      <c r="R431" s="16"/>
    </row>
    <row r="432" spans="1:18">
      <c r="A432" s="78"/>
      <c r="B432" s="75"/>
      <c r="C432" s="75"/>
      <c r="D432" s="13"/>
      <c r="E432" s="48" t="s">
        <v>15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82"/>
      <c r="Q432" s="83"/>
      <c r="R432" s="16"/>
    </row>
    <row r="433" spans="1:18">
      <c r="A433" s="78"/>
      <c r="B433" s="75"/>
      <c r="C433" s="75"/>
      <c r="D433" s="13"/>
      <c r="E433" s="48" t="s">
        <v>12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82"/>
      <c r="Q433" s="83"/>
      <c r="R433" s="16"/>
    </row>
    <row r="434" spans="1:18">
      <c r="A434" s="78"/>
      <c r="B434" s="75"/>
      <c r="C434" s="75"/>
      <c r="D434" s="13"/>
      <c r="E434" s="48" t="s">
        <v>13</v>
      </c>
      <c r="F434" s="18">
        <v>7.2</v>
      </c>
      <c r="G434" s="18">
        <v>7.2</v>
      </c>
      <c r="H434" s="18">
        <v>0.1</v>
      </c>
      <c r="I434" s="18">
        <v>0.1</v>
      </c>
      <c r="J434" s="18">
        <v>0</v>
      </c>
      <c r="K434" s="18">
        <v>0</v>
      </c>
      <c r="L434" s="18">
        <v>7.1</v>
      </c>
      <c r="M434" s="18">
        <v>7.1</v>
      </c>
      <c r="N434" s="18">
        <v>0</v>
      </c>
      <c r="O434" s="18">
        <v>0</v>
      </c>
      <c r="P434" s="82"/>
      <c r="Q434" s="83"/>
      <c r="R434" s="16"/>
    </row>
    <row r="435" spans="1:18">
      <c r="A435" s="78"/>
      <c r="B435" s="75"/>
      <c r="C435" s="75"/>
      <c r="D435" s="13"/>
      <c r="E435" s="48" t="s">
        <v>16</v>
      </c>
      <c r="F435" s="18">
        <v>0</v>
      </c>
      <c r="G435" s="18">
        <v>0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82"/>
      <c r="Q435" s="83"/>
      <c r="R435" s="16"/>
    </row>
    <row r="436" spans="1:18">
      <c r="A436" s="78"/>
      <c r="B436" s="75"/>
      <c r="C436" s="75"/>
      <c r="D436" s="13"/>
      <c r="E436" s="48" t="s">
        <v>17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82"/>
      <c r="Q436" s="83"/>
      <c r="R436" s="16"/>
    </row>
    <row r="437" spans="1:18">
      <c r="A437" s="78"/>
      <c r="B437" s="75"/>
      <c r="C437" s="75"/>
      <c r="D437" s="13"/>
      <c r="E437" s="17" t="s">
        <v>65</v>
      </c>
      <c r="F437" s="18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82"/>
      <c r="Q437" s="83"/>
      <c r="R437" s="16"/>
    </row>
    <row r="438" spans="1:18">
      <c r="A438" s="78"/>
      <c r="B438" s="75"/>
      <c r="C438" s="52"/>
      <c r="D438" s="17"/>
      <c r="E438" s="48" t="s">
        <v>114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82"/>
      <c r="Q438" s="83"/>
      <c r="R438" s="16"/>
    </row>
    <row r="439" spans="1:18">
      <c r="A439" s="78"/>
      <c r="B439" s="75"/>
      <c r="C439" s="52"/>
      <c r="D439" s="17"/>
      <c r="E439" s="48" t="s">
        <v>115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82"/>
      <c r="Q439" s="83"/>
      <c r="R439" s="16"/>
    </row>
    <row r="440" spans="1:18">
      <c r="A440" s="78"/>
      <c r="B440" s="75"/>
      <c r="C440" s="52"/>
      <c r="D440" s="17"/>
      <c r="E440" s="48" t="s">
        <v>116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82"/>
      <c r="Q440" s="83"/>
      <c r="R440" s="16"/>
    </row>
    <row r="441" spans="1:18">
      <c r="A441" s="78"/>
      <c r="B441" s="75"/>
      <c r="C441" s="52"/>
      <c r="D441" s="17"/>
      <c r="E441" s="17" t="s">
        <v>117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82"/>
      <c r="Q441" s="83"/>
      <c r="R441" s="16"/>
    </row>
    <row r="442" spans="1:18">
      <c r="A442" s="79"/>
      <c r="B442" s="76"/>
      <c r="C442" s="52"/>
      <c r="D442" s="17"/>
      <c r="E442" s="48" t="s">
        <v>76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84"/>
      <c r="Q442" s="85"/>
      <c r="R442" s="16"/>
    </row>
    <row r="443" spans="1:18">
      <c r="A443" s="77">
        <v>34</v>
      </c>
      <c r="B443" s="74" t="s">
        <v>129</v>
      </c>
      <c r="C443" s="53"/>
      <c r="D443" s="17"/>
      <c r="E443" s="47" t="s">
        <v>10</v>
      </c>
      <c r="F443" s="15">
        <f t="shared" ref="F443:O443" si="124">SUM(F444:F454)</f>
        <v>12407.3</v>
      </c>
      <c r="G443" s="15">
        <f t="shared" si="124"/>
        <v>0</v>
      </c>
      <c r="H443" s="15">
        <f t="shared" si="124"/>
        <v>12407.3</v>
      </c>
      <c r="I443" s="15">
        <f t="shared" si="124"/>
        <v>0</v>
      </c>
      <c r="J443" s="15">
        <f t="shared" si="124"/>
        <v>0</v>
      </c>
      <c r="K443" s="15">
        <f t="shared" si="124"/>
        <v>0</v>
      </c>
      <c r="L443" s="15">
        <f t="shared" si="124"/>
        <v>0</v>
      </c>
      <c r="M443" s="15">
        <f t="shared" si="124"/>
        <v>0</v>
      </c>
      <c r="N443" s="15">
        <f t="shared" si="124"/>
        <v>0</v>
      </c>
      <c r="O443" s="15">
        <f t="shared" si="124"/>
        <v>0</v>
      </c>
      <c r="P443" s="80" t="s">
        <v>39</v>
      </c>
      <c r="Q443" s="81"/>
      <c r="R443" s="16"/>
    </row>
    <row r="444" spans="1:18">
      <c r="A444" s="78"/>
      <c r="B444" s="75"/>
      <c r="C444" s="52"/>
      <c r="D444" s="17"/>
      <c r="E444" s="48" t="s">
        <v>15</v>
      </c>
      <c r="F444" s="18">
        <f>H444+J444+L444+N444</f>
        <v>0</v>
      </c>
      <c r="G444" s="18">
        <f>I444+K444+M444+O444</f>
        <v>0</v>
      </c>
      <c r="H444" s="18">
        <v>0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82"/>
      <c r="Q444" s="83"/>
      <c r="R444" s="16"/>
    </row>
    <row r="445" spans="1:18">
      <c r="A445" s="78"/>
      <c r="B445" s="75"/>
      <c r="C445" s="52"/>
      <c r="D445" s="17"/>
      <c r="E445" s="48" t="s">
        <v>12</v>
      </c>
      <c r="F445" s="18">
        <f t="shared" ref="F445:G449" si="125">H445+J445+L445+N445</f>
        <v>0</v>
      </c>
      <c r="G445" s="18">
        <f t="shared" si="125"/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82"/>
      <c r="Q445" s="83"/>
      <c r="R445" s="16"/>
    </row>
    <row r="446" spans="1:18">
      <c r="A446" s="78"/>
      <c r="B446" s="75"/>
      <c r="C446" s="52"/>
      <c r="D446" s="17"/>
      <c r="E446" s="48" t="s">
        <v>13</v>
      </c>
      <c r="F446" s="18">
        <f t="shared" si="125"/>
        <v>0</v>
      </c>
      <c r="G446" s="18">
        <f t="shared" si="125"/>
        <v>0</v>
      </c>
      <c r="H446" s="18">
        <v>0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82"/>
      <c r="Q446" s="83"/>
      <c r="R446" s="16"/>
    </row>
    <row r="447" spans="1:18">
      <c r="A447" s="78"/>
      <c r="B447" s="75"/>
      <c r="C447" s="52" t="s">
        <v>55</v>
      </c>
      <c r="D447" s="17"/>
      <c r="E447" s="48" t="s">
        <v>16</v>
      </c>
      <c r="F447" s="18">
        <f t="shared" si="125"/>
        <v>0</v>
      </c>
      <c r="G447" s="18">
        <f t="shared" si="125"/>
        <v>0</v>
      </c>
      <c r="H447" s="18">
        <v>0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82"/>
      <c r="Q447" s="83"/>
      <c r="R447" s="16"/>
    </row>
    <row r="448" spans="1:18">
      <c r="A448" s="78"/>
      <c r="B448" s="75"/>
      <c r="C448" s="52"/>
      <c r="D448" s="17"/>
      <c r="E448" s="48" t="s">
        <v>17</v>
      </c>
      <c r="F448" s="18">
        <f t="shared" si="125"/>
        <v>3200</v>
      </c>
      <c r="G448" s="18">
        <v>0</v>
      </c>
      <c r="H448" s="18">
        <v>3200</v>
      </c>
      <c r="I448" s="18">
        <v>0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82"/>
      <c r="Q448" s="83"/>
      <c r="R448" s="16"/>
    </row>
    <row r="449" spans="1:18">
      <c r="A449" s="78"/>
      <c r="B449" s="75"/>
      <c r="C449" s="52"/>
      <c r="D449" s="17"/>
      <c r="E449" s="17" t="s">
        <v>65</v>
      </c>
      <c r="F449" s="18">
        <f t="shared" si="125"/>
        <v>9207.2999999999993</v>
      </c>
      <c r="G449" s="18">
        <f t="shared" si="125"/>
        <v>0</v>
      </c>
      <c r="H449" s="18">
        <v>9207.2999999999993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82"/>
      <c r="Q449" s="83"/>
      <c r="R449" s="16"/>
    </row>
    <row r="450" spans="1:18">
      <c r="A450" s="78"/>
      <c r="B450" s="75"/>
      <c r="C450" s="52"/>
      <c r="D450" s="17"/>
      <c r="E450" s="48" t="s">
        <v>114</v>
      </c>
      <c r="F450" s="18">
        <f t="shared" ref="F450:G454" si="126">H450+J450+L450+N450</f>
        <v>0</v>
      </c>
      <c r="G450" s="18">
        <f t="shared" si="126"/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82"/>
      <c r="Q450" s="83"/>
      <c r="R450" s="16"/>
    </row>
    <row r="451" spans="1:18">
      <c r="A451" s="78"/>
      <c r="B451" s="75"/>
      <c r="C451" s="52"/>
      <c r="D451" s="17"/>
      <c r="E451" s="48" t="s">
        <v>115</v>
      </c>
      <c r="F451" s="18">
        <f t="shared" si="126"/>
        <v>0</v>
      </c>
      <c r="G451" s="18">
        <f t="shared" si="126"/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82"/>
      <c r="Q451" s="83"/>
      <c r="R451" s="16"/>
    </row>
    <row r="452" spans="1:18">
      <c r="A452" s="78"/>
      <c r="B452" s="75"/>
      <c r="C452" s="52"/>
      <c r="D452" s="17"/>
      <c r="E452" s="17" t="s">
        <v>116</v>
      </c>
      <c r="F452" s="18">
        <f t="shared" si="126"/>
        <v>0</v>
      </c>
      <c r="G452" s="18">
        <f t="shared" si="126"/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82"/>
      <c r="Q452" s="83"/>
      <c r="R452" s="16"/>
    </row>
    <row r="453" spans="1:18">
      <c r="A453" s="78"/>
      <c r="B453" s="75"/>
      <c r="C453" s="52"/>
      <c r="D453" s="17"/>
      <c r="E453" s="48" t="s">
        <v>117</v>
      </c>
      <c r="F453" s="18">
        <f t="shared" si="126"/>
        <v>0</v>
      </c>
      <c r="G453" s="18">
        <f t="shared" si="126"/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82"/>
      <c r="Q453" s="83"/>
      <c r="R453" s="16"/>
    </row>
    <row r="454" spans="1:18">
      <c r="A454" s="79"/>
      <c r="B454" s="76"/>
      <c r="C454" s="52"/>
      <c r="D454" s="17"/>
      <c r="E454" s="48" t="s">
        <v>76</v>
      </c>
      <c r="F454" s="18">
        <f t="shared" si="126"/>
        <v>0</v>
      </c>
      <c r="G454" s="18">
        <f t="shared" si="126"/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84"/>
      <c r="Q454" s="85"/>
      <c r="R454" s="16"/>
    </row>
    <row r="455" spans="1:18">
      <c r="A455" s="77">
        <v>35</v>
      </c>
      <c r="B455" s="74" t="s">
        <v>135</v>
      </c>
      <c r="C455" s="53"/>
      <c r="D455" s="17"/>
      <c r="E455" s="47" t="s">
        <v>10</v>
      </c>
      <c r="F455" s="18">
        <f>SUM(F456:F466)</f>
        <v>326</v>
      </c>
      <c r="G455" s="18">
        <f>SUM(G456:G466)</f>
        <v>325.99999999999994</v>
      </c>
      <c r="H455" s="18">
        <f t="shared" ref="H455:O455" si="127">SUM(H456:H466)</f>
        <v>326</v>
      </c>
      <c r="I455" s="18">
        <f t="shared" si="127"/>
        <v>325.99999999999994</v>
      </c>
      <c r="J455" s="18">
        <f t="shared" si="127"/>
        <v>0</v>
      </c>
      <c r="K455" s="18">
        <f t="shared" si="127"/>
        <v>0</v>
      </c>
      <c r="L455" s="18">
        <f t="shared" si="127"/>
        <v>0</v>
      </c>
      <c r="M455" s="18">
        <f t="shared" si="127"/>
        <v>0</v>
      </c>
      <c r="N455" s="18">
        <f t="shared" si="127"/>
        <v>0</v>
      </c>
      <c r="O455" s="18">
        <f t="shared" si="127"/>
        <v>0</v>
      </c>
      <c r="P455" s="80" t="s">
        <v>39</v>
      </c>
      <c r="Q455" s="81"/>
      <c r="R455" s="16"/>
    </row>
    <row r="456" spans="1:18">
      <c r="A456" s="78"/>
      <c r="B456" s="75"/>
      <c r="C456" s="52"/>
      <c r="D456" s="17"/>
      <c r="E456" s="48" t="s">
        <v>15</v>
      </c>
      <c r="F456" s="18">
        <f>SUM(H456+J456+L456+N456)</f>
        <v>0</v>
      </c>
      <c r="G456" s="18">
        <f>SUM(I456+K456+M456+O456)</f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82"/>
      <c r="Q456" s="83"/>
      <c r="R456" s="16"/>
    </row>
    <row r="457" spans="1:18">
      <c r="A457" s="78"/>
      <c r="B457" s="75"/>
      <c r="C457" s="52"/>
      <c r="D457" s="17"/>
      <c r="E457" s="48" t="s">
        <v>12</v>
      </c>
      <c r="F457" s="18">
        <f t="shared" ref="F457:F466" si="128">SUM(H457+J457+L457+N457)</f>
        <v>0</v>
      </c>
      <c r="G457" s="18">
        <f t="shared" ref="G457:G466" si="129">SUM(I457+K457+M457+O457)</f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82"/>
      <c r="Q457" s="83"/>
      <c r="R457" s="16"/>
    </row>
    <row r="458" spans="1:18">
      <c r="A458" s="78"/>
      <c r="B458" s="75"/>
      <c r="C458" s="52"/>
      <c r="D458" s="17"/>
      <c r="E458" s="48" t="s">
        <v>13</v>
      </c>
      <c r="F458" s="18">
        <f t="shared" si="128"/>
        <v>0</v>
      </c>
      <c r="G458" s="18">
        <f t="shared" si="129"/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82"/>
      <c r="Q458" s="83"/>
      <c r="R458" s="16"/>
    </row>
    <row r="459" spans="1:18">
      <c r="A459" s="78"/>
      <c r="B459" s="75"/>
      <c r="C459" s="52"/>
      <c r="D459" s="17"/>
      <c r="E459" s="48" t="s">
        <v>16</v>
      </c>
      <c r="F459" s="18">
        <f t="shared" si="128"/>
        <v>0</v>
      </c>
      <c r="G459" s="18">
        <f t="shared" si="129"/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82"/>
      <c r="Q459" s="83"/>
      <c r="R459" s="16"/>
    </row>
    <row r="460" spans="1:18">
      <c r="A460" s="78"/>
      <c r="B460" s="75"/>
      <c r="C460" s="52" t="s">
        <v>55</v>
      </c>
      <c r="D460" s="17"/>
      <c r="E460" s="48" t="s">
        <v>17</v>
      </c>
      <c r="F460" s="18">
        <f t="shared" si="128"/>
        <v>326</v>
      </c>
      <c r="G460" s="18">
        <f t="shared" si="129"/>
        <v>325.99999999999994</v>
      </c>
      <c r="H460" s="18">
        <v>326</v>
      </c>
      <c r="I460" s="18">
        <f>952.3-456-170.3</f>
        <v>325.99999999999994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82"/>
      <c r="Q460" s="83"/>
      <c r="R460" s="16"/>
    </row>
    <row r="461" spans="1:18">
      <c r="A461" s="78"/>
      <c r="B461" s="75"/>
      <c r="C461" s="52"/>
      <c r="D461" s="17"/>
      <c r="E461" s="17" t="s">
        <v>65</v>
      </c>
      <c r="F461" s="18">
        <f t="shared" si="128"/>
        <v>0</v>
      </c>
      <c r="G461" s="18">
        <f t="shared" si="129"/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82"/>
      <c r="Q461" s="83"/>
      <c r="R461" s="16"/>
    </row>
    <row r="462" spans="1:18">
      <c r="A462" s="78"/>
      <c r="B462" s="75"/>
      <c r="C462" s="52"/>
      <c r="D462" s="17"/>
      <c r="E462" s="48" t="s">
        <v>114</v>
      </c>
      <c r="F462" s="18">
        <f t="shared" si="128"/>
        <v>0</v>
      </c>
      <c r="G462" s="18">
        <f t="shared" si="129"/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82"/>
      <c r="Q462" s="83"/>
      <c r="R462" s="16"/>
    </row>
    <row r="463" spans="1:18">
      <c r="A463" s="78"/>
      <c r="B463" s="75"/>
      <c r="C463" s="52"/>
      <c r="D463" s="17"/>
      <c r="E463" s="48" t="s">
        <v>115</v>
      </c>
      <c r="F463" s="18">
        <f t="shared" si="128"/>
        <v>0</v>
      </c>
      <c r="G463" s="18">
        <f t="shared" si="129"/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82"/>
      <c r="Q463" s="83"/>
      <c r="R463" s="16"/>
    </row>
    <row r="464" spans="1:18">
      <c r="A464" s="78"/>
      <c r="B464" s="75"/>
      <c r="C464" s="52"/>
      <c r="D464" s="17"/>
      <c r="E464" s="48" t="s">
        <v>116</v>
      </c>
      <c r="F464" s="18">
        <f t="shared" si="128"/>
        <v>0</v>
      </c>
      <c r="G464" s="18">
        <f t="shared" si="129"/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82"/>
      <c r="Q464" s="83"/>
      <c r="R464" s="16"/>
    </row>
    <row r="465" spans="1:18">
      <c r="A465" s="78"/>
      <c r="B465" s="75"/>
      <c r="C465" s="52"/>
      <c r="D465" s="17"/>
      <c r="E465" s="17" t="s">
        <v>117</v>
      </c>
      <c r="F465" s="18">
        <f t="shared" si="128"/>
        <v>0</v>
      </c>
      <c r="G465" s="18">
        <f t="shared" si="129"/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82"/>
      <c r="Q465" s="83"/>
      <c r="R465" s="16"/>
    </row>
    <row r="466" spans="1:18">
      <c r="A466" s="79"/>
      <c r="B466" s="76"/>
      <c r="C466" s="54"/>
      <c r="D466" s="17"/>
      <c r="E466" s="48" t="s">
        <v>76</v>
      </c>
      <c r="F466" s="18">
        <f t="shared" si="128"/>
        <v>0</v>
      </c>
      <c r="G466" s="18">
        <f t="shared" si="129"/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84"/>
      <c r="Q466" s="85"/>
      <c r="R466" s="16"/>
    </row>
    <row r="467" spans="1:18">
      <c r="A467" s="77">
        <v>36</v>
      </c>
      <c r="B467" s="74" t="s">
        <v>126</v>
      </c>
      <c r="C467" s="52"/>
      <c r="D467" s="17"/>
      <c r="E467" s="47" t="s">
        <v>10</v>
      </c>
      <c r="F467" s="18">
        <f>SUM(F468:F478)</f>
        <v>1557.4</v>
      </c>
      <c r="G467" s="18">
        <f>SUM(G468:G478)</f>
        <v>1557.4</v>
      </c>
      <c r="H467" s="18">
        <f t="shared" ref="H467:O467" si="130">SUM(H468:H478)</f>
        <v>1557.4</v>
      </c>
      <c r="I467" s="18">
        <f t="shared" si="130"/>
        <v>1557.4</v>
      </c>
      <c r="J467" s="18">
        <f t="shared" si="130"/>
        <v>0</v>
      </c>
      <c r="K467" s="18">
        <f t="shared" si="130"/>
        <v>0</v>
      </c>
      <c r="L467" s="18">
        <f t="shared" si="130"/>
        <v>0</v>
      </c>
      <c r="M467" s="18">
        <f t="shared" si="130"/>
        <v>0</v>
      </c>
      <c r="N467" s="18">
        <f t="shared" si="130"/>
        <v>0</v>
      </c>
      <c r="O467" s="18">
        <f t="shared" si="130"/>
        <v>0</v>
      </c>
      <c r="P467" s="80" t="s">
        <v>39</v>
      </c>
      <c r="Q467" s="81"/>
      <c r="R467" s="16"/>
    </row>
    <row r="468" spans="1:18">
      <c r="A468" s="78"/>
      <c r="B468" s="75"/>
      <c r="C468" s="52"/>
      <c r="D468" s="17"/>
      <c r="E468" s="48" t="s">
        <v>15</v>
      </c>
      <c r="F468" s="18">
        <f>SUM(H468+J468+L468+N468)</f>
        <v>0</v>
      </c>
      <c r="G468" s="18">
        <f>SUM(I468+K468+M468+O468)</f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82"/>
      <c r="Q468" s="83"/>
      <c r="R468" s="16"/>
    </row>
    <row r="469" spans="1:18">
      <c r="A469" s="78"/>
      <c r="B469" s="75"/>
      <c r="C469" s="52"/>
      <c r="D469" s="17"/>
      <c r="E469" s="48" t="s">
        <v>12</v>
      </c>
      <c r="F469" s="18">
        <f t="shared" ref="F469:G478" si="131">SUM(H469+J469+L469+N469)</f>
        <v>0</v>
      </c>
      <c r="G469" s="18">
        <f t="shared" si="131"/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82"/>
      <c r="Q469" s="83"/>
      <c r="R469" s="16"/>
    </row>
    <row r="470" spans="1:18">
      <c r="A470" s="78"/>
      <c r="B470" s="75"/>
      <c r="C470" s="52"/>
      <c r="D470" s="17"/>
      <c r="E470" s="48" t="s">
        <v>13</v>
      </c>
      <c r="F470" s="18">
        <f t="shared" si="131"/>
        <v>0</v>
      </c>
      <c r="G470" s="18">
        <f t="shared" si="131"/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82"/>
      <c r="Q470" s="83"/>
      <c r="R470" s="16"/>
    </row>
    <row r="471" spans="1:18">
      <c r="A471" s="78"/>
      <c r="B471" s="75"/>
      <c r="C471" s="52"/>
      <c r="D471" s="17"/>
      <c r="E471" s="48" t="s">
        <v>16</v>
      </c>
      <c r="F471" s="18">
        <f t="shared" si="131"/>
        <v>0</v>
      </c>
      <c r="G471" s="18">
        <f t="shared" si="131"/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82"/>
      <c r="Q471" s="83"/>
      <c r="R471" s="16"/>
    </row>
    <row r="472" spans="1:18">
      <c r="A472" s="78"/>
      <c r="B472" s="75"/>
      <c r="C472" s="52" t="s">
        <v>55</v>
      </c>
      <c r="D472" s="17"/>
      <c r="E472" s="48" t="s">
        <v>17</v>
      </c>
      <c r="F472" s="18">
        <f t="shared" si="131"/>
        <v>1557.4</v>
      </c>
      <c r="G472" s="18">
        <f t="shared" si="131"/>
        <v>1557.4</v>
      </c>
      <c r="H472" s="18">
        <v>1557.4</v>
      </c>
      <c r="I472" s="18">
        <v>1557.4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82"/>
      <c r="Q472" s="83"/>
      <c r="R472" s="16"/>
    </row>
    <row r="473" spans="1:18">
      <c r="A473" s="78"/>
      <c r="B473" s="75"/>
      <c r="C473" s="52"/>
      <c r="D473" s="17"/>
      <c r="E473" s="17" t="s">
        <v>65</v>
      </c>
      <c r="F473" s="18">
        <f t="shared" si="131"/>
        <v>0</v>
      </c>
      <c r="G473" s="18">
        <f t="shared" si="131"/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82"/>
      <c r="Q473" s="83"/>
      <c r="R473" s="16"/>
    </row>
    <row r="474" spans="1:18">
      <c r="A474" s="78"/>
      <c r="B474" s="75"/>
      <c r="C474" s="52"/>
      <c r="D474" s="17"/>
      <c r="E474" s="48" t="s">
        <v>114</v>
      </c>
      <c r="F474" s="18">
        <f t="shared" si="131"/>
        <v>0</v>
      </c>
      <c r="G474" s="18">
        <f t="shared" si="131"/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82"/>
      <c r="Q474" s="83"/>
      <c r="R474" s="16"/>
    </row>
    <row r="475" spans="1:18">
      <c r="A475" s="78"/>
      <c r="B475" s="75"/>
      <c r="C475" s="52"/>
      <c r="D475" s="17"/>
      <c r="E475" s="48" t="s">
        <v>115</v>
      </c>
      <c r="F475" s="18">
        <f t="shared" si="131"/>
        <v>0</v>
      </c>
      <c r="G475" s="18">
        <f t="shared" si="131"/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82"/>
      <c r="Q475" s="83"/>
      <c r="R475" s="16"/>
    </row>
    <row r="476" spans="1:18">
      <c r="A476" s="78"/>
      <c r="B476" s="75"/>
      <c r="C476" s="52"/>
      <c r="D476" s="17"/>
      <c r="E476" s="48" t="s">
        <v>116</v>
      </c>
      <c r="F476" s="18">
        <f t="shared" si="131"/>
        <v>0</v>
      </c>
      <c r="G476" s="18">
        <f t="shared" si="131"/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82"/>
      <c r="Q476" s="83"/>
      <c r="R476" s="16"/>
    </row>
    <row r="477" spans="1:18">
      <c r="A477" s="78"/>
      <c r="B477" s="75"/>
      <c r="C477" s="52"/>
      <c r="D477" s="17"/>
      <c r="E477" s="17" t="s">
        <v>117</v>
      </c>
      <c r="F477" s="18">
        <f t="shared" si="131"/>
        <v>0</v>
      </c>
      <c r="G477" s="18">
        <f t="shared" si="131"/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82"/>
      <c r="Q477" s="83"/>
      <c r="R477" s="16"/>
    </row>
    <row r="478" spans="1:18">
      <c r="A478" s="79"/>
      <c r="B478" s="76"/>
      <c r="C478" s="52"/>
      <c r="D478" s="17"/>
      <c r="E478" s="48" t="s">
        <v>76</v>
      </c>
      <c r="F478" s="18">
        <f t="shared" si="131"/>
        <v>0</v>
      </c>
      <c r="G478" s="18">
        <f t="shared" si="131"/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84"/>
      <c r="Q478" s="85"/>
      <c r="R478" s="16"/>
    </row>
    <row r="479" spans="1:18" ht="12.75" customHeight="1">
      <c r="A479" s="77">
        <v>37</v>
      </c>
      <c r="B479" s="74" t="s">
        <v>71</v>
      </c>
      <c r="C479" s="53"/>
      <c r="D479" s="17"/>
      <c r="E479" s="47" t="s">
        <v>10</v>
      </c>
      <c r="F479" s="15">
        <f t="shared" ref="F479:O479" si="132">SUM(F480:F490)</f>
        <v>1200</v>
      </c>
      <c r="G479" s="15">
        <f t="shared" si="132"/>
        <v>0</v>
      </c>
      <c r="H479" s="15">
        <f t="shared" si="132"/>
        <v>1200</v>
      </c>
      <c r="I479" s="15">
        <f t="shared" si="132"/>
        <v>0</v>
      </c>
      <c r="J479" s="15">
        <f t="shared" si="132"/>
        <v>0</v>
      </c>
      <c r="K479" s="15">
        <f t="shared" si="132"/>
        <v>0</v>
      </c>
      <c r="L479" s="15">
        <f t="shared" si="132"/>
        <v>0</v>
      </c>
      <c r="M479" s="15">
        <f t="shared" si="132"/>
        <v>0</v>
      </c>
      <c r="N479" s="15">
        <f t="shared" si="132"/>
        <v>0</v>
      </c>
      <c r="O479" s="15">
        <f t="shared" si="132"/>
        <v>0</v>
      </c>
      <c r="P479" s="80" t="s">
        <v>39</v>
      </c>
      <c r="Q479" s="81"/>
      <c r="R479" s="16"/>
    </row>
    <row r="480" spans="1:18">
      <c r="A480" s="78"/>
      <c r="B480" s="75"/>
      <c r="C480" s="52"/>
      <c r="D480" s="17"/>
      <c r="E480" s="48" t="s">
        <v>15</v>
      </c>
      <c r="F480" s="18">
        <f>H480+J480+L480+N480</f>
        <v>0</v>
      </c>
      <c r="G480" s="18">
        <f>I480+K480+M480+O480</f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82"/>
      <c r="Q480" s="83"/>
      <c r="R480" s="16"/>
    </row>
    <row r="481" spans="1:18">
      <c r="A481" s="78"/>
      <c r="B481" s="75"/>
      <c r="C481" s="52"/>
      <c r="D481" s="17"/>
      <c r="E481" s="48" t="s">
        <v>12</v>
      </c>
      <c r="F481" s="18">
        <f t="shared" ref="F481:G485" si="133">H481+J481+L481+N481</f>
        <v>0</v>
      </c>
      <c r="G481" s="18">
        <f t="shared" si="133"/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82"/>
      <c r="Q481" s="83"/>
      <c r="R481" s="16"/>
    </row>
    <row r="482" spans="1:18">
      <c r="A482" s="78"/>
      <c r="B482" s="75"/>
      <c r="C482" s="52"/>
      <c r="D482" s="17"/>
      <c r="E482" s="48" t="s">
        <v>13</v>
      </c>
      <c r="F482" s="18">
        <f t="shared" si="133"/>
        <v>0</v>
      </c>
      <c r="G482" s="18">
        <f t="shared" si="133"/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82"/>
      <c r="Q482" s="83"/>
      <c r="R482" s="16"/>
    </row>
    <row r="483" spans="1:18">
      <c r="A483" s="78"/>
      <c r="B483" s="75"/>
      <c r="C483" s="52"/>
      <c r="D483" s="17"/>
      <c r="E483" s="48" t="s">
        <v>16</v>
      </c>
      <c r="F483" s="18">
        <f t="shared" si="133"/>
        <v>0</v>
      </c>
      <c r="G483" s="18">
        <f t="shared" si="133"/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82"/>
      <c r="Q483" s="83"/>
      <c r="R483" s="16"/>
    </row>
    <row r="484" spans="1:18">
      <c r="A484" s="78"/>
      <c r="B484" s="75"/>
      <c r="C484" s="52" t="s">
        <v>55</v>
      </c>
      <c r="D484" s="17"/>
      <c r="E484" s="48" t="s">
        <v>17</v>
      </c>
      <c r="F484" s="18">
        <f t="shared" si="133"/>
        <v>0</v>
      </c>
      <c r="G484" s="18">
        <f t="shared" si="133"/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82"/>
      <c r="Q484" s="83"/>
      <c r="R484" s="16"/>
    </row>
    <row r="485" spans="1:18">
      <c r="A485" s="78"/>
      <c r="B485" s="75"/>
      <c r="C485" s="52"/>
      <c r="D485" s="17"/>
      <c r="E485" s="17" t="s">
        <v>65</v>
      </c>
      <c r="F485" s="18">
        <f t="shared" si="133"/>
        <v>1200</v>
      </c>
      <c r="G485" s="18">
        <f t="shared" si="133"/>
        <v>0</v>
      </c>
      <c r="H485" s="18">
        <v>1200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82"/>
      <c r="Q485" s="83"/>
      <c r="R485" s="16"/>
    </row>
    <row r="486" spans="1:18">
      <c r="A486" s="78"/>
      <c r="B486" s="75"/>
      <c r="C486" s="52"/>
      <c r="D486" s="17"/>
      <c r="E486" s="48" t="s">
        <v>114</v>
      </c>
      <c r="F486" s="18">
        <f t="shared" ref="F486:G490" si="134">H486+J486+L486+N486</f>
        <v>0</v>
      </c>
      <c r="G486" s="18">
        <f t="shared" si="134"/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82"/>
      <c r="Q486" s="83"/>
      <c r="R486" s="16"/>
    </row>
    <row r="487" spans="1:18">
      <c r="A487" s="78"/>
      <c r="B487" s="75"/>
      <c r="C487" s="52"/>
      <c r="D487" s="17"/>
      <c r="E487" s="48" t="s">
        <v>115</v>
      </c>
      <c r="F487" s="18">
        <f t="shared" si="134"/>
        <v>0</v>
      </c>
      <c r="G487" s="18">
        <f t="shared" si="134"/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82"/>
      <c r="Q487" s="83"/>
      <c r="R487" s="16"/>
    </row>
    <row r="488" spans="1:18">
      <c r="A488" s="78"/>
      <c r="B488" s="75"/>
      <c r="C488" s="52"/>
      <c r="D488" s="17"/>
      <c r="E488" s="48" t="s">
        <v>116</v>
      </c>
      <c r="F488" s="18">
        <f t="shared" si="134"/>
        <v>0</v>
      </c>
      <c r="G488" s="18">
        <f t="shared" si="134"/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82"/>
      <c r="Q488" s="83"/>
      <c r="R488" s="16"/>
    </row>
    <row r="489" spans="1:18">
      <c r="A489" s="78"/>
      <c r="B489" s="75"/>
      <c r="C489" s="52"/>
      <c r="D489" s="17"/>
      <c r="E489" s="17" t="s">
        <v>117</v>
      </c>
      <c r="F489" s="18">
        <f t="shared" si="134"/>
        <v>0</v>
      </c>
      <c r="G489" s="18">
        <f t="shared" si="134"/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82"/>
      <c r="Q489" s="83"/>
      <c r="R489" s="16"/>
    </row>
    <row r="490" spans="1:18">
      <c r="A490" s="79"/>
      <c r="B490" s="76"/>
      <c r="C490" s="52"/>
      <c r="D490" s="17"/>
      <c r="E490" s="48" t="s">
        <v>76</v>
      </c>
      <c r="F490" s="18">
        <f t="shared" si="134"/>
        <v>0</v>
      </c>
      <c r="G490" s="18">
        <f t="shared" si="134"/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84"/>
      <c r="Q490" s="85"/>
      <c r="R490" s="16"/>
    </row>
    <row r="491" spans="1:18" ht="12.75" customHeight="1">
      <c r="A491" s="77">
        <v>38</v>
      </c>
      <c r="B491" s="74" t="s">
        <v>70</v>
      </c>
      <c r="C491" s="53"/>
      <c r="D491" s="17"/>
      <c r="E491" s="47" t="s">
        <v>10</v>
      </c>
      <c r="F491" s="15">
        <f t="shared" ref="F491:O491" si="135">SUM(F492:F502)</f>
        <v>1000</v>
      </c>
      <c r="G491" s="15">
        <f t="shared" si="135"/>
        <v>0</v>
      </c>
      <c r="H491" s="15">
        <f t="shared" si="135"/>
        <v>1000</v>
      </c>
      <c r="I491" s="15">
        <f t="shared" si="135"/>
        <v>0</v>
      </c>
      <c r="J491" s="15">
        <f t="shared" si="135"/>
        <v>0</v>
      </c>
      <c r="K491" s="15">
        <f t="shared" si="135"/>
        <v>0</v>
      </c>
      <c r="L491" s="15">
        <f t="shared" si="135"/>
        <v>0</v>
      </c>
      <c r="M491" s="15">
        <f t="shared" si="135"/>
        <v>0</v>
      </c>
      <c r="N491" s="15">
        <f t="shared" si="135"/>
        <v>0</v>
      </c>
      <c r="O491" s="15">
        <f t="shared" si="135"/>
        <v>0</v>
      </c>
      <c r="P491" s="80" t="s">
        <v>39</v>
      </c>
      <c r="Q491" s="81"/>
      <c r="R491" s="16"/>
    </row>
    <row r="492" spans="1:18">
      <c r="A492" s="78"/>
      <c r="B492" s="75"/>
      <c r="C492" s="52"/>
      <c r="D492" s="17"/>
      <c r="E492" s="48" t="s">
        <v>15</v>
      </c>
      <c r="F492" s="18">
        <f>H492+J492+L492+N492</f>
        <v>0</v>
      </c>
      <c r="G492" s="18">
        <f>I492+K492+M492+O492</f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82"/>
      <c r="Q492" s="83"/>
      <c r="R492" s="16"/>
    </row>
    <row r="493" spans="1:18">
      <c r="A493" s="78"/>
      <c r="B493" s="75"/>
      <c r="C493" s="52"/>
      <c r="D493" s="17"/>
      <c r="E493" s="48" t="s">
        <v>12</v>
      </c>
      <c r="F493" s="18">
        <f t="shared" ref="F493:G495" si="136">H493+J493+L493+N493</f>
        <v>0</v>
      </c>
      <c r="G493" s="18">
        <f t="shared" si="136"/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82"/>
      <c r="Q493" s="83"/>
      <c r="R493" s="16"/>
    </row>
    <row r="494" spans="1:18">
      <c r="A494" s="78"/>
      <c r="B494" s="75"/>
      <c r="C494" s="52"/>
      <c r="D494" s="17"/>
      <c r="E494" s="48" t="s">
        <v>13</v>
      </c>
      <c r="F494" s="18">
        <f t="shared" si="136"/>
        <v>0</v>
      </c>
      <c r="G494" s="18">
        <f t="shared" si="136"/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82"/>
      <c r="Q494" s="83"/>
      <c r="R494" s="16"/>
    </row>
    <row r="495" spans="1:18">
      <c r="A495" s="78"/>
      <c r="B495" s="75"/>
      <c r="C495" s="52"/>
      <c r="D495" s="17"/>
      <c r="E495" s="48" t="s">
        <v>16</v>
      </c>
      <c r="F495" s="18">
        <f t="shared" si="136"/>
        <v>0</v>
      </c>
      <c r="G495" s="18">
        <f t="shared" si="136"/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0</v>
      </c>
      <c r="N495" s="18">
        <v>0</v>
      </c>
      <c r="O495" s="18">
        <v>0</v>
      </c>
      <c r="P495" s="82"/>
      <c r="Q495" s="83"/>
      <c r="R495" s="16"/>
    </row>
    <row r="496" spans="1:18">
      <c r="A496" s="78"/>
      <c r="B496" s="75"/>
      <c r="C496" s="52" t="s">
        <v>55</v>
      </c>
      <c r="D496" s="17"/>
      <c r="E496" s="48" t="s">
        <v>17</v>
      </c>
      <c r="F496" s="18">
        <f t="shared" ref="F496:G498" si="137">H496+J496+L496+N496</f>
        <v>0</v>
      </c>
      <c r="G496" s="18">
        <f t="shared" si="137"/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0</v>
      </c>
      <c r="N496" s="18">
        <v>0</v>
      </c>
      <c r="O496" s="18">
        <v>0</v>
      </c>
      <c r="P496" s="82"/>
      <c r="Q496" s="83"/>
      <c r="R496" s="16"/>
    </row>
    <row r="497" spans="1:18">
      <c r="A497" s="78"/>
      <c r="B497" s="75"/>
      <c r="C497" s="52"/>
      <c r="D497" s="17"/>
      <c r="E497" s="17" t="s">
        <v>65</v>
      </c>
      <c r="F497" s="18">
        <f t="shared" si="137"/>
        <v>1000</v>
      </c>
      <c r="G497" s="18">
        <f t="shared" si="137"/>
        <v>0</v>
      </c>
      <c r="H497" s="18">
        <v>1000</v>
      </c>
      <c r="I497" s="18">
        <v>0</v>
      </c>
      <c r="J497" s="18">
        <v>0</v>
      </c>
      <c r="K497" s="18">
        <v>0</v>
      </c>
      <c r="L497" s="18">
        <v>0</v>
      </c>
      <c r="M497" s="18">
        <v>0</v>
      </c>
      <c r="N497" s="18">
        <v>0</v>
      </c>
      <c r="O497" s="18">
        <v>0</v>
      </c>
      <c r="P497" s="82"/>
      <c r="Q497" s="83"/>
      <c r="R497" s="16"/>
    </row>
    <row r="498" spans="1:18">
      <c r="A498" s="78"/>
      <c r="B498" s="75"/>
      <c r="C498" s="52"/>
      <c r="D498" s="17"/>
      <c r="E498" s="48" t="s">
        <v>114</v>
      </c>
      <c r="F498" s="18">
        <f t="shared" si="137"/>
        <v>0</v>
      </c>
      <c r="G498" s="18">
        <f t="shared" si="137"/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82"/>
      <c r="Q498" s="83"/>
      <c r="R498" s="16"/>
    </row>
    <row r="499" spans="1:18">
      <c r="A499" s="78"/>
      <c r="B499" s="75"/>
      <c r="C499" s="52"/>
      <c r="D499" s="17"/>
      <c r="E499" s="48" t="s">
        <v>115</v>
      </c>
      <c r="F499" s="18">
        <f t="shared" ref="F499:G502" si="138">H499+J499+L499+N499</f>
        <v>0</v>
      </c>
      <c r="G499" s="18">
        <f t="shared" si="138"/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82"/>
      <c r="Q499" s="83"/>
      <c r="R499" s="16"/>
    </row>
    <row r="500" spans="1:18">
      <c r="A500" s="78"/>
      <c r="B500" s="75"/>
      <c r="C500" s="52"/>
      <c r="D500" s="17"/>
      <c r="E500" s="48" t="s">
        <v>116</v>
      </c>
      <c r="F500" s="18">
        <f t="shared" si="138"/>
        <v>0</v>
      </c>
      <c r="G500" s="18">
        <f t="shared" si="138"/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82"/>
      <c r="Q500" s="83"/>
      <c r="R500" s="16"/>
    </row>
    <row r="501" spans="1:18">
      <c r="A501" s="78"/>
      <c r="B501" s="75"/>
      <c r="C501" s="52"/>
      <c r="D501" s="17"/>
      <c r="E501" s="48" t="s">
        <v>117</v>
      </c>
      <c r="F501" s="18">
        <f t="shared" si="138"/>
        <v>0</v>
      </c>
      <c r="G501" s="18">
        <f t="shared" si="138"/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82"/>
      <c r="Q501" s="83"/>
      <c r="R501" s="16"/>
    </row>
    <row r="502" spans="1:18">
      <c r="A502" s="79"/>
      <c r="B502" s="76"/>
      <c r="C502" s="52"/>
      <c r="D502" s="17"/>
      <c r="E502" s="17" t="s">
        <v>76</v>
      </c>
      <c r="F502" s="18">
        <f t="shared" si="138"/>
        <v>0</v>
      </c>
      <c r="G502" s="18">
        <f t="shared" si="138"/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84"/>
      <c r="Q502" s="85"/>
      <c r="R502" s="16"/>
    </row>
    <row r="503" spans="1:18" ht="12.75" customHeight="1">
      <c r="A503" s="77">
        <v>39</v>
      </c>
      <c r="B503" s="74" t="s">
        <v>72</v>
      </c>
      <c r="C503" s="53"/>
      <c r="D503" s="17"/>
      <c r="E503" s="47" t="s">
        <v>10</v>
      </c>
      <c r="F503" s="15">
        <f t="shared" ref="F503:O503" si="139">SUM(F504:F514)</f>
        <v>1000</v>
      </c>
      <c r="G503" s="15">
        <f t="shared" si="139"/>
        <v>0</v>
      </c>
      <c r="H503" s="15">
        <f t="shared" si="139"/>
        <v>1000</v>
      </c>
      <c r="I503" s="15">
        <f t="shared" si="139"/>
        <v>0</v>
      </c>
      <c r="J503" s="15">
        <f t="shared" si="139"/>
        <v>0</v>
      </c>
      <c r="K503" s="15">
        <f t="shared" si="139"/>
        <v>0</v>
      </c>
      <c r="L503" s="15">
        <f t="shared" si="139"/>
        <v>0</v>
      </c>
      <c r="M503" s="15">
        <f t="shared" si="139"/>
        <v>0</v>
      </c>
      <c r="N503" s="15">
        <f t="shared" si="139"/>
        <v>0</v>
      </c>
      <c r="O503" s="15">
        <f t="shared" si="139"/>
        <v>0</v>
      </c>
      <c r="P503" s="80" t="s">
        <v>39</v>
      </c>
      <c r="Q503" s="81"/>
      <c r="R503" s="16"/>
    </row>
    <row r="504" spans="1:18">
      <c r="A504" s="78"/>
      <c r="B504" s="75"/>
      <c r="C504" s="52"/>
      <c r="D504" s="17"/>
      <c r="E504" s="48" t="s">
        <v>15</v>
      </c>
      <c r="F504" s="18">
        <f>H504+J504+L504+N504</f>
        <v>0</v>
      </c>
      <c r="G504" s="18">
        <f>I504+K504+M504+O504</f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82"/>
      <c r="Q504" s="83"/>
      <c r="R504" s="16"/>
    </row>
    <row r="505" spans="1:18">
      <c r="A505" s="78"/>
      <c r="B505" s="75"/>
      <c r="C505" s="52"/>
      <c r="D505" s="17"/>
      <c r="E505" s="48" t="s">
        <v>12</v>
      </c>
      <c r="F505" s="18">
        <f t="shared" ref="F505:G510" si="140">H505+J505+L505+N505</f>
        <v>0</v>
      </c>
      <c r="G505" s="18">
        <f t="shared" si="140"/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82"/>
      <c r="Q505" s="83"/>
      <c r="R505" s="16"/>
    </row>
    <row r="506" spans="1:18">
      <c r="A506" s="78"/>
      <c r="B506" s="75"/>
      <c r="C506" s="52"/>
      <c r="D506" s="17"/>
      <c r="E506" s="48" t="s">
        <v>13</v>
      </c>
      <c r="F506" s="18">
        <f t="shared" si="140"/>
        <v>0</v>
      </c>
      <c r="G506" s="18">
        <f t="shared" si="140"/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82"/>
      <c r="Q506" s="83"/>
      <c r="R506" s="16"/>
    </row>
    <row r="507" spans="1:18">
      <c r="A507" s="78"/>
      <c r="B507" s="75"/>
      <c r="C507" s="52"/>
      <c r="D507" s="17"/>
      <c r="E507" s="48" t="s">
        <v>16</v>
      </c>
      <c r="F507" s="18">
        <f t="shared" si="140"/>
        <v>0</v>
      </c>
      <c r="G507" s="18">
        <f t="shared" si="140"/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82"/>
      <c r="Q507" s="83"/>
      <c r="R507" s="16"/>
    </row>
    <row r="508" spans="1:18">
      <c r="A508" s="78"/>
      <c r="B508" s="75"/>
      <c r="C508" s="52" t="s">
        <v>55</v>
      </c>
      <c r="D508" s="17"/>
      <c r="E508" s="48" t="s">
        <v>17</v>
      </c>
      <c r="F508" s="18">
        <f t="shared" si="140"/>
        <v>0</v>
      </c>
      <c r="G508" s="18">
        <f t="shared" si="140"/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0</v>
      </c>
      <c r="N508" s="18">
        <v>0</v>
      </c>
      <c r="O508" s="18">
        <v>0</v>
      </c>
      <c r="P508" s="82"/>
      <c r="Q508" s="83"/>
      <c r="R508" s="16"/>
    </row>
    <row r="509" spans="1:18">
      <c r="A509" s="78"/>
      <c r="B509" s="75"/>
      <c r="C509" s="52"/>
      <c r="D509" s="17"/>
      <c r="E509" s="17" t="s">
        <v>65</v>
      </c>
      <c r="F509" s="18">
        <f t="shared" si="140"/>
        <v>1000</v>
      </c>
      <c r="G509" s="18">
        <f t="shared" si="140"/>
        <v>0</v>
      </c>
      <c r="H509" s="18">
        <v>1000</v>
      </c>
      <c r="I509" s="18">
        <v>0</v>
      </c>
      <c r="J509" s="18">
        <v>0</v>
      </c>
      <c r="K509" s="18">
        <v>0</v>
      </c>
      <c r="L509" s="18">
        <v>0</v>
      </c>
      <c r="M509" s="18">
        <v>0</v>
      </c>
      <c r="N509" s="18">
        <v>0</v>
      </c>
      <c r="O509" s="18">
        <v>0</v>
      </c>
      <c r="P509" s="82"/>
      <c r="Q509" s="83"/>
      <c r="R509" s="16"/>
    </row>
    <row r="510" spans="1:18">
      <c r="A510" s="78"/>
      <c r="B510" s="82"/>
      <c r="C510" s="52"/>
      <c r="D510" s="17"/>
      <c r="E510" s="48" t="s">
        <v>114</v>
      </c>
      <c r="F510" s="18">
        <f t="shared" si="140"/>
        <v>0</v>
      </c>
      <c r="G510" s="18">
        <f t="shared" si="140"/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0</v>
      </c>
      <c r="N510" s="18">
        <v>0</v>
      </c>
      <c r="O510" s="18">
        <v>0</v>
      </c>
      <c r="P510" s="82"/>
      <c r="Q510" s="83"/>
      <c r="R510" s="16"/>
    </row>
    <row r="511" spans="1:18">
      <c r="A511" s="78"/>
      <c r="B511" s="75"/>
      <c r="C511" s="52"/>
      <c r="D511" s="17"/>
      <c r="E511" s="48" t="s">
        <v>115</v>
      </c>
      <c r="F511" s="18">
        <f t="shared" ref="F511:G515" si="141">H511+J511+L511+N511</f>
        <v>0</v>
      </c>
      <c r="G511" s="18">
        <f t="shared" si="141"/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0</v>
      </c>
      <c r="N511" s="18">
        <v>0</v>
      </c>
      <c r="O511" s="18">
        <v>0</v>
      </c>
      <c r="P511" s="82"/>
      <c r="Q511" s="83"/>
      <c r="R511" s="16"/>
    </row>
    <row r="512" spans="1:18">
      <c r="A512" s="78"/>
      <c r="B512" s="75"/>
      <c r="C512" s="52"/>
      <c r="D512" s="17"/>
      <c r="E512" s="48" t="s">
        <v>116</v>
      </c>
      <c r="F512" s="18">
        <f t="shared" si="141"/>
        <v>0</v>
      </c>
      <c r="G512" s="18">
        <f t="shared" si="141"/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0</v>
      </c>
      <c r="N512" s="18">
        <v>0</v>
      </c>
      <c r="O512" s="18">
        <v>0</v>
      </c>
      <c r="P512" s="82"/>
      <c r="Q512" s="83"/>
      <c r="R512" s="16"/>
    </row>
    <row r="513" spans="1:18">
      <c r="A513" s="78"/>
      <c r="B513" s="75"/>
      <c r="C513" s="52"/>
      <c r="D513" s="17"/>
      <c r="E513" s="17" t="s">
        <v>117</v>
      </c>
      <c r="F513" s="18">
        <f t="shared" si="141"/>
        <v>0</v>
      </c>
      <c r="G513" s="18">
        <f t="shared" si="141"/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82"/>
      <c r="Q513" s="83"/>
      <c r="R513" s="16"/>
    </row>
    <row r="514" spans="1:18">
      <c r="A514" s="78"/>
      <c r="B514" s="75"/>
      <c r="C514" s="52"/>
      <c r="D514" s="17"/>
      <c r="E514" s="48" t="s">
        <v>76</v>
      </c>
      <c r="F514" s="18">
        <f t="shared" si="141"/>
        <v>0</v>
      </c>
      <c r="G514" s="18">
        <f t="shared" si="141"/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0</v>
      </c>
      <c r="N514" s="18">
        <v>0</v>
      </c>
      <c r="O514" s="18">
        <v>0</v>
      </c>
      <c r="P514" s="82"/>
      <c r="Q514" s="83"/>
      <c r="R514" s="16"/>
    </row>
    <row r="515" spans="1:18">
      <c r="A515" s="79"/>
      <c r="B515" s="76"/>
      <c r="C515" s="52"/>
      <c r="D515" s="17"/>
      <c r="E515" s="48" t="s">
        <v>118</v>
      </c>
      <c r="F515" s="18">
        <f t="shared" si="141"/>
        <v>0</v>
      </c>
      <c r="G515" s="18">
        <f t="shared" si="141"/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0</v>
      </c>
      <c r="N515" s="18">
        <v>0</v>
      </c>
      <c r="O515" s="18">
        <v>0</v>
      </c>
      <c r="P515" s="84"/>
      <c r="Q515" s="85"/>
      <c r="R515" s="16"/>
    </row>
    <row r="516" spans="1:18" ht="12.75" customHeight="1">
      <c r="A516" s="77">
        <v>40</v>
      </c>
      <c r="B516" s="74" t="s">
        <v>122</v>
      </c>
      <c r="C516" s="53"/>
      <c r="D516" s="17"/>
      <c r="E516" s="47" t="s">
        <v>10</v>
      </c>
      <c r="F516" s="15">
        <f t="shared" ref="F516:O516" si="142">SUM(F517:F527)</f>
        <v>1200</v>
      </c>
      <c r="G516" s="15">
        <f t="shared" si="142"/>
        <v>0</v>
      </c>
      <c r="H516" s="15">
        <f t="shared" si="142"/>
        <v>1200</v>
      </c>
      <c r="I516" s="15">
        <f t="shared" si="142"/>
        <v>0</v>
      </c>
      <c r="J516" s="15">
        <f t="shared" si="142"/>
        <v>0</v>
      </c>
      <c r="K516" s="15">
        <f t="shared" si="142"/>
        <v>0</v>
      </c>
      <c r="L516" s="15">
        <f t="shared" si="142"/>
        <v>0</v>
      </c>
      <c r="M516" s="15">
        <f t="shared" si="142"/>
        <v>0</v>
      </c>
      <c r="N516" s="15">
        <f t="shared" si="142"/>
        <v>0</v>
      </c>
      <c r="O516" s="15">
        <f t="shared" si="142"/>
        <v>0</v>
      </c>
      <c r="P516" s="80" t="s">
        <v>39</v>
      </c>
      <c r="Q516" s="81"/>
      <c r="R516" s="16"/>
    </row>
    <row r="517" spans="1:18">
      <c r="A517" s="78"/>
      <c r="B517" s="75"/>
      <c r="C517" s="52"/>
      <c r="D517" s="17"/>
      <c r="E517" s="48" t="s">
        <v>15</v>
      </c>
      <c r="F517" s="18">
        <f>H517+J517+L517+N517</f>
        <v>0</v>
      </c>
      <c r="G517" s="18">
        <f>I517+K517+M517+O517</f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0</v>
      </c>
      <c r="N517" s="18">
        <v>0</v>
      </c>
      <c r="O517" s="18">
        <v>0</v>
      </c>
      <c r="P517" s="82"/>
      <c r="Q517" s="83"/>
      <c r="R517" s="16"/>
    </row>
    <row r="518" spans="1:18">
      <c r="A518" s="78"/>
      <c r="B518" s="75"/>
      <c r="C518" s="52"/>
      <c r="D518" s="17"/>
      <c r="E518" s="48" t="s">
        <v>12</v>
      </c>
      <c r="F518" s="18">
        <f t="shared" ref="F518:G523" si="143">H518+J518+L518+N518</f>
        <v>0</v>
      </c>
      <c r="G518" s="18">
        <f t="shared" si="143"/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82"/>
      <c r="Q518" s="83"/>
      <c r="R518" s="16"/>
    </row>
    <row r="519" spans="1:18">
      <c r="A519" s="78"/>
      <c r="B519" s="75"/>
      <c r="C519" s="52"/>
      <c r="D519" s="17"/>
      <c r="E519" s="48" t="s">
        <v>13</v>
      </c>
      <c r="F519" s="18">
        <f t="shared" si="143"/>
        <v>0</v>
      </c>
      <c r="G519" s="18">
        <f t="shared" si="143"/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82"/>
      <c r="Q519" s="83"/>
      <c r="R519" s="16"/>
    </row>
    <row r="520" spans="1:18">
      <c r="A520" s="78"/>
      <c r="B520" s="75"/>
      <c r="C520" s="52"/>
      <c r="D520" s="17"/>
      <c r="E520" s="48" t="s">
        <v>16</v>
      </c>
      <c r="F520" s="18">
        <f t="shared" si="143"/>
        <v>0</v>
      </c>
      <c r="G520" s="18">
        <f t="shared" si="143"/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82"/>
      <c r="Q520" s="83"/>
      <c r="R520" s="16"/>
    </row>
    <row r="521" spans="1:18">
      <c r="A521" s="78"/>
      <c r="B521" s="75"/>
      <c r="C521" s="52"/>
      <c r="D521" s="17"/>
      <c r="E521" s="48" t="s">
        <v>17</v>
      </c>
      <c r="F521" s="18">
        <f t="shared" si="143"/>
        <v>0</v>
      </c>
      <c r="G521" s="18">
        <f t="shared" si="143"/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82"/>
      <c r="Q521" s="83"/>
      <c r="R521" s="16"/>
    </row>
    <row r="522" spans="1:18">
      <c r="A522" s="78"/>
      <c r="B522" s="75"/>
      <c r="C522" s="52" t="s">
        <v>55</v>
      </c>
      <c r="D522" s="17"/>
      <c r="E522" s="17" t="s">
        <v>65</v>
      </c>
      <c r="F522" s="18">
        <f t="shared" si="143"/>
        <v>0</v>
      </c>
      <c r="G522" s="18">
        <f t="shared" si="143"/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82"/>
      <c r="Q522" s="83"/>
      <c r="R522" s="16"/>
    </row>
    <row r="523" spans="1:18">
      <c r="A523" s="78"/>
      <c r="B523" s="75"/>
      <c r="C523" s="52"/>
      <c r="D523" s="17"/>
      <c r="E523" s="48" t="s">
        <v>114</v>
      </c>
      <c r="F523" s="18">
        <f t="shared" si="143"/>
        <v>1200</v>
      </c>
      <c r="G523" s="18">
        <f t="shared" si="143"/>
        <v>0</v>
      </c>
      <c r="H523" s="18">
        <v>1200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82"/>
      <c r="Q523" s="83"/>
      <c r="R523" s="16"/>
    </row>
    <row r="524" spans="1:18">
      <c r="A524" s="78"/>
      <c r="B524" s="75"/>
      <c r="C524" s="52"/>
      <c r="D524" s="17"/>
      <c r="E524" s="48" t="s">
        <v>115</v>
      </c>
      <c r="F524" s="18">
        <f t="shared" ref="F524:G527" si="144">H524+J524+L524+N524</f>
        <v>0</v>
      </c>
      <c r="G524" s="18">
        <f t="shared" si="144"/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82"/>
      <c r="Q524" s="83"/>
      <c r="R524" s="16"/>
    </row>
    <row r="525" spans="1:18">
      <c r="A525" s="78"/>
      <c r="B525" s="75"/>
      <c r="C525" s="52"/>
      <c r="D525" s="17"/>
      <c r="E525" s="17" t="s">
        <v>116</v>
      </c>
      <c r="F525" s="18">
        <f t="shared" si="144"/>
        <v>0</v>
      </c>
      <c r="G525" s="18">
        <f t="shared" si="144"/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82"/>
      <c r="Q525" s="83"/>
      <c r="R525" s="16"/>
    </row>
    <row r="526" spans="1:18">
      <c r="A526" s="78"/>
      <c r="B526" s="75"/>
      <c r="C526" s="52"/>
      <c r="D526" s="17"/>
      <c r="E526" s="48" t="s">
        <v>117</v>
      </c>
      <c r="F526" s="18">
        <f t="shared" si="144"/>
        <v>0</v>
      </c>
      <c r="G526" s="18">
        <f t="shared" si="144"/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82"/>
      <c r="Q526" s="83"/>
      <c r="R526" s="16"/>
    </row>
    <row r="527" spans="1:18">
      <c r="A527" s="79"/>
      <c r="B527" s="76"/>
      <c r="C527" s="52"/>
      <c r="D527" s="17"/>
      <c r="E527" s="48" t="s">
        <v>76</v>
      </c>
      <c r="F527" s="18">
        <f t="shared" si="144"/>
        <v>0</v>
      </c>
      <c r="G527" s="18">
        <f t="shared" si="144"/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84"/>
      <c r="Q527" s="85"/>
      <c r="R527" s="16"/>
    </row>
    <row r="528" spans="1:18" ht="12.75" customHeight="1">
      <c r="A528" s="77">
        <v>41</v>
      </c>
      <c r="B528" s="74" t="s">
        <v>73</v>
      </c>
      <c r="C528" s="53"/>
      <c r="D528" s="17"/>
      <c r="E528" s="47" t="s">
        <v>10</v>
      </c>
      <c r="F528" s="15">
        <f>SUM(F529:F539)</f>
        <v>1000</v>
      </c>
      <c r="G528" s="15">
        <f t="shared" ref="G528:O528" si="145">SUM(G529:G539)</f>
        <v>0</v>
      </c>
      <c r="H528" s="15">
        <f t="shared" si="145"/>
        <v>1000</v>
      </c>
      <c r="I528" s="15">
        <f t="shared" si="145"/>
        <v>0</v>
      </c>
      <c r="J528" s="15">
        <f t="shared" si="145"/>
        <v>0</v>
      </c>
      <c r="K528" s="15">
        <f t="shared" si="145"/>
        <v>0</v>
      </c>
      <c r="L528" s="15">
        <f t="shared" si="145"/>
        <v>0</v>
      </c>
      <c r="M528" s="15">
        <f t="shared" si="145"/>
        <v>0</v>
      </c>
      <c r="N528" s="15">
        <f t="shared" si="145"/>
        <v>0</v>
      </c>
      <c r="O528" s="15">
        <f t="shared" si="145"/>
        <v>0</v>
      </c>
      <c r="P528" s="80" t="s">
        <v>39</v>
      </c>
      <c r="Q528" s="81"/>
      <c r="R528" s="16"/>
    </row>
    <row r="529" spans="1:18">
      <c r="A529" s="78"/>
      <c r="B529" s="75"/>
      <c r="C529" s="52"/>
      <c r="D529" s="17"/>
      <c r="E529" s="48" t="s">
        <v>15</v>
      </c>
      <c r="F529" s="18">
        <f>H529+J529+L529+N529</f>
        <v>0</v>
      </c>
      <c r="G529" s="18">
        <f>I529+K529+M529+O529</f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82"/>
      <c r="Q529" s="83"/>
      <c r="R529" s="16"/>
    </row>
    <row r="530" spans="1:18">
      <c r="A530" s="78"/>
      <c r="B530" s="75"/>
      <c r="C530" s="52"/>
      <c r="D530" s="17"/>
      <c r="E530" s="48" t="s">
        <v>12</v>
      </c>
      <c r="F530" s="18">
        <f t="shared" ref="F530:G535" si="146">H530+J530+L530+N530</f>
        <v>0</v>
      </c>
      <c r="G530" s="18">
        <f t="shared" si="146"/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82"/>
      <c r="Q530" s="83"/>
      <c r="R530" s="16"/>
    </row>
    <row r="531" spans="1:18">
      <c r="A531" s="78"/>
      <c r="B531" s="75"/>
      <c r="C531" s="52"/>
      <c r="D531" s="17"/>
      <c r="E531" s="48" t="s">
        <v>13</v>
      </c>
      <c r="F531" s="18">
        <f t="shared" si="146"/>
        <v>0</v>
      </c>
      <c r="G531" s="18">
        <f t="shared" si="146"/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82"/>
      <c r="Q531" s="83"/>
      <c r="R531" s="16"/>
    </row>
    <row r="532" spans="1:18">
      <c r="A532" s="78"/>
      <c r="B532" s="75"/>
      <c r="C532" s="52"/>
      <c r="D532" s="17"/>
      <c r="E532" s="48" t="s">
        <v>16</v>
      </c>
      <c r="F532" s="18">
        <f t="shared" si="146"/>
        <v>0</v>
      </c>
      <c r="G532" s="18">
        <f t="shared" si="146"/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82"/>
      <c r="Q532" s="83"/>
      <c r="R532" s="16"/>
    </row>
    <row r="533" spans="1:18">
      <c r="A533" s="78"/>
      <c r="B533" s="75"/>
      <c r="C533" s="52"/>
      <c r="D533" s="17"/>
      <c r="E533" s="48" t="s">
        <v>17</v>
      </c>
      <c r="F533" s="18">
        <f t="shared" si="146"/>
        <v>0</v>
      </c>
      <c r="G533" s="18">
        <f t="shared" si="146"/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82"/>
      <c r="Q533" s="83"/>
      <c r="R533" s="16"/>
    </row>
    <row r="534" spans="1:18">
      <c r="A534" s="78"/>
      <c r="B534" s="75"/>
      <c r="C534" s="52" t="s">
        <v>55</v>
      </c>
      <c r="D534" s="17"/>
      <c r="E534" s="17" t="s">
        <v>65</v>
      </c>
      <c r="F534" s="18">
        <f t="shared" si="146"/>
        <v>0</v>
      </c>
      <c r="G534" s="18">
        <f t="shared" si="146"/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82"/>
      <c r="Q534" s="83"/>
      <c r="R534" s="16"/>
    </row>
    <row r="535" spans="1:18">
      <c r="A535" s="78"/>
      <c r="B535" s="75"/>
      <c r="C535" s="52"/>
      <c r="D535" s="17"/>
      <c r="E535" s="48" t="s">
        <v>114</v>
      </c>
      <c r="F535" s="18">
        <f t="shared" si="146"/>
        <v>1000</v>
      </c>
      <c r="G535" s="18">
        <f t="shared" si="146"/>
        <v>0</v>
      </c>
      <c r="H535" s="18">
        <v>1000</v>
      </c>
      <c r="I535" s="18">
        <v>0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82"/>
      <c r="Q535" s="83"/>
      <c r="R535" s="16"/>
    </row>
    <row r="536" spans="1:18">
      <c r="A536" s="78"/>
      <c r="B536" s="75"/>
      <c r="C536" s="52"/>
      <c r="D536" s="17"/>
      <c r="E536" s="48" t="s">
        <v>115</v>
      </c>
      <c r="F536" s="18">
        <f t="shared" ref="F536:G539" si="147">H536+J536+L536+N536</f>
        <v>0</v>
      </c>
      <c r="G536" s="18">
        <f t="shared" si="147"/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82"/>
      <c r="Q536" s="83"/>
      <c r="R536" s="16"/>
    </row>
    <row r="537" spans="1:18">
      <c r="A537" s="78"/>
      <c r="B537" s="75"/>
      <c r="C537" s="52"/>
      <c r="D537" s="17"/>
      <c r="E537" s="48" t="s">
        <v>116</v>
      </c>
      <c r="F537" s="18">
        <f t="shared" si="147"/>
        <v>0</v>
      </c>
      <c r="G537" s="18">
        <f t="shared" si="147"/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82"/>
      <c r="Q537" s="83"/>
      <c r="R537" s="16"/>
    </row>
    <row r="538" spans="1:18">
      <c r="A538" s="78"/>
      <c r="B538" s="75"/>
      <c r="C538" s="52"/>
      <c r="D538" s="17"/>
      <c r="E538" s="17" t="s">
        <v>117</v>
      </c>
      <c r="F538" s="18">
        <f t="shared" si="147"/>
        <v>0</v>
      </c>
      <c r="G538" s="18">
        <f t="shared" si="147"/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82"/>
      <c r="Q538" s="83"/>
      <c r="R538" s="16"/>
    </row>
    <row r="539" spans="1:18">
      <c r="A539" s="79"/>
      <c r="B539" s="76"/>
      <c r="C539" s="52"/>
      <c r="D539" s="17"/>
      <c r="E539" s="48" t="s">
        <v>76</v>
      </c>
      <c r="F539" s="18">
        <f t="shared" si="147"/>
        <v>0</v>
      </c>
      <c r="G539" s="18">
        <f t="shared" si="147"/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84"/>
      <c r="Q539" s="85"/>
      <c r="R539" s="16"/>
    </row>
    <row r="540" spans="1:18" ht="12.75" customHeight="1">
      <c r="A540" s="77">
        <v>42</v>
      </c>
      <c r="B540" s="74" t="s">
        <v>74</v>
      </c>
      <c r="C540" s="53"/>
      <c r="D540" s="17"/>
      <c r="E540" s="47" t="s">
        <v>10</v>
      </c>
      <c r="F540" s="15">
        <f>SUM(F541:F551)</f>
        <v>1000</v>
      </c>
      <c r="G540" s="15">
        <f t="shared" ref="G540:O540" si="148">SUM(G541:G551)</f>
        <v>0</v>
      </c>
      <c r="H540" s="15">
        <f t="shared" si="148"/>
        <v>1000</v>
      </c>
      <c r="I540" s="15">
        <f t="shared" si="148"/>
        <v>0</v>
      </c>
      <c r="J540" s="15">
        <f t="shared" si="148"/>
        <v>0</v>
      </c>
      <c r="K540" s="15">
        <f t="shared" si="148"/>
        <v>0</v>
      </c>
      <c r="L540" s="15">
        <f t="shared" si="148"/>
        <v>0</v>
      </c>
      <c r="M540" s="15">
        <f t="shared" si="148"/>
        <v>0</v>
      </c>
      <c r="N540" s="15">
        <f t="shared" si="148"/>
        <v>0</v>
      </c>
      <c r="O540" s="15">
        <f t="shared" si="148"/>
        <v>0</v>
      </c>
      <c r="P540" s="80" t="s">
        <v>39</v>
      </c>
      <c r="Q540" s="81"/>
      <c r="R540" s="16"/>
    </row>
    <row r="541" spans="1:18">
      <c r="A541" s="78"/>
      <c r="B541" s="75"/>
      <c r="C541" s="52"/>
      <c r="D541" s="17"/>
      <c r="E541" s="48" t="s">
        <v>15</v>
      </c>
      <c r="F541" s="18">
        <f>H541+J541+L541+N541</f>
        <v>0</v>
      </c>
      <c r="G541" s="18">
        <f>I541+K541+M541+O541</f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82"/>
      <c r="Q541" s="83"/>
      <c r="R541" s="16"/>
    </row>
    <row r="542" spans="1:18">
      <c r="A542" s="78"/>
      <c r="B542" s="75"/>
      <c r="C542" s="52"/>
      <c r="D542" s="17"/>
      <c r="E542" s="48" t="s">
        <v>12</v>
      </c>
      <c r="F542" s="18">
        <f t="shared" ref="F542:G547" si="149">H542+J542+L542+N542</f>
        <v>0</v>
      </c>
      <c r="G542" s="18">
        <f t="shared" si="149"/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82"/>
      <c r="Q542" s="83"/>
      <c r="R542" s="16"/>
    </row>
    <row r="543" spans="1:18">
      <c r="A543" s="78"/>
      <c r="B543" s="75"/>
      <c r="C543" s="52"/>
      <c r="D543" s="17"/>
      <c r="E543" s="48" t="s">
        <v>13</v>
      </c>
      <c r="F543" s="18">
        <f t="shared" si="149"/>
        <v>0</v>
      </c>
      <c r="G543" s="18">
        <f t="shared" si="149"/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82"/>
      <c r="Q543" s="83"/>
      <c r="R543" s="16"/>
    </row>
    <row r="544" spans="1:18">
      <c r="A544" s="78"/>
      <c r="B544" s="75"/>
      <c r="C544" s="52"/>
      <c r="D544" s="17"/>
      <c r="E544" s="48" t="s">
        <v>16</v>
      </c>
      <c r="F544" s="18">
        <f t="shared" si="149"/>
        <v>0</v>
      </c>
      <c r="G544" s="18">
        <f t="shared" si="149"/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82"/>
      <c r="Q544" s="83"/>
      <c r="R544" s="16"/>
    </row>
    <row r="545" spans="1:18">
      <c r="A545" s="78"/>
      <c r="B545" s="75"/>
      <c r="C545" s="52"/>
      <c r="D545" s="17"/>
      <c r="E545" s="48" t="s">
        <v>17</v>
      </c>
      <c r="F545" s="18">
        <f t="shared" si="149"/>
        <v>0</v>
      </c>
      <c r="G545" s="18">
        <f t="shared" si="149"/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82"/>
      <c r="Q545" s="83"/>
      <c r="R545" s="16"/>
    </row>
    <row r="546" spans="1:18">
      <c r="A546" s="78"/>
      <c r="B546" s="75"/>
      <c r="C546" s="52" t="s">
        <v>55</v>
      </c>
      <c r="D546" s="17"/>
      <c r="E546" s="17" t="s">
        <v>65</v>
      </c>
      <c r="F546" s="18">
        <f t="shared" si="149"/>
        <v>0</v>
      </c>
      <c r="G546" s="18">
        <f t="shared" si="149"/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82"/>
      <c r="Q546" s="83"/>
      <c r="R546" s="16"/>
    </row>
    <row r="547" spans="1:18">
      <c r="A547" s="78"/>
      <c r="B547" s="75"/>
      <c r="C547" s="52"/>
      <c r="D547" s="17"/>
      <c r="E547" s="48" t="s">
        <v>114</v>
      </c>
      <c r="F547" s="18">
        <f t="shared" si="149"/>
        <v>1000</v>
      </c>
      <c r="G547" s="18">
        <f t="shared" si="149"/>
        <v>0</v>
      </c>
      <c r="H547" s="18">
        <v>1000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82"/>
      <c r="Q547" s="83"/>
      <c r="R547" s="16"/>
    </row>
    <row r="548" spans="1:18">
      <c r="A548" s="78"/>
      <c r="B548" s="75"/>
      <c r="C548" s="52"/>
      <c r="D548" s="17"/>
      <c r="E548" s="48" t="s">
        <v>115</v>
      </c>
      <c r="F548" s="18">
        <f t="shared" ref="F548:G551" si="150">H548+J548+L548+N548</f>
        <v>0</v>
      </c>
      <c r="G548" s="18">
        <f t="shared" si="150"/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82"/>
      <c r="Q548" s="83"/>
      <c r="R548" s="16"/>
    </row>
    <row r="549" spans="1:18">
      <c r="A549" s="78"/>
      <c r="B549" s="75"/>
      <c r="C549" s="52"/>
      <c r="D549" s="17"/>
      <c r="E549" s="48" t="s">
        <v>116</v>
      </c>
      <c r="F549" s="18">
        <f t="shared" si="150"/>
        <v>0</v>
      </c>
      <c r="G549" s="18">
        <f t="shared" si="150"/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82"/>
      <c r="Q549" s="83"/>
      <c r="R549" s="16"/>
    </row>
    <row r="550" spans="1:18">
      <c r="A550" s="78"/>
      <c r="B550" s="75"/>
      <c r="C550" s="52"/>
      <c r="D550" s="17"/>
      <c r="E550" s="17" t="s">
        <v>117</v>
      </c>
      <c r="F550" s="18">
        <f t="shared" si="150"/>
        <v>0</v>
      </c>
      <c r="G550" s="18">
        <f t="shared" si="150"/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82"/>
      <c r="Q550" s="83"/>
      <c r="R550" s="16"/>
    </row>
    <row r="551" spans="1:18">
      <c r="A551" s="79"/>
      <c r="B551" s="76"/>
      <c r="C551" s="54"/>
      <c r="D551" s="17"/>
      <c r="E551" s="48" t="s">
        <v>76</v>
      </c>
      <c r="F551" s="18">
        <f t="shared" si="150"/>
        <v>0</v>
      </c>
      <c r="G551" s="18">
        <f t="shared" si="150"/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84"/>
      <c r="Q551" s="85"/>
      <c r="R551" s="16"/>
    </row>
    <row r="552" spans="1:18">
      <c r="A552" s="77">
        <v>43</v>
      </c>
      <c r="B552" s="74" t="s">
        <v>145</v>
      </c>
      <c r="C552" s="52"/>
      <c r="D552" s="17"/>
      <c r="E552" s="47" t="s">
        <v>10</v>
      </c>
      <c r="F552" s="15">
        <f>SUM(F553:F563)</f>
        <v>18000</v>
      </c>
      <c r="G552" s="15">
        <f t="shared" ref="G552:O552" si="151">SUM(G553:G563)</f>
        <v>0</v>
      </c>
      <c r="H552" s="15">
        <f t="shared" si="151"/>
        <v>18000</v>
      </c>
      <c r="I552" s="15">
        <f t="shared" si="151"/>
        <v>0</v>
      </c>
      <c r="J552" s="15">
        <f t="shared" si="151"/>
        <v>0</v>
      </c>
      <c r="K552" s="15">
        <f t="shared" si="151"/>
        <v>0</v>
      </c>
      <c r="L552" s="15">
        <f t="shared" si="151"/>
        <v>0</v>
      </c>
      <c r="M552" s="15">
        <f t="shared" si="151"/>
        <v>0</v>
      </c>
      <c r="N552" s="15">
        <f t="shared" si="151"/>
        <v>0</v>
      </c>
      <c r="O552" s="15">
        <f t="shared" si="151"/>
        <v>0</v>
      </c>
      <c r="P552" s="80" t="s">
        <v>39</v>
      </c>
      <c r="Q552" s="81"/>
      <c r="R552" s="16"/>
    </row>
    <row r="553" spans="1:18">
      <c r="A553" s="78"/>
      <c r="B553" s="75"/>
      <c r="C553" s="52"/>
      <c r="D553" s="17"/>
      <c r="E553" s="48" t="s">
        <v>15</v>
      </c>
      <c r="F553" s="18">
        <f>H553+J553+L553+N553</f>
        <v>0</v>
      </c>
      <c r="G553" s="18">
        <f>I553+K553+M553+O553</f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0</v>
      </c>
      <c r="N553" s="18">
        <v>0</v>
      </c>
      <c r="O553" s="18">
        <v>0</v>
      </c>
      <c r="P553" s="82"/>
      <c r="Q553" s="83"/>
      <c r="R553" s="16"/>
    </row>
    <row r="554" spans="1:18">
      <c r="A554" s="78"/>
      <c r="B554" s="75"/>
      <c r="C554" s="52"/>
      <c r="D554" s="17"/>
      <c r="E554" s="48" t="s">
        <v>12</v>
      </c>
      <c r="F554" s="18">
        <f t="shared" ref="F554:F563" si="152">H554+J554+L554+N554</f>
        <v>0</v>
      </c>
      <c r="G554" s="18">
        <f t="shared" ref="G554:G563" si="153">I554+K554+M554+O554</f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0</v>
      </c>
      <c r="N554" s="18">
        <v>0</v>
      </c>
      <c r="O554" s="18">
        <v>0</v>
      </c>
      <c r="P554" s="82"/>
      <c r="Q554" s="83"/>
      <c r="R554" s="16"/>
    </row>
    <row r="555" spans="1:18">
      <c r="A555" s="78"/>
      <c r="B555" s="75"/>
      <c r="C555" s="52"/>
      <c r="D555" s="17"/>
      <c r="E555" s="48" t="s">
        <v>13</v>
      </c>
      <c r="F555" s="18">
        <f t="shared" si="152"/>
        <v>0</v>
      </c>
      <c r="G555" s="18">
        <f t="shared" si="153"/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82"/>
      <c r="Q555" s="83"/>
      <c r="R555" s="16"/>
    </row>
    <row r="556" spans="1:18">
      <c r="A556" s="78"/>
      <c r="B556" s="75"/>
      <c r="C556" s="52" t="s">
        <v>55</v>
      </c>
      <c r="D556" s="17"/>
      <c r="E556" s="48" t="s">
        <v>16</v>
      </c>
      <c r="F556" s="18">
        <f t="shared" si="152"/>
        <v>0</v>
      </c>
      <c r="G556" s="18">
        <f t="shared" si="153"/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82"/>
      <c r="Q556" s="83"/>
      <c r="R556" s="16"/>
    </row>
    <row r="557" spans="1:18">
      <c r="A557" s="78"/>
      <c r="B557" s="75"/>
      <c r="C557" s="52"/>
      <c r="D557" s="17"/>
      <c r="E557" s="48" t="s">
        <v>17</v>
      </c>
      <c r="F557" s="18">
        <f t="shared" si="152"/>
        <v>0</v>
      </c>
      <c r="G557" s="18">
        <f t="shared" si="153"/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82"/>
      <c r="Q557" s="83"/>
      <c r="R557" s="16"/>
    </row>
    <row r="558" spans="1:18">
      <c r="A558" s="78"/>
      <c r="B558" s="75"/>
      <c r="C558" s="52"/>
      <c r="D558" s="17"/>
      <c r="E558" s="17" t="s">
        <v>65</v>
      </c>
      <c r="F558" s="18">
        <f t="shared" si="152"/>
        <v>0</v>
      </c>
      <c r="G558" s="18">
        <f t="shared" si="153"/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82"/>
      <c r="Q558" s="83"/>
      <c r="R558" s="16"/>
    </row>
    <row r="559" spans="1:18">
      <c r="A559" s="78"/>
      <c r="B559" s="75"/>
      <c r="C559" s="52"/>
      <c r="D559" s="17"/>
      <c r="E559" s="48" t="s">
        <v>114</v>
      </c>
      <c r="F559" s="18">
        <f>G559+H559</f>
        <v>18000</v>
      </c>
      <c r="G559" s="18">
        <v>0</v>
      </c>
      <c r="H559" s="18">
        <v>18000</v>
      </c>
      <c r="I559" s="18">
        <v>0</v>
      </c>
      <c r="J559" s="18">
        <v>0</v>
      </c>
      <c r="K559" s="18">
        <v>0</v>
      </c>
      <c r="L559" s="18">
        <v>0</v>
      </c>
      <c r="M559" s="18">
        <v>0</v>
      </c>
      <c r="N559" s="18">
        <v>0</v>
      </c>
      <c r="O559" s="18">
        <v>0</v>
      </c>
      <c r="P559" s="82"/>
      <c r="Q559" s="83"/>
      <c r="R559" s="16"/>
    </row>
    <row r="560" spans="1:18">
      <c r="A560" s="78"/>
      <c r="B560" s="75"/>
      <c r="C560" s="52"/>
      <c r="D560" s="17"/>
      <c r="E560" s="48" t="s">
        <v>115</v>
      </c>
      <c r="F560" s="18">
        <f t="shared" si="152"/>
        <v>0</v>
      </c>
      <c r="G560" s="18">
        <f t="shared" si="153"/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0</v>
      </c>
      <c r="N560" s="18">
        <v>0</v>
      </c>
      <c r="O560" s="18">
        <v>0</v>
      </c>
      <c r="P560" s="82"/>
      <c r="Q560" s="83"/>
      <c r="R560" s="16"/>
    </row>
    <row r="561" spans="1:18">
      <c r="A561" s="78"/>
      <c r="B561" s="75"/>
      <c r="C561" s="52"/>
      <c r="D561" s="17"/>
      <c r="E561" s="48" t="s">
        <v>116</v>
      </c>
      <c r="F561" s="18">
        <f t="shared" si="152"/>
        <v>0</v>
      </c>
      <c r="G561" s="18">
        <f t="shared" si="153"/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82"/>
      <c r="Q561" s="83"/>
      <c r="R561" s="16"/>
    </row>
    <row r="562" spans="1:18">
      <c r="A562" s="78"/>
      <c r="B562" s="75"/>
      <c r="C562" s="52"/>
      <c r="D562" s="17"/>
      <c r="E562" s="17" t="s">
        <v>117</v>
      </c>
      <c r="F562" s="18">
        <f t="shared" si="152"/>
        <v>0</v>
      </c>
      <c r="G562" s="18">
        <f t="shared" si="153"/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82"/>
      <c r="Q562" s="83"/>
      <c r="R562" s="16"/>
    </row>
    <row r="563" spans="1:18">
      <c r="A563" s="79"/>
      <c r="B563" s="76"/>
      <c r="C563" s="54"/>
      <c r="D563" s="17"/>
      <c r="E563" s="48" t="s">
        <v>76</v>
      </c>
      <c r="F563" s="18">
        <f t="shared" si="152"/>
        <v>0</v>
      </c>
      <c r="G563" s="18">
        <f t="shared" si="153"/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84"/>
      <c r="Q563" s="85"/>
      <c r="R563" s="16"/>
    </row>
    <row r="564" spans="1:18">
      <c r="A564" s="77">
        <v>44</v>
      </c>
      <c r="B564" s="74" t="s">
        <v>124</v>
      </c>
      <c r="C564" s="52"/>
      <c r="D564" s="17"/>
      <c r="E564" s="47" t="s">
        <v>10</v>
      </c>
      <c r="F564" s="15">
        <f>SUM(F565:F575)</f>
        <v>7000</v>
      </c>
      <c r="G564" s="15">
        <f t="shared" ref="G564:O564" si="154">SUM(G565:G575)</f>
        <v>0</v>
      </c>
      <c r="H564" s="15">
        <f t="shared" si="154"/>
        <v>7000</v>
      </c>
      <c r="I564" s="15">
        <f t="shared" si="154"/>
        <v>0</v>
      </c>
      <c r="J564" s="15">
        <f t="shared" si="154"/>
        <v>0</v>
      </c>
      <c r="K564" s="15">
        <f t="shared" si="154"/>
        <v>0</v>
      </c>
      <c r="L564" s="15">
        <f t="shared" si="154"/>
        <v>0</v>
      </c>
      <c r="M564" s="15">
        <f t="shared" si="154"/>
        <v>0</v>
      </c>
      <c r="N564" s="15">
        <f t="shared" si="154"/>
        <v>0</v>
      </c>
      <c r="O564" s="15">
        <f t="shared" si="154"/>
        <v>0</v>
      </c>
      <c r="P564" s="80" t="s">
        <v>39</v>
      </c>
      <c r="Q564" s="81"/>
      <c r="R564" s="16"/>
    </row>
    <row r="565" spans="1:18">
      <c r="A565" s="78"/>
      <c r="B565" s="75"/>
      <c r="C565" s="52"/>
      <c r="D565" s="17"/>
      <c r="E565" s="48" t="s">
        <v>15</v>
      </c>
      <c r="F565" s="18">
        <f t="shared" ref="F565:G570" si="155">H565+J565+L565+N565</f>
        <v>0</v>
      </c>
      <c r="G565" s="18">
        <f t="shared" si="155"/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82"/>
      <c r="Q565" s="83"/>
      <c r="R565" s="16"/>
    </row>
    <row r="566" spans="1:18">
      <c r="A566" s="78"/>
      <c r="B566" s="75"/>
      <c r="C566" s="52"/>
      <c r="D566" s="17"/>
      <c r="E566" s="48" t="s">
        <v>12</v>
      </c>
      <c r="F566" s="18">
        <f t="shared" si="155"/>
        <v>0</v>
      </c>
      <c r="G566" s="18">
        <f t="shared" si="155"/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82"/>
      <c r="Q566" s="83"/>
      <c r="R566" s="16"/>
    </row>
    <row r="567" spans="1:18">
      <c r="A567" s="78"/>
      <c r="B567" s="75"/>
      <c r="C567" s="52" t="s">
        <v>55</v>
      </c>
      <c r="D567" s="17"/>
      <c r="E567" s="48" t="s">
        <v>13</v>
      </c>
      <c r="F567" s="18">
        <f t="shared" si="155"/>
        <v>0</v>
      </c>
      <c r="G567" s="18">
        <f t="shared" si="155"/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82"/>
      <c r="Q567" s="83"/>
      <c r="R567" s="16"/>
    </row>
    <row r="568" spans="1:18">
      <c r="A568" s="78"/>
      <c r="B568" s="75"/>
      <c r="C568" s="52"/>
      <c r="D568" s="17"/>
      <c r="E568" s="48" t="s">
        <v>16</v>
      </c>
      <c r="F568" s="18">
        <f t="shared" si="155"/>
        <v>0</v>
      </c>
      <c r="G568" s="18">
        <f t="shared" si="155"/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82"/>
      <c r="Q568" s="83"/>
      <c r="R568" s="16"/>
    </row>
    <row r="569" spans="1:18">
      <c r="A569" s="78"/>
      <c r="B569" s="75"/>
      <c r="C569" s="52"/>
      <c r="D569" s="17"/>
      <c r="E569" s="48" t="s">
        <v>17</v>
      </c>
      <c r="F569" s="18">
        <f t="shared" si="155"/>
        <v>0</v>
      </c>
      <c r="G569" s="18">
        <f t="shared" si="155"/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82"/>
      <c r="Q569" s="83"/>
      <c r="R569" s="16"/>
    </row>
    <row r="570" spans="1:18">
      <c r="A570" s="78"/>
      <c r="B570" s="75"/>
      <c r="C570" s="52"/>
      <c r="D570" s="17"/>
      <c r="E570" s="17" t="s">
        <v>65</v>
      </c>
      <c r="F570" s="18">
        <f t="shared" si="155"/>
        <v>0</v>
      </c>
      <c r="G570" s="18">
        <f t="shared" si="155"/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82"/>
      <c r="Q570" s="83"/>
      <c r="R570" s="16"/>
    </row>
    <row r="571" spans="1:18">
      <c r="A571" s="78"/>
      <c r="B571" s="75"/>
      <c r="C571" s="52"/>
      <c r="D571" s="17"/>
      <c r="E571" s="48" t="s">
        <v>114</v>
      </c>
      <c r="F571" s="18">
        <f>G571+H571</f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82"/>
      <c r="Q571" s="83"/>
      <c r="R571" s="16"/>
    </row>
    <row r="572" spans="1:18">
      <c r="A572" s="78"/>
      <c r="B572" s="75"/>
      <c r="C572" s="52"/>
      <c r="D572" s="17"/>
      <c r="E572" s="48" t="s">
        <v>115</v>
      </c>
      <c r="F572" s="18">
        <f t="shared" ref="F572:G575" si="156">H572+J572+L572+N572</f>
        <v>7000</v>
      </c>
      <c r="G572" s="18">
        <f t="shared" si="156"/>
        <v>0</v>
      </c>
      <c r="H572" s="18">
        <v>7000</v>
      </c>
      <c r="I572" s="18">
        <v>0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82"/>
      <c r="Q572" s="83"/>
      <c r="R572" s="16"/>
    </row>
    <row r="573" spans="1:18">
      <c r="A573" s="78"/>
      <c r="B573" s="75"/>
      <c r="C573" s="52"/>
      <c r="D573" s="17"/>
      <c r="E573" s="48" t="s">
        <v>116</v>
      </c>
      <c r="F573" s="18">
        <f t="shared" si="156"/>
        <v>0</v>
      </c>
      <c r="G573" s="18">
        <f t="shared" si="156"/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82"/>
      <c r="Q573" s="83"/>
      <c r="R573" s="16"/>
    </row>
    <row r="574" spans="1:18">
      <c r="A574" s="78"/>
      <c r="B574" s="75"/>
      <c r="C574" s="52"/>
      <c r="D574" s="17"/>
      <c r="E574" s="17" t="s">
        <v>117</v>
      </c>
      <c r="F574" s="18">
        <f t="shared" si="156"/>
        <v>0</v>
      </c>
      <c r="G574" s="18">
        <f t="shared" si="156"/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82"/>
      <c r="Q574" s="83"/>
      <c r="R574" s="16"/>
    </row>
    <row r="575" spans="1:18">
      <c r="A575" s="79"/>
      <c r="B575" s="76"/>
      <c r="C575" s="54"/>
      <c r="D575" s="17"/>
      <c r="E575" s="48" t="s">
        <v>76</v>
      </c>
      <c r="F575" s="18">
        <f t="shared" si="156"/>
        <v>0</v>
      </c>
      <c r="G575" s="18">
        <f t="shared" si="156"/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84"/>
      <c r="Q575" s="85"/>
      <c r="R575" s="16"/>
    </row>
    <row r="576" spans="1:18">
      <c r="A576" s="77">
        <v>45</v>
      </c>
      <c r="B576" s="74" t="s">
        <v>123</v>
      </c>
      <c r="C576" s="52"/>
      <c r="D576" s="17"/>
      <c r="E576" s="47" t="s">
        <v>10</v>
      </c>
      <c r="F576" s="15">
        <f>SUM(F577:F587)</f>
        <v>1300</v>
      </c>
      <c r="G576" s="15">
        <f t="shared" ref="G576:O576" si="157">SUM(G577:G587)</f>
        <v>0</v>
      </c>
      <c r="H576" s="15">
        <f t="shared" si="157"/>
        <v>1300</v>
      </c>
      <c r="I576" s="15">
        <f t="shared" si="157"/>
        <v>0</v>
      </c>
      <c r="J576" s="15">
        <f t="shared" si="157"/>
        <v>0</v>
      </c>
      <c r="K576" s="15">
        <f t="shared" si="157"/>
        <v>0</v>
      </c>
      <c r="L576" s="15">
        <f t="shared" si="157"/>
        <v>0</v>
      </c>
      <c r="M576" s="15">
        <f t="shared" si="157"/>
        <v>0</v>
      </c>
      <c r="N576" s="15">
        <f t="shared" si="157"/>
        <v>0</v>
      </c>
      <c r="O576" s="15">
        <f t="shared" si="157"/>
        <v>0</v>
      </c>
      <c r="P576" s="80" t="s">
        <v>39</v>
      </c>
      <c r="Q576" s="81"/>
      <c r="R576" s="16"/>
    </row>
    <row r="577" spans="1:18">
      <c r="A577" s="78"/>
      <c r="B577" s="75"/>
      <c r="C577" s="52"/>
      <c r="D577" s="17"/>
      <c r="E577" s="48" t="s">
        <v>15</v>
      </c>
      <c r="F577" s="18">
        <f t="shared" ref="F577:G582" si="158">H577+J577+L577+N577</f>
        <v>0</v>
      </c>
      <c r="G577" s="18">
        <f t="shared" si="158"/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82"/>
      <c r="Q577" s="83"/>
      <c r="R577" s="16"/>
    </row>
    <row r="578" spans="1:18">
      <c r="A578" s="78"/>
      <c r="B578" s="75"/>
      <c r="C578" s="52"/>
      <c r="D578" s="17"/>
      <c r="E578" s="48" t="s">
        <v>12</v>
      </c>
      <c r="F578" s="18">
        <f t="shared" si="158"/>
        <v>0</v>
      </c>
      <c r="G578" s="18">
        <f t="shared" si="158"/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82"/>
      <c r="Q578" s="83"/>
      <c r="R578" s="16"/>
    </row>
    <row r="579" spans="1:18">
      <c r="A579" s="78"/>
      <c r="B579" s="75"/>
      <c r="C579" s="52"/>
      <c r="D579" s="17"/>
      <c r="E579" s="48" t="s">
        <v>13</v>
      </c>
      <c r="F579" s="18">
        <f t="shared" si="158"/>
        <v>0</v>
      </c>
      <c r="G579" s="18">
        <f t="shared" si="158"/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82"/>
      <c r="Q579" s="83"/>
      <c r="R579" s="16"/>
    </row>
    <row r="580" spans="1:18">
      <c r="A580" s="78"/>
      <c r="B580" s="75"/>
      <c r="C580" s="52" t="s">
        <v>55</v>
      </c>
      <c r="D580" s="17"/>
      <c r="E580" s="48" t="s">
        <v>16</v>
      </c>
      <c r="F580" s="18">
        <f t="shared" si="158"/>
        <v>0</v>
      </c>
      <c r="G580" s="18">
        <f t="shared" si="158"/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82"/>
      <c r="Q580" s="83"/>
      <c r="R580" s="16"/>
    </row>
    <row r="581" spans="1:18">
      <c r="A581" s="78"/>
      <c r="B581" s="75"/>
      <c r="C581" s="52"/>
      <c r="D581" s="17"/>
      <c r="E581" s="48" t="s">
        <v>17</v>
      </c>
      <c r="F581" s="18">
        <f t="shared" si="158"/>
        <v>0</v>
      </c>
      <c r="G581" s="18">
        <f t="shared" si="158"/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82"/>
      <c r="Q581" s="83"/>
      <c r="R581" s="16"/>
    </row>
    <row r="582" spans="1:18">
      <c r="A582" s="78"/>
      <c r="B582" s="75"/>
      <c r="C582" s="52"/>
      <c r="D582" s="17"/>
      <c r="E582" s="17" t="s">
        <v>65</v>
      </c>
      <c r="F582" s="18">
        <f t="shared" si="158"/>
        <v>0</v>
      </c>
      <c r="G582" s="18">
        <f t="shared" si="158"/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82"/>
      <c r="Q582" s="83"/>
      <c r="R582" s="16"/>
    </row>
    <row r="583" spans="1:18">
      <c r="A583" s="78"/>
      <c r="B583" s="75"/>
      <c r="C583" s="52"/>
      <c r="D583" s="17"/>
      <c r="E583" s="48" t="s">
        <v>114</v>
      </c>
      <c r="F583" s="18">
        <f>G583+H583</f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82"/>
      <c r="Q583" s="83"/>
      <c r="R583" s="16"/>
    </row>
    <row r="584" spans="1:18">
      <c r="A584" s="78"/>
      <c r="B584" s="75"/>
      <c r="C584" s="52"/>
      <c r="D584" s="17"/>
      <c r="E584" s="48" t="s">
        <v>115</v>
      </c>
      <c r="F584" s="18">
        <f t="shared" ref="F584:G587" si="159">H584+J584+L584+N584</f>
        <v>1300</v>
      </c>
      <c r="G584" s="18">
        <f t="shared" si="159"/>
        <v>0</v>
      </c>
      <c r="H584" s="18">
        <v>1300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82"/>
      <c r="Q584" s="83"/>
      <c r="R584" s="16"/>
    </row>
    <row r="585" spans="1:18">
      <c r="A585" s="78"/>
      <c r="B585" s="75"/>
      <c r="C585" s="52"/>
      <c r="D585" s="17"/>
      <c r="E585" s="48" t="s">
        <v>116</v>
      </c>
      <c r="F585" s="18">
        <f t="shared" si="159"/>
        <v>0</v>
      </c>
      <c r="G585" s="18">
        <f t="shared" si="159"/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82"/>
      <c r="Q585" s="83"/>
      <c r="R585" s="16"/>
    </row>
    <row r="586" spans="1:18">
      <c r="A586" s="78"/>
      <c r="B586" s="75"/>
      <c r="C586" s="52"/>
      <c r="D586" s="17"/>
      <c r="E586" s="17" t="s">
        <v>117</v>
      </c>
      <c r="F586" s="18">
        <f t="shared" si="159"/>
        <v>0</v>
      </c>
      <c r="G586" s="18">
        <f t="shared" si="159"/>
        <v>0</v>
      </c>
      <c r="H586" s="18">
        <v>0</v>
      </c>
      <c r="I586" s="18">
        <v>0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82"/>
      <c r="Q586" s="83"/>
      <c r="R586" s="16"/>
    </row>
    <row r="587" spans="1:18">
      <c r="A587" s="79"/>
      <c r="B587" s="76"/>
      <c r="C587" s="52"/>
      <c r="D587" s="17"/>
      <c r="E587" s="48" t="s">
        <v>76</v>
      </c>
      <c r="F587" s="18">
        <f t="shared" si="159"/>
        <v>0</v>
      </c>
      <c r="G587" s="18">
        <f t="shared" si="159"/>
        <v>0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84"/>
      <c r="Q587" s="85"/>
      <c r="R587" s="16"/>
    </row>
    <row r="588" spans="1:18">
      <c r="A588" s="77">
        <v>46</v>
      </c>
      <c r="B588" s="74" t="s">
        <v>69</v>
      </c>
      <c r="C588" s="53"/>
      <c r="D588" s="13"/>
      <c r="E588" s="47" t="s">
        <v>10</v>
      </c>
      <c r="F588" s="15">
        <f>SUM(F589:F599)</f>
        <v>21095.5</v>
      </c>
      <c r="G588" s="15">
        <f t="shared" ref="G588:O588" si="160">SUM(G589:G599)</f>
        <v>21095.5</v>
      </c>
      <c r="H588" s="15">
        <f t="shared" si="160"/>
        <v>21095.5</v>
      </c>
      <c r="I588" s="15">
        <f t="shared" si="160"/>
        <v>21095.5</v>
      </c>
      <c r="J588" s="15">
        <f t="shared" si="160"/>
        <v>0</v>
      </c>
      <c r="K588" s="15">
        <f t="shared" si="160"/>
        <v>0</v>
      </c>
      <c r="L588" s="15">
        <f t="shared" si="160"/>
        <v>0</v>
      </c>
      <c r="M588" s="15">
        <f t="shared" si="160"/>
        <v>0</v>
      </c>
      <c r="N588" s="15">
        <f t="shared" si="160"/>
        <v>0</v>
      </c>
      <c r="O588" s="15">
        <f t="shared" si="160"/>
        <v>0</v>
      </c>
      <c r="P588" s="80" t="s">
        <v>39</v>
      </c>
      <c r="Q588" s="81"/>
      <c r="R588" s="16"/>
    </row>
    <row r="589" spans="1:18">
      <c r="A589" s="78"/>
      <c r="B589" s="75"/>
      <c r="C589" s="52"/>
      <c r="D589" s="13"/>
      <c r="E589" s="48" t="s">
        <v>15</v>
      </c>
      <c r="F589" s="18">
        <v>0</v>
      </c>
      <c r="G589" s="18">
        <v>0</v>
      </c>
      <c r="H589" s="18">
        <v>0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82"/>
      <c r="Q589" s="83"/>
      <c r="R589" s="16"/>
    </row>
    <row r="590" spans="1:18">
      <c r="A590" s="78"/>
      <c r="B590" s="75"/>
      <c r="C590" s="52"/>
      <c r="D590" s="13"/>
      <c r="E590" s="48" t="s">
        <v>12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82"/>
      <c r="Q590" s="83"/>
      <c r="R590" s="16"/>
    </row>
    <row r="591" spans="1:18">
      <c r="A591" s="78"/>
      <c r="B591" s="75"/>
      <c r="C591" s="52"/>
      <c r="D591" s="13"/>
      <c r="E591" s="48" t="s">
        <v>13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82"/>
      <c r="Q591" s="83"/>
      <c r="R591" s="16"/>
    </row>
    <row r="592" spans="1:18">
      <c r="A592" s="78"/>
      <c r="B592" s="75"/>
      <c r="C592" s="52" t="s">
        <v>54</v>
      </c>
      <c r="D592" s="13"/>
      <c r="E592" s="48" t="s">
        <v>16</v>
      </c>
      <c r="F592" s="18">
        <f>H592</f>
        <v>795.8</v>
      </c>
      <c r="G592" s="18">
        <f>I592</f>
        <v>795.8</v>
      </c>
      <c r="H592" s="18">
        <f>I592</f>
        <v>795.8</v>
      </c>
      <c r="I592" s="18">
        <f>569.4+226.4</f>
        <v>795.8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82"/>
      <c r="Q592" s="83"/>
      <c r="R592" s="16"/>
    </row>
    <row r="593" spans="1:18">
      <c r="A593" s="78"/>
      <c r="B593" s="75"/>
      <c r="C593" s="52"/>
      <c r="D593" s="13"/>
      <c r="E593" s="48" t="s">
        <v>17</v>
      </c>
      <c r="F593" s="18">
        <f t="shared" ref="F593:F599" si="161">H593</f>
        <v>2492</v>
      </c>
      <c r="G593" s="18">
        <f t="shared" ref="G593:G599" si="162">I593</f>
        <v>2492</v>
      </c>
      <c r="H593" s="18">
        <v>2492</v>
      </c>
      <c r="I593" s="18">
        <v>2492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82"/>
      <c r="Q593" s="83"/>
      <c r="R593" s="16"/>
    </row>
    <row r="594" spans="1:18">
      <c r="A594" s="78"/>
      <c r="B594" s="75"/>
      <c r="C594" s="52"/>
      <c r="D594" s="13"/>
      <c r="E594" s="17" t="s">
        <v>65</v>
      </c>
      <c r="F594" s="18">
        <f t="shared" si="161"/>
        <v>3443.9</v>
      </c>
      <c r="G594" s="3">
        <f t="shared" si="162"/>
        <v>3443.9</v>
      </c>
      <c r="H594" s="18">
        <v>3443.9</v>
      </c>
      <c r="I594" s="70">
        <v>3443.9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82"/>
      <c r="Q594" s="83"/>
      <c r="R594" s="16"/>
    </row>
    <row r="595" spans="1:18">
      <c r="A595" s="78"/>
      <c r="B595" s="75"/>
      <c r="C595" s="52"/>
      <c r="D595" s="13"/>
      <c r="E595" s="48" t="s">
        <v>114</v>
      </c>
      <c r="F595" s="18">
        <f t="shared" si="161"/>
        <v>3443.9</v>
      </c>
      <c r="G595" s="18">
        <f t="shared" si="162"/>
        <v>3443.9</v>
      </c>
      <c r="H595" s="18">
        <v>3443.9</v>
      </c>
      <c r="I595" s="18">
        <v>3443.9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82"/>
      <c r="Q595" s="83"/>
      <c r="R595" s="16"/>
    </row>
    <row r="596" spans="1:18">
      <c r="A596" s="78"/>
      <c r="B596" s="75"/>
      <c r="C596" s="52"/>
      <c r="D596" s="13"/>
      <c r="E596" s="48" t="s">
        <v>115</v>
      </c>
      <c r="F596" s="18">
        <f t="shared" si="161"/>
        <v>3443.9</v>
      </c>
      <c r="G596" s="18">
        <f t="shared" si="162"/>
        <v>3443.9</v>
      </c>
      <c r="H596" s="18">
        <v>3443.9</v>
      </c>
      <c r="I596" s="18">
        <v>3443.9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82"/>
      <c r="Q596" s="83"/>
      <c r="R596" s="16"/>
    </row>
    <row r="597" spans="1:18">
      <c r="A597" s="78"/>
      <c r="B597" s="75"/>
      <c r="C597" s="52"/>
      <c r="D597" s="13"/>
      <c r="E597" s="48" t="s">
        <v>116</v>
      </c>
      <c r="F597" s="18">
        <f t="shared" si="161"/>
        <v>2492</v>
      </c>
      <c r="G597" s="18">
        <f t="shared" si="162"/>
        <v>2492</v>
      </c>
      <c r="H597" s="18">
        <v>2492</v>
      </c>
      <c r="I597" s="18">
        <v>2492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82"/>
      <c r="Q597" s="83"/>
      <c r="R597" s="16"/>
    </row>
    <row r="598" spans="1:18">
      <c r="A598" s="78"/>
      <c r="B598" s="75"/>
      <c r="C598" s="52"/>
      <c r="D598" s="13"/>
      <c r="E598" s="17" t="s">
        <v>117</v>
      </c>
      <c r="F598" s="18">
        <f t="shared" si="161"/>
        <v>2492</v>
      </c>
      <c r="G598" s="18">
        <f t="shared" si="162"/>
        <v>2492</v>
      </c>
      <c r="H598" s="18">
        <v>2492</v>
      </c>
      <c r="I598" s="18">
        <v>2492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82"/>
      <c r="Q598" s="83"/>
      <c r="R598" s="16"/>
    </row>
    <row r="599" spans="1:18" ht="125.25" customHeight="1">
      <c r="A599" s="79"/>
      <c r="B599" s="76"/>
      <c r="C599" s="54"/>
      <c r="D599" s="13"/>
      <c r="E599" s="48" t="s">
        <v>76</v>
      </c>
      <c r="F599" s="18">
        <f t="shared" si="161"/>
        <v>2492</v>
      </c>
      <c r="G599" s="18">
        <f t="shared" si="162"/>
        <v>2492</v>
      </c>
      <c r="H599" s="18">
        <v>2492</v>
      </c>
      <c r="I599" s="18">
        <v>2492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84"/>
      <c r="Q599" s="85"/>
      <c r="R599" s="16"/>
    </row>
    <row r="600" spans="1:18">
      <c r="A600" s="77">
        <v>47</v>
      </c>
      <c r="B600" s="74" t="s">
        <v>128</v>
      </c>
      <c r="C600" s="53"/>
      <c r="D600" s="13"/>
      <c r="E600" s="47" t="s">
        <v>10</v>
      </c>
      <c r="F600" s="15">
        <f>SUM(F601:F611)</f>
        <v>373.7</v>
      </c>
      <c r="G600" s="15">
        <f>SUM(G601:G611)</f>
        <v>373.7</v>
      </c>
      <c r="H600" s="15">
        <f>SUM(H601:H611)</f>
        <v>373.7</v>
      </c>
      <c r="I600" s="15">
        <f t="shared" ref="I600:O600" si="163">SUM(I601:I611)</f>
        <v>373.7</v>
      </c>
      <c r="J600" s="15">
        <f t="shared" si="163"/>
        <v>0</v>
      </c>
      <c r="K600" s="15">
        <f t="shared" si="163"/>
        <v>0</v>
      </c>
      <c r="L600" s="15">
        <f t="shared" si="163"/>
        <v>0</v>
      </c>
      <c r="M600" s="15">
        <f t="shared" si="163"/>
        <v>0</v>
      </c>
      <c r="N600" s="15">
        <f t="shared" si="163"/>
        <v>0</v>
      </c>
      <c r="O600" s="15">
        <f t="shared" si="163"/>
        <v>0</v>
      </c>
      <c r="P600" s="80" t="s">
        <v>39</v>
      </c>
      <c r="Q600" s="81"/>
      <c r="R600" s="16"/>
    </row>
    <row r="601" spans="1:18">
      <c r="A601" s="78"/>
      <c r="B601" s="75"/>
      <c r="C601" s="52"/>
      <c r="D601" s="13"/>
      <c r="E601" s="48" t="s">
        <v>15</v>
      </c>
      <c r="F601" s="18">
        <f>SUM(H601+J601+L601+N601)</f>
        <v>0</v>
      </c>
      <c r="G601" s="18">
        <f>SUM(I601+K601+M601+O601)</f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82"/>
      <c r="Q601" s="83"/>
      <c r="R601" s="16"/>
    </row>
    <row r="602" spans="1:18">
      <c r="A602" s="78"/>
      <c r="B602" s="75"/>
      <c r="C602" s="52"/>
      <c r="D602" s="13"/>
      <c r="E602" s="48" t="s">
        <v>12</v>
      </c>
      <c r="F602" s="18">
        <f t="shared" ref="F602:F611" si="164">SUM(H602+J602+L602+N602)</f>
        <v>0</v>
      </c>
      <c r="G602" s="18">
        <f t="shared" ref="G602:G611" si="165">SUM(I602+K602+M602+O602)</f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82"/>
      <c r="Q602" s="83"/>
      <c r="R602" s="16"/>
    </row>
    <row r="603" spans="1:18">
      <c r="A603" s="78"/>
      <c r="B603" s="75"/>
      <c r="C603" s="52"/>
      <c r="D603" s="13"/>
      <c r="E603" s="48" t="s">
        <v>13</v>
      </c>
      <c r="F603" s="18">
        <f t="shared" si="164"/>
        <v>0</v>
      </c>
      <c r="G603" s="18">
        <f t="shared" si="165"/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82"/>
      <c r="Q603" s="83"/>
      <c r="R603" s="16"/>
    </row>
    <row r="604" spans="1:18">
      <c r="A604" s="78"/>
      <c r="B604" s="75"/>
      <c r="C604" s="52"/>
      <c r="D604" s="13"/>
      <c r="E604" s="48" t="s">
        <v>16</v>
      </c>
      <c r="F604" s="18">
        <f t="shared" si="164"/>
        <v>0</v>
      </c>
      <c r="G604" s="18">
        <f t="shared" si="165"/>
        <v>0</v>
      </c>
      <c r="H604" s="18">
        <f t="shared" ref="H604:O604" si="166">J604</f>
        <v>0</v>
      </c>
      <c r="I604" s="18">
        <f t="shared" si="166"/>
        <v>0</v>
      </c>
      <c r="J604" s="18">
        <f t="shared" si="166"/>
        <v>0</v>
      </c>
      <c r="K604" s="18">
        <f t="shared" si="166"/>
        <v>0</v>
      </c>
      <c r="L604" s="18">
        <f t="shared" si="166"/>
        <v>0</v>
      </c>
      <c r="M604" s="18">
        <f t="shared" si="166"/>
        <v>0</v>
      </c>
      <c r="N604" s="18">
        <f t="shared" si="166"/>
        <v>0</v>
      </c>
      <c r="O604" s="18">
        <f t="shared" si="166"/>
        <v>0</v>
      </c>
      <c r="P604" s="82"/>
      <c r="Q604" s="83"/>
      <c r="R604" s="16"/>
    </row>
    <row r="605" spans="1:18">
      <c r="A605" s="78"/>
      <c r="B605" s="75"/>
      <c r="C605" s="52"/>
      <c r="D605" s="13"/>
      <c r="E605" s="48" t="s">
        <v>17</v>
      </c>
      <c r="F605" s="18">
        <f t="shared" si="164"/>
        <v>373.7</v>
      </c>
      <c r="G605" s="18">
        <f t="shared" si="165"/>
        <v>373.7</v>
      </c>
      <c r="H605" s="18">
        <v>373.7</v>
      </c>
      <c r="I605" s="18">
        <v>373.7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82"/>
      <c r="Q605" s="83"/>
      <c r="R605" s="16"/>
    </row>
    <row r="606" spans="1:18">
      <c r="A606" s="78"/>
      <c r="B606" s="75"/>
      <c r="C606" s="52" t="s">
        <v>54</v>
      </c>
      <c r="D606" s="13"/>
      <c r="E606" s="17" t="s">
        <v>65</v>
      </c>
      <c r="F606" s="18">
        <f t="shared" si="164"/>
        <v>0</v>
      </c>
      <c r="G606" s="18">
        <f t="shared" si="165"/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82"/>
      <c r="Q606" s="83"/>
      <c r="R606" s="16"/>
    </row>
    <row r="607" spans="1:18">
      <c r="A607" s="78"/>
      <c r="B607" s="75"/>
      <c r="C607" s="52"/>
      <c r="D607" s="13"/>
      <c r="E607" s="48" t="s">
        <v>114</v>
      </c>
      <c r="F607" s="18">
        <f t="shared" si="164"/>
        <v>0</v>
      </c>
      <c r="G607" s="18">
        <f t="shared" si="165"/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82"/>
      <c r="Q607" s="83"/>
      <c r="R607" s="16"/>
    </row>
    <row r="608" spans="1:18">
      <c r="A608" s="78"/>
      <c r="B608" s="75"/>
      <c r="C608" s="52"/>
      <c r="D608" s="13"/>
      <c r="E608" s="48" t="s">
        <v>115</v>
      </c>
      <c r="F608" s="18">
        <f t="shared" si="164"/>
        <v>0</v>
      </c>
      <c r="G608" s="18">
        <f t="shared" si="165"/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82"/>
      <c r="Q608" s="83"/>
      <c r="R608" s="16"/>
    </row>
    <row r="609" spans="1:18">
      <c r="A609" s="78"/>
      <c r="B609" s="75"/>
      <c r="C609" s="52"/>
      <c r="D609" s="13"/>
      <c r="E609" s="48" t="s">
        <v>116</v>
      </c>
      <c r="F609" s="18">
        <f t="shared" si="164"/>
        <v>0</v>
      </c>
      <c r="G609" s="18">
        <f t="shared" si="165"/>
        <v>0</v>
      </c>
      <c r="H609" s="18">
        <f t="shared" ref="H609:O609" si="167">J609</f>
        <v>0</v>
      </c>
      <c r="I609" s="18">
        <f t="shared" si="167"/>
        <v>0</v>
      </c>
      <c r="J609" s="18">
        <f t="shared" si="167"/>
        <v>0</v>
      </c>
      <c r="K609" s="18">
        <f t="shared" si="167"/>
        <v>0</v>
      </c>
      <c r="L609" s="18">
        <f t="shared" si="167"/>
        <v>0</v>
      </c>
      <c r="M609" s="18">
        <f t="shared" si="167"/>
        <v>0</v>
      </c>
      <c r="N609" s="18">
        <f t="shared" si="167"/>
        <v>0</v>
      </c>
      <c r="O609" s="18">
        <f t="shared" si="167"/>
        <v>0</v>
      </c>
      <c r="P609" s="82"/>
      <c r="Q609" s="83"/>
      <c r="R609" s="16"/>
    </row>
    <row r="610" spans="1:18">
      <c r="A610" s="78"/>
      <c r="B610" s="75"/>
      <c r="C610" s="52"/>
      <c r="D610" s="13"/>
      <c r="E610" s="17" t="s">
        <v>117</v>
      </c>
      <c r="F610" s="18">
        <f t="shared" si="164"/>
        <v>0</v>
      </c>
      <c r="G610" s="18">
        <f t="shared" si="165"/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82"/>
      <c r="Q610" s="83"/>
      <c r="R610" s="16"/>
    </row>
    <row r="611" spans="1:18">
      <c r="A611" s="79"/>
      <c r="B611" s="76"/>
      <c r="C611" s="54"/>
      <c r="D611" s="13"/>
      <c r="E611" s="48" t="s">
        <v>76</v>
      </c>
      <c r="F611" s="18">
        <f t="shared" si="164"/>
        <v>0</v>
      </c>
      <c r="G611" s="18">
        <f t="shared" si="165"/>
        <v>0</v>
      </c>
      <c r="H611" s="18">
        <f t="shared" ref="H611:O611" si="168">J611</f>
        <v>0</v>
      </c>
      <c r="I611" s="18">
        <f t="shared" si="168"/>
        <v>0</v>
      </c>
      <c r="J611" s="18">
        <f t="shared" si="168"/>
        <v>0</v>
      </c>
      <c r="K611" s="18">
        <f t="shared" si="168"/>
        <v>0</v>
      </c>
      <c r="L611" s="18">
        <f t="shared" si="168"/>
        <v>0</v>
      </c>
      <c r="M611" s="18">
        <f t="shared" si="168"/>
        <v>0</v>
      </c>
      <c r="N611" s="18">
        <f t="shared" si="168"/>
        <v>0</v>
      </c>
      <c r="O611" s="18">
        <f t="shared" si="168"/>
        <v>0</v>
      </c>
      <c r="P611" s="84"/>
      <c r="Q611" s="85"/>
      <c r="R611" s="16"/>
    </row>
    <row r="612" spans="1:18" ht="12.75" customHeight="1">
      <c r="A612" s="78">
        <v>48</v>
      </c>
      <c r="B612" s="75" t="s">
        <v>127</v>
      </c>
      <c r="C612" s="52"/>
      <c r="D612" s="13"/>
      <c r="E612" s="47" t="s">
        <v>10</v>
      </c>
      <c r="F612" s="15">
        <f t="shared" ref="F612:O612" si="169">SUM(F613:F623)</f>
        <v>57.5</v>
      </c>
      <c r="G612" s="15">
        <f t="shared" si="169"/>
        <v>57.5</v>
      </c>
      <c r="H612" s="15">
        <f t="shared" si="169"/>
        <v>57.5</v>
      </c>
      <c r="I612" s="15">
        <f t="shared" si="169"/>
        <v>57.5</v>
      </c>
      <c r="J612" s="15">
        <f t="shared" si="169"/>
        <v>0</v>
      </c>
      <c r="K612" s="15">
        <f t="shared" si="169"/>
        <v>0</v>
      </c>
      <c r="L612" s="15">
        <f t="shared" si="169"/>
        <v>0</v>
      </c>
      <c r="M612" s="15">
        <f t="shared" si="169"/>
        <v>0</v>
      </c>
      <c r="N612" s="15">
        <f t="shared" si="169"/>
        <v>0</v>
      </c>
      <c r="O612" s="15">
        <f t="shared" si="169"/>
        <v>0</v>
      </c>
      <c r="P612" s="80" t="s">
        <v>39</v>
      </c>
      <c r="Q612" s="81"/>
      <c r="R612" s="16"/>
    </row>
    <row r="613" spans="1:18">
      <c r="A613" s="78"/>
      <c r="B613" s="75"/>
      <c r="C613" s="52"/>
      <c r="D613" s="13"/>
      <c r="E613" s="48" t="s">
        <v>15</v>
      </c>
      <c r="F613" s="18">
        <f>SUM(H613+J613+L613+N613)</f>
        <v>0</v>
      </c>
      <c r="G613" s="18">
        <f>SUM(I613+K613+M613+O613)</f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82"/>
      <c r="Q613" s="83"/>
      <c r="R613" s="16"/>
    </row>
    <row r="614" spans="1:18" ht="27" customHeight="1">
      <c r="A614" s="78"/>
      <c r="B614" s="75"/>
      <c r="C614" s="52"/>
      <c r="D614" s="13"/>
      <c r="E614" s="48" t="s">
        <v>12</v>
      </c>
      <c r="F614" s="18">
        <f t="shared" ref="F614:F623" si="170">SUM(H614+J614+L614+N614)</f>
        <v>0</v>
      </c>
      <c r="G614" s="18">
        <f t="shared" ref="G614:G623" si="171">SUM(I614+K614+M614+O614)</f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0</v>
      </c>
      <c r="N614" s="18">
        <v>0</v>
      </c>
      <c r="O614" s="18">
        <v>0</v>
      </c>
      <c r="P614" s="82"/>
      <c r="Q614" s="83"/>
      <c r="R614" s="16"/>
    </row>
    <row r="615" spans="1:18" ht="21.75" customHeight="1">
      <c r="A615" s="78"/>
      <c r="B615" s="75"/>
      <c r="C615" s="52"/>
      <c r="D615" s="13"/>
      <c r="E615" s="48" t="s">
        <v>13</v>
      </c>
      <c r="F615" s="18">
        <f t="shared" si="170"/>
        <v>0</v>
      </c>
      <c r="G615" s="18">
        <f t="shared" si="171"/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82"/>
      <c r="Q615" s="83"/>
      <c r="R615" s="16"/>
    </row>
    <row r="616" spans="1:18">
      <c r="A616" s="78"/>
      <c r="B616" s="75"/>
      <c r="C616" s="52"/>
      <c r="D616" s="13"/>
      <c r="E616" s="48" t="s">
        <v>16</v>
      </c>
      <c r="F616" s="18">
        <f t="shared" si="170"/>
        <v>0</v>
      </c>
      <c r="G616" s="18">
        <f t="shared" si="171"/>
        <v>0</v>
      </c>
      <c r="H616" s="18">
        <f t="shared" ref="H616:O623" si="172">J616</f>
        <v>0</v>
      </c>
      <c r="I616" s="18">
        <f t="shared" si="172"/>
        <v>0</v>
      </c>
      <c r="J616" s="18">
        <f t="shared" si="172"/>
        <v>0</v>
      </c>
      <c r="K616" s="18">
        <f t="shared" si="172"/>
        <v>0</v>
      </c>
      <c r="L616" s="18">
        <f t="shared" si="172"/>
        <v>0</v>
      </c>
      <c r="M616" s="18">
        <f t="shared" si="172"/>
        <v>0</v>
      </c>
      <c r="N616" s="18">
        <f t="shared" si="172"/>
        <v>0</v>
      </c>
      <c r="O616" s="18">
        <f t="shared" si="172"/>
        <v>0</v>
      </c>
      <c r="P616" s="82"/>
      <c r="Q616" s="83"/>
      <c r="R616" s="16"/>
    </row>
    <row r="617" spans="1:18">
      <c r="A617" s="78"/>
      <c r="B617" s="75"/>
      <c r="C617" s="52"/>
      <c r="D617" s="13"/>
      <c r="E617" s="48" t="s">
        <v>17</v>
      </c>
      <c r="F617" s="18">
        <f t="shared" si="170"/>
        <v>57.5</v>
      </c>
      <c r="G617" s="18">
        <f t="shared" si="171"/>
        <v>57.5</v>
      </c>
      <c r="H617" s="18">
        <v>57.5</v>
      </c>
      <c r="I617" s="18">
        <v>57.5</v>
      </c>
      <c r="J617" s="18">
        <f t="shared" si="172"/>
        <v>0</v>
      </c>
      <c r="K617" s="18">
        <f t="shared" si="172"/>
        <v>0</v>
      </c>
      <c r="L617" s="18">
        <f t="shared" si="172"/>
        <v>0</v>
      </c>
      <c r="M617" s="18">
        <f t="shared" si="172"/>
        <v>0</v>
      </c>
      <c r="N617" s="18">
        <f t="shared" si="172"/>
        <v>0</v>
      </c>
      <c r="O617" s="18">
        <f t="shared" si="172"/>
        <v>0</v>
      </c>
      <c r="P617" s="82"/>
      <c r="Q617" s="83"/>
      <c r="R617" s="16"/>
    </row>
    <row r="618" spans="1:18">
      <c r="A618" s="78"/>
      <c r="B618" s="75"/>
      <c r="C618" s="52" t="s">
        <v>54</v>
      </c>
      <c r="D618" s="13"/>
      <c r="E618" s="17" t="s">
        <v>65</v>
      </c>
      <c r="F618" s="18">
        <f t="shared" si="170"/>
        <v>0</v>
      </c>
      <c r="G618" s="18">
        <f t="shared" si="171"/>
        <v>0</v>
      </c>
      <c r="H618" s="18">
        <f t="shared" si="172"/>
        <v>0</v>
      </c>
      <c r="I618" s="18">
        <f t="shared" si="172"/>
        <v>0</v>
      </c>
      <c r="J618" s="18">
        <f t="shared" si="172"/>
        <v>0</v>
      </c>
      <c r="K618" s="18">
        <f t="shared" si="172"/>
        <v>0</v>
      </c>
      <c r="L618" s="18">
        <f t="shared" si="172"/>
        <v>0</v>
      </c>
      <c r="M618" s="18">
        <f t="shared" si="172"/>
        <v>0</v>
      </c>
      <c r="N618" s="18">
        <f t="shared" si="172"/>
        <v>0</v>
      </c>
      <c r="O618" s="18">
        <f t="shared" si="172"/>
        <v>0</v>
      </c>
      <c r="P618" s="82"/>
      <c r="Q618" s="83"/>
      <c r="R618" s="16"/>
    </row>
    <row r="619" spans="1:18">
      <c r="A619" s="78"/>
      <c r="B619" s="75"/>
      <c r="C619" s="52"/>
      <c r="D619" s="13"/>
      <c r="E619" s="48" t="s">
        <v>114</v>
      </c>
      <c r="F619" s="18">
        <f t="shared" si="170"/>
        <v>0</v>
      </c>
      <c r="G619" s="18">
        <f t="shared" si="171"/>
        <v>0</v>
      </c>
      <c r="H619" s="18">
        <f t="shared" si="172"/>
        <v>0</v>
      </c>
      <c r="I619" s="18">
        <f t="shared" si="172"/>
        <v>0</v>
      </c>
      <c r="J619" s="18">
        <f t="shared" si="172"/>
        <v>0</v>
      </c>
      <c r="K619" s="18">
        <f t="shared" si="172"/>
        <v>0</v>
      </c>
      <c r="L619" s="18">
        <f t="shared" si="172"/>
        <v>0</v>
      </c>
      <c r="M619" s="18">
        <f t="shared" si="172"/>
        <v>0</v>
      </c>
      <c r="N619" s="18">
        <f t="shared" si="172"/>
        <v>0</v>
      </c>
      <c r="O619" s="18">
        <f t="shared" si="172"/>
        <v>0</v>
      </c>
      <c r="P619" s="82"/>
      <c r="Q619" s="83"/>
      <c r="R619" s="16"/>
    </row>
    <row r="620" spans="1:18">
      <c r="A620" s="78"/>
      <c r="B620" s="75"/>
      <c r="C620" s="52"/>
      <c r="D620" s="13"/>
      <c r="E620" s="48" t="s">
        <v>115</v>
      </c>
      <c r="F620" s="18">
        <f t="shared" si="170"/>
        <v>0</v>
      </c>
      <c r="G620" s="18">
        <f t="shared" si="171"/>
        <v>0</v>
      </c>
      <c r="H620" s="18">
        <f t="shared" si="172"/>
        <v>0</v>
      </c>
      <c r="I620" s="18">
        <f t="shared" si="172"/>
        <v>0</v>
      </c>
      <c r="J620" s="18">
        <f t="shared" si="172"/>
        <v>0</v>
      </c>
      <c r="K620" s="18">
        <f t="shared" si="172"/>
        <v>0</v>
      </c>
      <c r="L620" s="18">
        <f t="shared" si="172"/>
        <v>0</v>
      </c>
      <c r="M620" s="18">
        <f t="shared" si="172"/>
        <v>0</v>
      </c>
      <c r="N620" s="18">
        <f t="shared" si="172"/>
        <v>0</v>
      </c>
      <c r="O620" s="18">
        <f t="shared" si="172"/>
        <v>0</v>
      </c>
      <c r="P620" s="82"/>
      <c r="Q620" s="83"/>
      <c r="R620" s="16"/>
    </row>
    <row r="621" spans="1:18">
      <c r="A621" s="78"/>
      <c r="B621" s="75"/>
      <c r="C621" s="52"/>
      <c r="D621" s="13"/>
      <c r="E621" s="48" t="s">
        <v>116</v>
      </c>
      <c r="F621" s="18">
        <f t="shared" si="170"/>
        <v>0</v>
      </c>
      <c r="G621" s="18">
        <f t="shared" si="171"/>
        <v>0</v>
      </c>
      <c r="H621" s="18">
        <f t="shared" si="172"/>
        <v>0</v>
      </c>
      <c r="I621" s="18">
        <f t="shared" si="172"/>
        <v>0</v>
      </c>
      <c r="J621" s="18">
        <f t="shared" si="172"/>
        <v>0</v>
      </c>
      <c r="K621" s="18">
        <f t="shared" si="172"/>
        <v>0</v>
      </c>
      <c r="L621" s="18">
        <f t="shared" si="172"/>
        <v>0</v>
      </c>
      <c r="M621" s="18">
        <f t="shared" si="172"/>
        <v>0</v>
      </c>
      <c r="N621" s="18">
        <f t="shared" si="172"/>
        <v>0</v>
      </c>
      <c r="O621" s="18">
        <f t="shared" si="172"/>
        <v>0</v>
      </c>
      <c r="P621" s="82"/>
      <c r="Q621" s="83"/>
      <c r="R621" s="16"/>
    </row>
    <row r="622" spans="1:18">
      <c r="A622" s="78"/>
      <c r="B622" s="75"/>
      <c r="C622" s="52"/>
      <c r="D622" s="13"/>
      <c r="E622" s="17" t="s">
        <v>117</v>
      </c>
      <c r="F622" s="18">
        <f t="shared" si="170"/>
        <v>0</v>
      </c>
      <c r="G622" s="18">
        <f t="shared" si="171"/>
        <v>0</v>
      </c>
      <c r="H622" s="18">
        <f t="shared" si="172"/>
        <v>0</v>
      </c>
      <c r="I622" s="18">
        <f t="shared" si="172"/>
        <v>0</v>
      </c>
      <c r="J622" s="18">
        <f t="shared" si="172"/>
        <v>0</v>
      </c>
      <c r="K622" s="18">
        <f t="shared" si="172"/>
        <v>0</v>
      </c>
      <c r="L622" s="18">
        <f t="shared" si="172"/>
        <v>0</v>
      </c>
      <c r="M622" s="18">
        <f t="shared" si="172"/>
        <v>0</v>
      </c>
      <c r="N622" s="18">
        <f t="shared" si="172"/>
        <v>0</v>
      </c>
      <c r="O622" s="18">
        <f t="shared" si="172"/>
        <v>0</v>
      </c>
      <c r="P622" s="82"/>
      <c r="Q622" s="83"/>
      <c r="R622" s="16"/>
    </row>
    <row r="623" spans="1:18">
      <c r="A623" s="79"/>
      <c r="B623" s="76"/>
      <c r="C623" s="52"/>
      <c r="D623" s="13"/>
      <c r="E623" s="48" t="s">
        <v>76</v>
      </c>
      <c r="F623" s="18">
        <f t="shared" si="170"/>
        <v>0</v>
      </c>
      <c r="G623" s="18">
        <f t="shared" si="171"/>
        <v>0</v>
      </c>
      <c r="H623" s="18">
        <f t="shared" si="172"/>
        <v>0</v>
      </c>
      <c r="I623" s="18">
        <f t="shared" si="172"/>
        <v>0</v>
      </c>
      <c r="J623" s="18">
        <f t="shared" si="172"/>
        <v>0</v>
      </c>
      <c r="K623" s="18">
        <f t="shared" si="172"/>
        <v>0</v>
      </c>
      <c r="L623" s="18">
        <f t="shared" si="172"/>
        <v>0</v>
      </c>
      <c r="M623" s="18">
        <f t="shared" si="172"/>
        <v>0</v>
      </c>
      <c r="N623" s="18">
        <f t="shared" si="172"/>
        <v>0</v>
      </c>
      <c r="O623" s="18">
        <f t="shared" si="172"/>
        <v>0</v>
      </c>
      <c r="P623" s="84"/>
      <c r="Q623" s="85"/>
      <c r="R623" s="16"/>
    </row>
    <row r="624" spans="1:18">
      <c r="A624" s="77">
        <v>49</v>
      </c>
      <c r="B624" s="74" t="s">
        <v>134</v>
      </c>
      <c r="C624" s="53"/>
      <c r="D624" s="13"/>
      <c r="E624" s="47" t="s">
        <v>10</v>
      </c>
      <c r="F624" s="15">
        <f t="shared" ref="F624:O624" si="173">SUM(F625:F635)</f>
        <v>456</v>
      </c>
      <c r="G624" s="15">
        <f t="shared" si="173"/>
        <v>456</v>
      </c>
      <c r="H624" s="15">
        <f t="shared" si="173"/>
        <v>456</v>
      </c>
      <c r="I624" s="15">
        <f t="shared" si="173"/>
        <v>456</v>
      </c>
      <c r="J624" s="15">
        <f t="shared" si="173"/>
        <v>0</v>
      </c>
      <c r="K624" s="15">
        <f t="shared" si="173"/>
        <v>0</v>
      </c>
      <c r="L624" s="15">
        <f t="shared" si="173"/>
        <v>0</v>
      </c>
      <c r="M624" s="15">
        <f t="shared" si="173"/>
        <v>0</v>
      </c>
      <c r="N624" s="15">
        <f t="shared" si="173"/>
        <v>0</v>
      </c>
      <c r="O624" s="15">
        <f t="shared" si="173"/>
        <v>0</v>
      </c>
      <c r="P624" s="55"/>
      <c r="Q624" s="56"/>
      <c r="R624" s="16"/>
    </row>
    <row r="625" spans="1:18">
      <c r="A625" s="78"/>
      <c r="B625" s="75"/>
      <c r="C625" s="52"/>
      <c r="D625" s="13"/>
      <c r="E625" s="48" t="s">
        <v>15</v>
      </c>
      <c r="F625" s="18">
        <f>SUM(H625+J625+L625+N625)</f>
        <v>0</v>
      </c>
      <c r="G625" s="18">
        <f>SUM(I625+K625+M625+O625)</f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0</v>
      </c>
      <c r="N625" s="18">
        <v>0</v>
      </c>
      <c r="O625" s="18">
        <v>0</v>
      </c>
      <c r="P625" s="82" t="s">
        <v>39</v>
      </c>
      <c r="Q625" s="83"/>
      <c r="R625" s="16"/>
    </row>
    <row r="626" spans="1:18">
      <c r="A626" s="78"/>
      <c r="B626" s="75"/>
      <c r="C626" s="52"/>
      <c r="D626" s="13"/>
      <c r="E626" s="48" t="s">
        <v>12</v>
      </c>
      <c r="F626" s="18">
        <f t="shared" ref="F626:F635" si="174">SUM(H626+J626+L626+N626)</f>
        <v>0</v>
      </c>
      <c r="G626" s="18">
        <f t="shared" ref="G626:G635" si="175">SUM(I626+K626+M626+O626)</f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82"/>
      <c r="Q626" s="83"/>
      <c r="R626" s="16"/>
    </row>
    <row r="627" spans="1:18">
      <c r="A627" s="78"/>
      <c r="B627" s="75"/>
      <c r="C627" s="52"/>
      <c r="D627" s="13"/>
      <c r="E627" s="48" t="s">
        <v>13</v>
      </c>
      <c r="F627" s="18">
        <f t="shared" si="174"/>
        <v>0</v>
      </c>
      <c r="G627" s="18">
        <f t="shared" si="175"/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82"/>
      <c r="Q627" s="83"/>
      <c r="R627" s="16"/>
    </row>
    <row r="628" spans="1:18">
      <c r="A628" s="78"/>
      <c r="B628" s="75"/>
      <c r="C628" s="52"/>
      <c r="D628" s="13"/>
      <c r="E628" s="48" t="s">
        <v>16</v>
      </c>
      <c r="F628" s="18">
        <f t="shared" si="174"/>
        <v>0</v>
      </c>
      <c r="G628" s="18">
        <f t="shared" si="175"/>
        <v>0</v>
      </c>
      <c r="H628" s="18">
        <f>J628</f>
        <v>0</v>
      </c>
      <c r="I628" s="18">
        <f>K628</f>
        <v>0</v>
      </c>
      <c r="J628" s="18">
        <f t="shared" ref="J628:J635" si="176">L628</f>
        <v>0</v>
      </c>
      <c r="K628" s="18">
        <f t="shared" ref="K628:K635" si="177">M628</f>
        <v>0</v>
      </c>
      <c r="L628" s="18">
        <f t="shared" ref="L628:L635" si="178">N628</f>
        <v>0</v>
      </c>
      <c r="M628" s="18">
        <f t="shared" ref="M628:M635" si="179">O628</f>
        <v>0</v>
      </c>
      <c r="N628" s="18">
        <f t="shared" ref="N628:N635" si="180">P628</f>
        <v>0</v>
      </c>
      <c r="O628" s="18">
        <f t="shared" ref="O628:O635" si="181">Q628</f>
        <v>0</v>
      </c>
      <c r="P628" s="82"/>
      <c r="Q628" s="83"/>
      <c r="R628" s="16"/>
    </row>
    <row r="629" spans="1:18">
      <c r="A629" s="78"/>
      <c r="B629" s="75"/>
      <c r="C629" s="52" t="s">
        <v>54</v>
      </c>
      <c r="D629" s="13"/>
      <c r="E629" s="48" t="s">
        <v>17</v>
      </c>
      <c r="F629" s="18">
        <f t="shared" si="174"/>
        <v>456</v>
      </c>
      <c r="G629" s="18">
        <f t="shared" si="175"/>
        <v>456</v>
      </c>
      <c r="H629" s="18">
        <v>456</v>
      </c>
      <c r="I629" s="18">
        <v>456</v>
      </c>
      <c r="J629" s="18">
        <f t="shared" si="176"/>
        <v>0</v>
      </c>
      <c r="K629" s="18">
        <f t="shared" si="177"/>
        <v>0</v>
      </c>
      <c r="L629" s="18">
        <f t="shared" si="178"/>
        <v>0</v>
      </c>
      <c r="M629" s="18">
        <f t="shared" si="179"/>
        <v>0</v>
      </c>
      <c r="N629" s="18">
        <f t="shared" si="180"/>
        <v>0</v>
      </c>
      <c r="O629" s="18">
        <f t="shared" si="181"/>
        <v>0</v>
      </c>
      <c r="P629" s="82"/>
      <c r="Q629" s="83"/>
      <c r="R629" s="16"/>
    </row>
    <row r="630" spans="1:18">
      <c r="A630" s="78"/>
      <c r="B630" s="75"/>
      <c r="C630" s="52"/>
      <c r="D630" s="13"/>
      <c r="E630" s="17" t="s">
        <v>65</v>
      </c>
      <c r="F630" s="18">
        <f t="shared" si="174"/>
        <v>0</v>
      </c>
      <c r="G630" s="18">
        <f t="shared" si="175"/>
        <v>0</v>
      </c>
      <c r="H630" s="18">
        <f t="shared" ref="H630:H635" si="182">J630</f>
        <v>0</v>
      </c>
      <c r="I630" s="18">
        <f t="shared" ref="I630:I635" si="183">K630</f>
        <v>0</v>
      </c>
      <c r="J630" s="18">
        <f t="shared" si="176"/>
        <v>0</v>
      </c>
      <c r="K630" s="18">
        <f t="shared" si="177"/>
        <v>0</v>
      </c>
      <c r="L630" s="18">
        <f t="shared" si="178"/>
        <v>0</v>
      </c>
      <c r="M630" s="18">
        <f t="shared" si="179"/>
        <v>0</v>
      </c>
      <c r="N630" s="18">
        <f t="shared" si="180"/>
        <v>0</v>
      </c>
      <c r="O630" s="18">
        <f t="shared" si="181"/>
        <v>0</v>
      </c>
      <c r="P630" s="82"/>
      <c r="Q630" s="83"/>
      <c r="R630" s="16"/>
    </row>
    <row r="631" spans="1:18">
      <c r="A631" s="78"/>
      <c r="B631" s="75"/>
      <c r="C631" s="52"/>
      <c r="D631" s="13"/>
      <c r="E631" s="48" t="s">
        <v>114</v>
      </c>
      <c r="F631" s="18">
        <f t="shared" si="174"/>
        <v>0</v>
      </c>
      <c r="G631" s="18">
        <f t="shared" si="175"/>
        <v>0</v>
      </c>
      <c r="H631" s="18">
        <f t="shared" si="182"/>
        <v>0</v>
      </c>
      <c r="I631" s="18">
        <f t="shared" si="183"/>
        <v>0</v>
      </c>
      <c r="J631" s="18">
        <f t="shared" si="176"/>
        <v>0</v>
      </c>
      <c r="K631" s="18">
        <f t="shared" si="177"/>
        <v>0</v>
      </c>
      <c r="L631" s="18">
        <f t="shared" si="178"/>
        <v>0</v>
      </c>
      <c r="M631" s="18">
        <f t="shared" si="179"/>
        <v>0</v>
      </c>
      <c r="N631" s="18">
        <f t="shared" si="180"/>
        <v>0</v>
      </c>
      <c r="O631" s="18">
        <f t="shared" si="181"/>
        <v>0</v>
      </c>
      <c r="P631" s="82"/>
      <c r="Q631" s="83"/>
      <c r="R631" s="16"/>
    </row>
    <row r="632" spans="1:18">
      <c r="A632" s="78"/>
      <c r="B632" s="75"/>
      <c r="C632" s="52"/>
      <c r="D632" s="13"/>
      <c r="E632" s="48" t="s">
        <v>115</v>
      </c>
      <c r="F632" s="18">
        <f t="shared" si="174"/>
        <v>0</v>
      </c>
      <c r="G632" s="18">
        <f t="shared" si="175"/>
        <v>0</v>
      </c>
      <c r="H632" s="18">
        <f t="shared" si="182"/>
        <v>0</v>
      </c>
      <c r="I632" s="18">
        <f t="shared" si="183"/>
        <v>0</v>
      </c>
      <c r="J632" s="18">
        <f t="shared" si="176"/>
        <v>0</v>
      </c>
      <c r="K632" s="18">
        <f t="shared" si="177"/>
        <v>0</v>
      </c>
      <c r="L632" s="18">
        <f t="shared" si="178"/>
        <v>0</v>
      </c>
      <c r="M632" s="18">
        <f t="shared" si="179"/>
        <v>0</v>
      </c>
      <c r="N632" s="18">
        <f t="shared" si="180"/>
        <v>0</v>
      </c>
      <c r="O632" s="18">
        <f t="shared" si="181"/>
        <v>0</v>
      </c>
      <c r="P632" s="82"/>
      <c r="Q632" s="83"/>
      <c r="R632" s="16"/>
    </row>
    <row r="633" spans="1:18">
      <c r="A633" s="78"/>
      <c r="B633" s="75"/>
      <c r="C633" s="52"/>
      <c r="D633" s="13"/>
      <c r="E633" s="48" t="s">
        <v>116</v>
      </c>
      <c r="F633" s="18">
        <f t="shared" si="174"/>
        <v>0</v>
      </c>
      <c r="G633" s="18">
        <f t="shared" si="175"/>
        <v>0</v>
      </c>
      <c r="H633" s="18">
        <f t="shared" si="182"/>
        <v>0</v>
      </c>
      <c r="I633" s="18">
        <f t="shared" si="183"/>
        <v>0</v>
      </c>
      <c r="J633" s="18">
        <f t="shared" si="176"/>
        <v>0</v>
      </c>
      <c r="K633" s="18">
        <f t="shared" si="177"/>
        <v>0</v>
      </c>
      <c r="L633" s="18">
        <f t="shared" si="178"/>
        <v>0</v>
      </c>
      <c r="M633" s="18">
        <f t="shared" si="179"/>
        <v>0</v>
      </c>
      <c r="N633" s="18">
        <f t="shared" si="180"/>
        <v>0</v>
      </c>
      <c r="O633" s="18">
        <f t="shared" si="181"/>
        <v>0</v>
      </c>
      <c r="P633" s="82"/>
      <c r="Q633" s="83"/>
      <c r="R633" s="16"/>
    </row>
    <row r="634" spans="1:18">
      <c r="A634" s="78"/>
      <c r="B634" s="75"/>
      <c r="C634" s="52"/>
      <c r="D634" s="13"/>
      <c r="E634" s="17" t="s">
        <v>117</v>
      </c>
      <c r="F634" s="18">
        <f t="shared" si="174"/>
        <v>0</v>
      </c>
      <c r="G634" s="18">
        <f t="shared" si="175"/>
        <v>0</v>
      </c>
      <c r="H634" s="18">
        <f t="shared" si="182"/>
        <v>0</v>
      </c>
      <c r="I634" s="18">
        <f t="shared" si="183"/>
        <v>0</v>
      </c>
      <c r="J634" s="18">
        <f t="shared" si="176"/>
        <v>0</v>
      </c>
      <c r="K634" s="18">
        <f t="shared" si="177"/>
        <v>0</v>
      </c>
      <c r="L634" s="18">
        <f t="shared" si="178"/>
        <v>0</v>
      </c>
      <c r="M634" s="18">
        <f t="shared" si="179"/>
        <v>0</v>
      </c>
      <c r="N634" s="18">
        <f t="shared" si="180"/>
        <v>0</v>
      </c>
      <c r="O634" s="18">
        <f t="shared" si="181"/>
        <v>0</v>
      </c>
      <c r="P634" s="82"/>
      <c r="Q634" s="83"/>
      <c r="R634" s="16"/>
    </row>
    <row r="635" spans="1:18" ht="36.75" customHeight="1">
      <c r="A635" s="79"/>
      <c r="B635" s="76"/>
      <c r="C635" s="52"/>
      <c r="D635" s="13"/>
      <c r="E635" s="48" t="s">
        <v>76</v>
      </c>
      <c r="F635" s="18">
        <f t="shared" si="174"/>
        <v>0</v>
      </c>
      <c r="G635" s="18">
        <f t="shared" si="175"/>
        <v>0</v>
      </c>
      <c r="H635" s="18">
        <f t="shared" si="182"/>
        <v>0</v>
      </c>
      <c r="I635" s="18">
        <f t="shared" si="183"/>
        <v>0</v>
      </c>
      <c r="J635" s="18">
        <f t="shared" si="176"/>
        <v>0</v>
      </c>
      <c r="K635" s="18">
        <f t="shared" si="177"/>
        <v>0</v>
      </c>
      <c r="L635" s="18">
        <f t="shared" si="178"/>
        <v>0</v>
      </c>
      <c r="M635" s="18">
        <f t="shared" si="179"/>
        <v>0</v>
      </c>
      <c r="N635" s="18">
        <f t="shared" si="180"/>
        <v>0</v>
      </c>
      <c r="O635" s="18">
        <f t="shared" si="181"/>
        <v>0</v>
      </c>
      <c r="P635" s="84"/>
      <c r="Q635" s="85"/>
      <c r="R635" s="16"/>
    </row>
    <row r="636" spans="1:18">
      <c r="A636" s="77">
        <v>50</v>
      </c>
      <c r="B636" s="74" t="s">
        <v>133</v>
      </c>
      <c r="C636" s="53"/>
      <c r="D636" s="13"/>
      <c r="E636" s="47" t="s">
        <v>10</v>
      </c>
      <c r="F636" s="15">
        <f t="shared" ref="F636:O636" si="184">SUM(F637:F647)</f>
        <v>170.3</v>
      </c>
      <c r="G636" s="15">
        <f t="shared" si="184"/>
        <v>170.3</v>
      </c>
      <c r="H636" s="15">
        <f t="shared" si="184"/>
        <v>170.3</v>
      </c>
      <c r="I636" s="15">
        <f t="shared" si="184"/>
        <v>170.3</v>
      </c>
      <c r="J636" s="15">
        <f t="shared" si="184"/>
        <v>0</v>
      </c>
      <c r="K636" s="15">
        <f t="shared" si="184"/>
        <v>0</v>
      </c>
      <c r="L636" s="15">
        <f t="shared" si="184"/>
        <v>0</v>
      </c>
      <c r="M636" s="15">
        <f t="shared" si="184"/>
        <v>0</v>
      </c>
      <c r="N636" s="15">
        <f t="shared" si="184"/>
        <v>0</v>
      </c>
      <c r="O636" s="15">
        <f t="shared" si="184"/>
        <v>0</v>
      </c>
      <c r="P636" s="80" t="s">
        <v>39</v>
      </c>
      <c r="Q636" s="81"/>
      <c r="R636" s="16"/>
    </row>
    <row r="637" spans="1:18">
      <c r="A637" s="78"/>
      <c r="B637" s="75"/>
      <c r="C637" s="52"/>
      <c r="D637" s="13"/>
      <c r="E637" s="48" t="s">
        <v>15</v>
      </c>
      <c r="F637" s="18">
        <f>SUM(H637+J637+L637+N637)</f>
        <v>0</v>
      </c>
      <c r="G637" s="18">
        <f>SUM(I637+K637+M637+O637)</f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82"/>
      <c r="Q637" s="83"/>
      <c r="R637" s="16"/>
    </row>
    <row r="638" spans="1:18">
      <c r="A638" s="78"/>
      <c r="B638" s="75"/>
      <c r="C638" s="52"/>
      <c r="D638" s="13"/>
      <c r="E638" s="48" t="s">
        <v>12</v>
      </c>
      <c r="F638" s="18">
        <f t="shared" ref="F638:F647" si="185">SUM(H638+J638+L638+N638)</f>
        <v>0</v>
      </c>
      <c r="G638" s="18">
        <f t="shared" ref="G638:G647" si="186">SUM(I638+K638+M638+O638)</f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82"/>
      <c r="Q638" s="83"/>
      <c r="R638" s="16"/>
    </row>
    <row r="639" spans="1:18">
      <c r="A639" s="78"/>
      <c r="B639" s="75"/>
      <c r="C639" s="52"/>
      <c r="D639" s="13"/>
      <c r="E639" s="48" t="s">
        <v>13</v>
      </c>
      <c r="F639" s="18">
        <f t="shared" si="185"/>
        <v>0</v>
      </c>
      <c r="G639" s="18">
        <f t="shared" si="186"/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82"/>
      <c r="Q639" s="83"/>
      <c r="R639" s="16"/>
    </row>
    <row r="640" spans="1:18">
      <c r="A640" s="78"/>
      <c r="B640" s="75"/>
      <c r="C640" s="52"/>
      <c r="D640" s="13"/>
      <c r="E640" s="48" t="s">
        <v>16</v>
      </c>
      <c r="F640" s="18">
        <f t="shared" si="185"/>
        <v>0</v>
      </c>
      <c r="G640" s="18">
        <f t="shared" si="186"/>
        <v>0</v>
      </c>
      <c r="H640" s="18">
        <f>J640</f>
        <v>0</v>
      </c>
      <c r="I640" s="18">
        <f>K640</f>
        <v>0</v>
      </c>
      <c r="J640" s="18">
        <f t="shared" ref="J640:J647" si="187">L640</f>
        <v>0</v>
      </c>
      <c r="K640" s="18">
        <f t="shared" ref="K640:K647" si="188">M640</f>
        <v>0</v>
      </c>
      <c r="L640" s="18">
        <f t="shared" ref="L640:L647" si="189">N640</f>
        <v>0</v>
      </c>
      <c r="M640" s="18">
        <f t="shared" ref="M640:M647" si="190">O640</f>
        <v>0</v>
      </c>
      <c r="N640" s="18">
        <f t="shared" ref="N640:N647" si="191">P640</f>
        <v>0</v>
      </c>
      <c r="O640" s="18">
        <f t="shared" ref="O640:O647" si="192">Q640</f>
        <v>0</v>
      </c>
      <c r="P640" s="82"/>
      <c r="Q640" s="83"/>
      <c r="R640" s="16"/>
    </row>
    <row r="641" spans="1:18">
      <c r="A641" s="78"/>
      <c r="B641" s="75"/>
      <c r="C641" s="52" t="s">
        <v>55</v>
      </c>
      <c r="D641" s="13"/>
      <c r="E641" s="48" t="s">
        <v>17</v>
      </c>
      <c r="F641" s="18">
        <f t="shared" si="185"/>
        <v>170.3</v>
      </c>
      <c r="G641" s="18">
        <f t="shared" si="186"/>
        <v>170.3</v>
      </c>
      <c r="H641" s="18">
        <v>170.3</v>
      </c>
      <c r="I641" s="18">
        <v>170.3</v>
      </c>
      <c r="J641" s="18">
        <f t="shared" si="187"/>
        <v>0</v>
      </c>
      <c r="K641" s="18">
        <f t="shared" si="188"/>
        <v>0</v>
      </c>
      <c r="L641" s="18">
        <f t="shared" si="189"/>
        <v>0</v>
      </c>
      <c r="M641" s="18">
        <f t="shared" si="190"/>
        <v>0</v>
      </c>
      <c r="N641" s="18">
        <f t="shared" si="191"/>
        <v>0</v>
      </c>
      <c r="O641" s="18">
        <f t="shared" si="192"/>
        <v>0</v>
      </c>
      <c r="P641" s="82"/>
      <c r="Q641" s="83"/>
      <c r="R641" s="16"/>
    </row>
    <row r="642" spans="1:18">
      <c r="A642" s="78"/>
      <c r="B642" s="75"/>
      <c r="C642" s="52"/>
      <c r="D642" s="13"/>
      <c r="E642" s="17" t="s">
        <v>65</v>
      </c>
      <c r="F642" s="18">
        <f t="shared" si="185"/>
        <v>0</v>
      </c>
      <c r="G642" s="18">
        <f t="shared" si="186"/>
        <v>0</v>
      </c>
      <c r="H642" s="18">
        <f t="shared" ref="H642:H647" si="193">J642</f>
        <v>0</v>
      </c>
      <c r="I642" s="18">
        <f t="shared" ref="I642:I647" si="194">K642</f>
        <v>0</v>
      </c>
      <c r="J642" s="18">
        <f t="shared" si="187"/>
        <v>0</v>
      </c>
      <c r="K642" s="18">
        <f t="shared" si="188"/>
        <v>0</v>
      </c>
      <c r="L642" s="18">
        <f t="shared" si="189"/>
        <v>0</v>
      </c>
      <c r="M642" s="18">
        <f t="shared" si="190"/>
        <v>0</v>
      </c>
      <c r="N642" s="18">
        <f t="shared" si="191"/>
        <v>0</v>
      </c>
      <c r="O642" s="18">
        <f t="shared" si="192"/>
        <v>0</v>
      </c>
      <c r="P642" s="82"/>
      <c r="Q642" s="83"/>
      <c r="R642" s="16"/>
    </row>
    <row r="643" spans="1:18">
      <c r="A643" s="78"/>
      <c r="B643" s="75"/>
      <c r="C643" s="52"/>
      <c r="D643" s="13"/>
      <c r="E643" s="48" t="s">
        <v>114</v>
      </c>
      <c r="F643" s="18">
        <f t="shared" si="185"/>
        <v>0</v>
      </c>
      <c r="G643" s="18">
        <f t="shared" si="186"/>
        <v>0</v>
      </c>
      <c r="H643" s="18">
        <f t="shared" si="193"/>
        <v>0</v>
      </c>
      <c r="I643" s="18">
        <f t="shared" si="194"/>
        <v>0</v>
      </c>
      <c r="J643" s="18">
        <f t="shared" si="187"/>
        <v>0</v>
      </c>
      <c r="K643" s="18">
        <f t="shared" si="188"/>
        <v>0</v>
      </c>
      <c r="L643" s="18">
        <f t="shared" si="189"/>
        <v>0</v>
      </c>
      <c r="M643" s="18">
        <f t="shared" si="190"/>
        <v>0</v>
      </c>
      <c r="N643" s="18">
        <f t="shared" si="191"/>
        <v>0</v>
      </c>
      <c r="O643" s="18">
        <f t="shared" si="192"/>
        <v>0</v>
      </c>
      <c r="P643" s="82"/>
      <c r="Q643" s="83"/>
      <c r="R643" s="16"/>
    </row>
    <row r="644" spans="1:18">
      <c r="A644" s="78"/>
      <c r="B644" s="75"/>
      <c r="C644" s="52"/>
      <c r="D644" s="13"/>
      <c r="E644" s="48" t="s">
        <v>115</v>
      </c>
      <c r="F644" s="18">
        <f t="shared" si="185"/>
        <v>0</v>
      </c>
      <c r="G644" s="18">
        <f t="shared" si="186"/>
        <v>0</v>
      </c>
      <c r="H644" s="18">
        <f t="shared" si="193"/>
        <v>0</v>
      </c>
      <c r="I644" s="18">
        <f t="shared" si="194"/>
        <v>0</v>
      </c>
      <c r="J644" s="18">
        <f t="shared" si="187"/>
        <v>0</v>
      </c>
      <c r="K644" s="18">
        <f t="shared" si="188"/>
        <v>0</v>
      </c>
      <c r="L644" s="18">
        <f t="shared" si="189"/>
        <v>0</v>
      </c>
      <c r="M644" s="18">
        <f t="shared" si="190"/>
        <v>0</v>
      </c>
      <c r="N644" s="18">
        <f t="shared" si="191"/>
        <v>0</v>
      </c>
      <c r="O644" s="18">
        <f t="shared" si="192"/>
        <v>0</v>
      </c>
      <c r="P644" s="82"/>
      <c r="Q644" s="83"/>
      <c r="R644" s="16"/>
    </row>
    <row r="645" spans="1:18">
      <c r="A645" s="78"/>
      <c r="B645" s="75"/>
      <c r="C645" s="52"/>
      <c r="D645" s="13"/>
      <c r="E645" s="48" t="s">
        <v>116</v>
      </c>
      <c r="F645" s="18">
        <f t="shared" si="185"/>
        <v>0</v>
      </c>
      <c r="G645" s="18">
        <f t="shared" si="186"/>
        <v>0</v>
      </c>
      <c r="H645" s="18">
        <f t="shared" si="193"/>
        <v>0</v>
      </c>
      <c r="I645" s="18">
        <f t="shared" si="194"/>
        <v>0</v>
      </c>
      <c r="J645" s="18">
        <f t="shared" si="187"/>
        <v>0</v>
      </c>
      <c r="K645" s="18">
        <f t="shared" si="188"/>
        <v>0</v>
      </c>
      <c r="L645" s="18">
        <f t="shared" si="189"/>
        <v>0</v>
      </c>
      <c r="M645" s="18">
        <f t="shared" si="190"/>
        <v>0</v>
      </c>
      <c r="N645" s="18">
        <f t="shared" si="191"/>
        <v>0</v>
      </c>
      <c r="O645" s="18">
        <f t="shared" si="192"/>
        <v>0</v>
      </c>
      <c r="P645" s="82"/>
      <c r="Q645" s="83"/>
      <c r="R645" s="16"/>
    </row>
    <row r="646" spans="1:18">
      <c r="A646" s="78"/>
      <c r="B646" s="75"/>
      <c r="C646" s="52"/>
      <c r="D646" s="13"/>
      <c r="E646" s="17" t="s">
        <v>117</v>
      </c>
      <c r="F646" s="18">
        <f t="shared" si="185"/>
        <v>0</v>
      </c>
      <c r="G646" s="18">
        <f t="shared" si="186"/>
        <v>0</v>
      </c>
      <c r="H646" s="18">
        <f t="shared" si="193"/>
        <v>0</v>
      </c>
      <c r="I646" s="18">
        <f t="shared" si="194"/>
        <v>0</v>
      </c>
      <c r="J646" s="18">
        <f t="shared" si="187"/>
        <v>0</v>
      </c>
      <c r="K646" s="18">
        <f t="shared" si="188"/>
        <v>0</v>
      </c>
      <c r="L646" s="18">
        <f t="shared" si="189"/>
        <v>0</v>
      </c>
      <c r="M646" s="18">
        <f t="shared" si="190"/>
        <v>0</v>
      </c>
      <c r="N646" s="18">
        <f t="shared" si="191"/>
        <v>0</v>
      </c>
      <c r="O646" s="18">
        <f t="shared" si="192"/>
        <v>0</v>
      </c>
      <c r="P646" s="82"/>
      <c r="Q646" s="83"/>
      <c r="R646" s="16"/>
    </row>
    <row r="647" spans="1:18">
      <c r="A647" s="79"/>
      <c r="B647" s="76"/>
      <c r="C647" s="52"/>
      <c r="D647" s="13"/>
      <c r="E647" s="48" t="s">
        <v>76</v>
      </c>
      <c r="F647" s="18">
        <f t="shared" si="185"/>
        <v>0</v>
      </c>
      <c r="G647" s="18">
        <f t="shared" si="186"/>
        <v>0</v>
      </c>
      <c r="H647" s="18">
        <f t="shared" si="193"/>
        <v>0</v>
      </c>
      <c r="I647" s="18">
        <f t="shared" si="194"/>
        <v>0</v>
      </c>
      <c r="J647" s="18">
        <f t="shared" si="187"/>
        <v>0</v>
      </c>
      <c r="K647" s="18">
        <f t="shared" si="188"/>
        <v>0</v>
      </c>
      <c r="L647" s="18">
        <f t="shared" si="189"/>
        <v>0</v>
      </c>
      <c r="M647" s="18">
        <f t="shared" si="190"/>
        <v>0</v>
      </c>
      <c r="N647" s="18">
        <f t="shared" si="191"/>
        <v>0</v>
      </c>
      <c r="O647" s="18">
        <f t="shared" si="192"/>
        <v>0</v>
      </c>
      <c r="P647" s="84"/>
      <c r="Q647" s="85"/>
      <c r="R647" s="16"/>
    </row>
    <row r="648" spans="1:18">
      <c r="A648" s="77"/>
      <c r="B648" s="74" t="s">
        <v>44</v>
      </c>
      <c r="C648" s="74"/>
      <c r="D648" s="13"/>
      <c r="E648" s="57" t="s">
        <v>10</v>
      </c>
      <c r="F648" s="15">
        <f>SUM(F649:F659)</f>
        <v>215988</v>
      </c>
      <c r="G648" s="15">
        <f t="shared" ref="G648:O648" si="195">SUM(G649:G659)</f>
        <v>55734.599999999984</v>
      </c>
      <c r="H648" s="15">
        <f t="shared" si="195"/>
        <v>205918.1</v>
      </c>
      <c r="I648" s="15">
        <f t="shared" si="195"/>
        <v>46187.69999999999</v>
      </c>
      <c r="J648" s="15">
        <f t="shared" si="195"/>
        <v>0</v>
      </c>
      <c r="K648" s="15">
        <f t="shared" si="195"/>
        <v>0</v>
      </c>
      <c r="L648" s="15">
        <f t="shared" si="195"/>
        <v>10069.9</v>
      </c>
      <c r="M648" s="15">
        <f t="shared" si="195"/>
        <v>9546.9</v>
      </c>
      <c r="N648" s="15">
        <f t="shared" si="195"/>
        <v>0</v>
      </c>
      <c r="O648" s="15">
        <f t="shared" si="195"/>
        <v>0</v>
      </c>
      <c r="P648" s="80"/>
      <c r="Q648" s="128"/>
    </row>
    <row r="649" spans="1:18">
      <c r="A649" s="78"/>
      <c r="B649" s="75"/>
      <c r="C649" s="75"/>
      <c r="D649" s="13"/>
      <c r="E649" s="58" t="s">
        <v>15</v>
      </c>
      <c r="F649" s="18">
        <f t="shared" ref="F649:O649" si="196">F336+F348+F372+F360+F384+F396+F408+F420+F432+F589+F444+F456+F468+F613+F480+F492+F504+F517+F529+F541+F577+F565+F553</f>
        <v>10953</v>
      </c>
      <c r="G649" s="18">
        <f t="shared" si="196"/>
        <v>6111.7</v>
      </c>
      <c r="H649" s="18">
        <f t="shared" si="196"/>
        <v>8484.6</v>
      </c>
      <c r="I649" s="18">
        <f t="shared" si="196"/>
        <v>3643.2999999999997</v>
      </c>
      <c r="J649" s="18">
        <f t="shared" si="196"/>
        <v>0</v>
      </c>
      <c r="K649" s="18">
        <f t="shared" si="196"/>
        <v>0</v>
      </c>
      <c r="L649" s="18">
        <f t="shared" si="196"/>
        <v>2468.4</v>
      </c>
      <c r="M649" s="18">
        <f t="shared" si="196"/>
        <v>2468.4</v>
      </c>
      <c r="N649" s="18">
        <f t="shared" si="196"/>
        <v>0</v>
      </c>
      <c r="O649" s="18">
        <f t="shared" si="196"/>
        <v>0</v>
      </c>
      <c r="P649" s="82"/>
      <c r="Q649" s="129"/>
    </row>
    <row r="650" spans="1:18">
      <c r="A650" s="78"/>
      <c r="B650" s="75"/>
      <c r="C650" s="75"/>
      <c r="D650" s="13"/>
      <c r="E650" s="58" t="s">
        <v>12</v>
      </c>
      <c r="F650" s="18">
        <f t="shared" ref="F650:O650" si="197">F337+F349+F373+F361+F385+F397+F409+F421+F433+F590+F445+F457+F469+F614+F481+F493+F505+F518+F530+F542+F578+F566+F554</f>
        <v>19210.3</v>
      </c>
      <c r="G650" s="18">
        <f t="shared" si="197"/>
        <v>8159.1</v>
      </c>
      <c r="H650" s="18">
        <f t="shared" si="197"/>
        <v>15538.900000000001</v>
      </c>
      <c r="I650" s="18">
        <f t="shared" si="197"/>
        <v>4487.7</v>
      </c>
      <c r="J650" s="18">
        <f t="shared" si="197"/>
        <v>0</v>
      </c>
      <c r="K650" s="18">
        <f t="shared" si="197"/>
        <v>0</v>
      </c>
      <c r="L650" s="18">
        <f t="shared" si="197"/>
        <v>3671.4</v>
      </c>
      <c r="M650" s="18">
        <f t="shared" si="197"/>
        <v>3671.4</v>
      </c>
      <c r="N650" s="18">
        <f t="shared" si="197"/>
        <v>0</v>
      </c>
      <c r="O650" s="18">
        <f t="shared" si="197"/>
        <v>0</v>
      </c>
      <c r="P650" s="82"/>
      <c r="Q650" s="129"/>
    </row>
    <row r="651" spans="1:18">
      <c r="A651" s="78"/>
      <c r="B651" s="75"/>
      <c r="C651" s="75"/>
      <c r="D651" s="13"/>
      <c r="E651" s="58" t="s">
        <v>13</v>
      </c>
      <c r="F651" s="18">
        <f t="shared" ref="F651:O651" si="198">F338+F350+F374+F362+F386+F398+F410+F422+F434+F591+F446+F458+F470+F615+F482+F494+F506+F519+F531+F543+F579+F567+F555</f>
        <v>21131.200000000001</v>
      </c>
      <c r="G651" s="18">
        <f t="shared" si="198"/>
        <v>6362.8</v>
      </c>
      <c r="H651" s="18">
        <f t="shared" si="198"/>
        <v>17724.099999999999</v>
      </c>
      <c r="I651" s="18">
        <f t="shared" si="198"/>
        <v>2955.6999999999994</v>
      </c>
      <c r="J651" s="18">
        <f t="shared" si="198"/>
        <v>0</v>
      </c>
      <c r="K651" s="18">
        <f t="shared" si="198"/>
        <v>0</v>
      </c>
      <c r="L651" s="18">
        <f t="shared" si="198"/>
        <v>3407.1</v>
      </c>
      <c r="M651" s="18">
        <f t="shared" si="198"/>
        <v>3407.1</v>
      </c>
      <c r="N651" s="18">
        <f t="shared" si="198"/>
        <v>0</v>
      </c>
      <c r="O651" s="18">
        <f t="shared" si="198"/>
        <v>0</v>
      </c>
      <c r="P651" s="82"/>
      <c r="Q651" s="129"/>
    </row>
    <row r="652" spans="1:18">
      <c r="A652" s="78"/>
      <c r="B652" s="75"/>
      <c r="C652" s="75"/>
      <c r="D652" s="13"/>
      <c r="E652" s="58" t="s">
        <v>16</v>
      </c>
      <c r="F652" s="18">
        <f t="shared" ref="F652:O652" si="199">F339+F351+F375+F363+F387+F399+F411+F423+F435+F592+F447+F459+F471+F616+F483+F495+F507+F520+F532+F544+F580+F568+F556</f>
        <v>19267.2</v>
      </c>
      <c r="G652" s="18">
        <f t="shared" si="199"/>
        <v>4026</v>
      </c>
      <c r="H652" s="18">
        <f t="shared" si="199"/>
        <v>18744.2</v>
      </c>
      <c r="I652" s="18">
        <f t="shared" si="199"/>
        <v>4026</v>
      </c>
      <c r="J652" s="18">
        <f t="shared" si="199"/>
        <v>0</v>
      </c>
      <c r="K652" s="18">
        <f t="shared" si="199"/>
        <v>0</v>
      </c>
      <c r="L652" s="18">
        <f t="shared" si="199"/>
        <v>523</v>
      </c>
      <c r="M652" s="18">
        <f t="shared" si="199"/>
        <v>0</v>
      </c>
      <c r="N652" s="18">
        <f t="shared" si="199"/>
        <v>0</v>
      </c>
      <c r="O652" s="18">
        <f t="shared" si="199"/>
        <v>0</v>
      </c>
      <c r="P652" s="82"/>
      <c r="Q652" s="129"/>
    </row>
    <row r="653" spans="1:18">
      <c r="A653" s="78"/>
      <c r="B653" s="75"/>
      <c r="C653" s="75"/>
      <c r="D653" s="13"/>
      <c r="E653" s="58" t="s">
        <v>17</v>
      </c>
      <c r="F653" s="18">
        <f>F340+F352+F376+F364+F388+F400+F412+F424+F436+F593+F448+F460+F472+F617+F484+F496+F508+F521+F533+F545+F581+F569+F557+F605+F641+F629</f>
        <v>25675</v>
      </c>
      <c r="G653" s="18">
        <f>G340+G352+G376+G364+G388+G400+G412+G424+G436+G593+G448+G460+G472+G617+G484+G496+G508+G521+G533+G545+G581+G569+G557+G605+G641+G629</f>
        <v>6552.1</v>
      </c>
      <c r="H653" s="18">
        <f>H340+H352+H376+H364+H388+H400+H412+H424+H436+H593+H448+H460+H472+H617+H484+H496+H508+H521+H533+H545+H581+H569+H557+H605+H641+H629</f>
        <v>25675</v>
      </c>
      <c r="I653" s="18">
        <f>I340+I352+I376+I364+I388+I400+I412+I424+I436+I593+I448+I460+I472+I617+I484+I496+I508+I521+I533+I545+I581+I569+I557+I605+I641+I629</f>
        <v>6552.1</v>
      </c>
      <c r="J653" s="18">
        <f t="shared" ref="J653:O653" si="200">J340+J352+J376+J364+J388+J400+J412+J424+J436+J593+J448+J460+J472+J617+J484+J496+J508+J521+J533+J545+J581+J569+J557</f>
        <v>0</v>
      </c>
      <c r="K653" s="18">
        <f t="shared" si="200"/>
        <v>0</v>
      </c>
      <c r="L653" s="18">
        <f t="shared" si="200"/>
        <v>0</v>
      </c>
      <c r="M653" s="18">
        <f t="shared" si="200"/>
        <v>0</v>
      </c>
      <c r="N653" s="18">
        <f t="shared" si="200"/>
        <v>0</v>
      </c>
      <c r="O653" s="18">
        <f t="shared" si="200"/>
        <v>0</v>
      </c>
      <c r="P653" s="82"/>
      <c r="Q653" s="129"/>
    </row>
    <row r="654" spans="1:18">
      <c r="A654" s="78"/>
      <c r="B654" s="75"/>
      <c r="C654" s="75"/>
      <c r="D654" s="13"/>
      <c r="E654" s="17" t="s">
        <v>65</v>
      </c>
      <c r="F654" s="18">
        <f t="shared" ref="F654:O654" si="201">F341+F353+F377+F365+F389+F401+F413+F425+F437+F594+F449+F461+F473+F618+F485+F497+F509+F522+F534+F546+F582+F570+F558</f>
        <v>17441.400000000001</v>
      </c>
      <c r="G654" s="18">
        <f>G341+G353+G377+G365+G389+G401+G413+G425+G437+G594+G449+G461+G473+G618+G485+G497+G509+G522+G534+G546+G582+G570+G558+G642+G630+G606</f>
        <v>4563.1000000000004</v>
      </c>
      <c r="H654" s="18">
        <f t="shared" si="201"/>
        <v>17441.400000000001</v>
      </c>
      <c r="I654" s="18">
        <f t="shared" si="201"/>
        <v>4563.1000000000004</v>
      </c>
      <c r="J654" s="18">
        <f t="shared" si="201"/>
        <v>0</v>
      </c>
      <c r="K654" s="18">
        <f t="shared" si="201"/>
        <v>0</v>
      </c>
      <c r="L654" s="18">
        <f t="shared" si="201"/>
        <v>0</v>
      </c>
      <c r="M654" s="18">
        <f t="shared" si="201"/>
        <v>0</v>
      </c>
      <c r="N654" s="18">
        <f t="shared" si="201"/>
        <v>0</v>
      </c>
      <c r="O654" s="18">
        <f t="shared" si="201"/>
        <v>0</v>
      </c>
      <c r="P654" s="82"/>
      <c r="Q654" s="129"/>
    </row>
    <row r="655" spans="1:18">
      <c r="A655" s="78"/>
      <c r="B655" s="75"/>
      <c r="C655" s="75"/>
      <c r="D655" s="17"/>
      <c r="E655" s="58" t="s">
        <v>114</v>
      </c>
      <c r="F655" s="18">
        <f t="shared" ref="F655:O655" si="202">F342+F354+F378+F366+F390+F402+F414+F426+F438+F595+F450+F462+F474+F619+F486+F498+F510+F523+F535+F547+F583+F571+F559</f>
        <v>26234.1</v>
      </c>
      <c r="G655" s="18">
        <f t="shared" si="202"/>
        <v>4563.1000000000004</v>
      </c>
      <c r="H655" s="18">
        <f t="shared" si="202"/>
        <v>26234.1</v>
      </c>
      <c r="I655" s="18">
        <f t="shared" si="202"/>
        <v>4563.1000000000004</v>
      </c>
      <c r="J655" s="18">
        <f t="shared" si="202"/>
        <v>0</v>
      </c>
      <c r="K655" s="18">
        <f t="shared" si="202"/>
        <v>0</v>
      </c>
      <c r="L655" s="18">
        <f t="shared" si="202"/>
        <v>0</v>
      </c>
      <c r="M655" s="18">
        <f t="shared" si="202"/>
        <v>0</v>
      </c>
      <c r="N655" s="18">
        <f t="shared" si="202"/>
        <v>0</v>
      </c>
      <c r="O655" s="18">
        <f t="shared" si="202"/>
        <v>0</v>
      </c>
      <c r="P655" s="82"/>
      <c r="Q655" s="129"/>
    </row>
    <row r="656" spans="1:18">
      <c r="A656" s="78"/>
      <c r="B656" s="75"/>
      <c r="C656" s="75"/>
      <c r="D656" s="17"/>
      <c r="E656" s="58" t="s">
        <v>115</v>
      </c>
      <c r="F656" s="18">
        <f t="shared" ref="F656:O656" si="203">F343+F355+F379+F367+F391+F403+F415+F427+F439+F596+F451+F463+F475+F620+F487+F499+F511+F524+F536+F548+F584+F572+F560</f>
        <v>13334.1</v>
      </c>
      <c r="G656" s="18">
        <f t="shared" si="203"/>
        <v>4563.1000000000004</v>
      </c>
      <c r="H656" s="18">
        <f t="shared" si="203"/>
        <v>13334.1</v>
      </c>
      <c r="I656" s="18">
        <f t="shared" si="203"/>
        <v>4563.1000000000004</v>
      </c>
      <c r="J656" s="18">
        <f t="shared" si="203"/>
        <v>0</v>
      </c>
      <c r="K656" s="18">
        <f t="shared" si="203"/>
        <v>0</v>
      </c>
      <c r="L656" s="18">
        <f t="shared" si="203"/>
        <v>0</v>
      </c>
      <c r="M656" s="18">
        <f t="shared" si="203"/>
        <v>0</v>
      </c>
      <c r="N656" s="18">
        <f t="shared" si="203"/>
        <v>0</v>
      </c>
      <c r="O656" s="18">
        <f t="shared" si="203"/>
        <v>0</v>
      </c>
      <c r="P656" s="82"/>
      <c r="Q656" s="129"/>
    </row>
    <row r="657" spans="1:17">
      <c r="A657" s="78"/>
      <c r="B657" s="75"/>
      <c r="C657" s="75"/>
      <c r="D657" s="17"/>
      <c r="E657" s="58" t="s">
        <v>116</v>
      </c>
      <c r="F657" s="18">
        <f t="shared" ref="F657:O657" si="204">F344+F356+F380+F368+F392+F404+F416+F428+F440+F597+F452+F464+F476+F621+F488+F500+F512+F525+F537+F549+F585+F573+F561</f>
        <v>20913.900000000001</v>
      </c>
      <c r="G657" s="18">
        <f t="shared" si="204"/>
        <v>3611.2</v>
      </c>
      <c r="H657" s="18">
        <f t="shared" si="204"/>
        <v>20913.900000000001</v>
      </c>
      <c r="I657" s="18">
        <f t="shared" si="204"/>
        <v>3611.2</v>
      </c>
      <c r="J657" s="18">
        <f t="shared" si="204"/>
        <v>0</v>
      </c>
      <c r="K657" s="18">
        <f t="shared" si="204"/>
        <v>0</v>
      </c>
      <c r="L657" s="18">
        <f t="shared" si="204"/>
        <v>0</v>
      </c>
      <c r="M657" s="18">
        <f t="shared" si="204"/>
        <v>0</v>
      </c>
      <c r="N657" s="18">
        <f t="shared" si="204"/>
        <v>0</v>
      </c>
      <c r="O657" s="18">
        <f t="shared" si="204"/>
        <v>0</v>
      </c>
      <c r="P657" s="82"/>
      <c r="Q657" s="129"/>
    </row>
    <row r="658" spans="1:17">
      <c r="A658" s="78"/>
      <c r="B658" s="75"/>
      <c r="C658" s="75"/>
      <c r="D658" s="17"/>
      <c r="E658" s="17" t="s">
        <v>117</v>
      </c>
      <c r="F658" s="18">
        <f t="shared" ref="F658:O658" si="205">F345+F357+F381+F369+F393+F405+F417+F429+F441+F598+F453+F465+F477+F622+F489+F501+F513+F526+F538+F550+F586+F574+F562</f>
        <v>20913.900000000001</v>
      </c>
      <c r="G658" s="18">
        <f t="shared" si="205"/>
        <v>3611.2</v>
      </c>
      <c r="H658" s="18">
        <f t="shared" si="205"/>
        <v>20913.900000000001</v>
      </c>
      <c r="I658" s="18">
        <f t="shared" si="205"/>
        <v>3611.2</v>
      </c>
      <c r="J658" s="18">
        <f t="shared" si="205"/>
        <v>0</v>
      </c>
      <c r="K658" s="18">
        <f t="shared" si="205"/>
        <v>0</v>
      </c>
      <c r="L658" s="18">
        <f t="shared" si="205"/>
        <v>0</v>
      </c>
      <c r="M658" s="18">
        <f t="shared" si="205"/>
        <v>0</v>
      </c>
      <c r="N658" s="18">
        <f t="shared" si="205"/>
        <v>0</v>
      </c>
      <c r="O658" s="18">
        <f t="shared" si="205"/>
        <v>0</v>
      </c>
      <c r="P658" s="82"/>
      <c r="Q658" s="129"/>
    </row>
    <row r="659" spans="1:17">
      <c r="A659" s="79"/>
      <c r="B659" s="76"/>
      <c r="C659" s="76"/>
      <c r="D659" s="17"/>
      <c r="E659" s="58" t="s">
        <v>76</v>
      </c>
      <c r="F659" s="18">
        <f t="shared" ref="F659:O659" si="206">F346+F358+F382+F370+F394+F406+F418+F430+F442+F599+F454+F466+F478+F623+F490+F502+F514+F527+F539+F551+F587+F575+F563</f>
        <v>20913.900000000001</v>
      </c>
      <c r="G659" s="18">
        <f t="shared" si="206"/>
        <v>3611.2</v>
      </c>
      <c r="H659" s="18">
        <f t="shared" si="206"/>
        <v>20913.900000000001</v>
      </c>
      <c r="I659" s="18">
        <f t="shared" si="206"/>
        <v>3611.2</v>
      </c>
      <c r="J659" s="18">
        <f t="shared" si="206"/>
        <v>0</v>
      </c>
      <c r="K659" s="18">
        <f t="shared" si="206"/>
        <v>0</v>
      </c>
      <c r="L659" s="18">
        <f t="shared" si="206"/>
        <v>0</v>
      </c>
      <c r="M659" s="18">
        <f t="shared" si="206"/>
        <v>0</v>
      </c>
      <c r="N659" s="18">
        <f t="shared" si="206"/>
        <v>0</v>
      </c>
      <c r="O659" s="18">
        <f t="shared" si="206"/>
        <v>0</v>
      </c>
      <c r="P659" s="84"/>
      <c r="Q659" s="130"/>
    </row>
    <row r="660" spans="1:17">
      <c r="A660" s="134"/>
      <c r="B660" s="131" t="s">
        <v>11</v>
      </c>
      <c r="C660" s="128"/>
      <c r="D660" s="17"/>
      <c r="E660" s="15" t="s">
        <v>10</v>
      </c>
      <c r="F660" s="15">
        <f>SUM(F661:F671)</f>
        <v>1664411.8</v>
      </c>
      <c r="G660" s="15">
        <f t="shared" ref="G660:O660" si="207">SUM(G661:G671)</f>
        <v>836203.70000000007</v>
      </c>
      <c r="H660" s="15">
        <f t="shared" si="207"/>
        <v>1646512</v>
      </c>
      <c r="I660" s="15">
        <f t="shared" si="207"/>
        <v>818826.90000000014</v>
      </c>
      <c r="J660" s="15">
        <f t="shared" si="207"/>
        <v>0</v>
      </c>
      <c r="K660" s="15">
        <f t="shared" si="207"/>
        <v>0</v>
      </c>
      <c r="L660" s="15">
        <f t="shared" si="207"/>
        <v>17899.8</v>
      </c>
      <c r="M660" s="15">
        <f t="shared" si="207"/>
        <v>17376.8</v>
      </c>
      <c r="N660" s="15">
        <f t="shared" si="207"/>
        <v>0</v>
      </c>
      <c r="O660" s="15">
        <f t="shared" si="207"/>
        <v>0</v>
      </c>
      <c r="P660" s="137"/>
      <c r="Q660" s="138"/>
    </row>
    <row r="661" spans="1:17">
      <c r="A661" s="135"/>
      <c r="B661" s="132"/>
      <c r="C661" s="129"/>
      <c r="D661" s="17"/>
      <c r="E661" s="15" t="s">
        <v>15</v>
      </c>
      <c r="F661" s="18">
        <f t="shared" ref="F661:O661" si="208">F649+F323+F250</f>
        <v>118075</v>
      </c>
      <c r="G661" s="18">
        <f t="shared" si="208"/>
        <v>43029.3</v>
      </c>
      <c r="H661" s="18">
        <f t="shared" si="208"/>
        <v>112606.6</v>
      </c>
      <c r="I661" s="18">
        <f t="shared" si="208"/>
        <v>37560.899999999994</v>
      </c>
      <c r="J661" s="18">
        <f t="shared" si="208"/>
        <v>0</v>
      </c>
      <c r="K661" s="18">
        <f t="shared" si="208"/>
        <v>0</v>
      </c>
      <c r="L661" s="18">
        <f t="shared" si="208"/>
        <v>5468.4</v>
      </c>
      <c r="M661" s="18">
        <f t="shared" si="208"/>
        <v>5468.4</v>
      </c>
      <c r="N661" s="18">
        <f t="shared" si="208"/>
        <v>0</v>
      </c>
      <c r="O661" s="18">
        <f t="shared" si="208"/>
        <v>0</v>
      </c>
      <c r="P661" s="139"/>
      <c r="Q661" s="140"/>
    </row>
    <row r="662" spans="1:17">
      <c r="A662" s="135"/>
      <c r="B662" s="132"/>
      <c r="C662" s="129"/>
      <c r="D662" s="17"/>
      <c r="E662" s="15" t="s">
        <v>12</v>
      </c>
      <c r="F662" s="18">
        <f t="shared" ref="F662:O662" si="209">F650+F324+F251</f>
        <v>136941.90000000002</v>
      </c>
      <c r="G662" s="18">
        <f t="shared" si="209"/>
        <v>59297.799999999996</v>
      </c>
      <c r="H662" s="18">
        <f t="shared" si="209"/>
        <v>133270.5</v>
      </c>
      <c r="I662" s="18">
        <f t="shared" si="209"/>
        <v>55626.399999999994</v>
      </c>
      <c r="J662" s="18">
        <f t="shared" si="209"/>
        <v>0</v>
      </c>
      <c r="K662" s="18">
        <f t="shared" si="209"/>
        <v>0</v>
      </c>
      <c r="L662" s="18">
        <f t="shared" si="209"/>
        <v>3671.4</v>
      </c>
      <c r="M662" s="18">
        <f t="shared" si="209"/>
        <v>3671.4</v>
      </c>
      <c r="N662" s="18">
        <f t="shared" si="209"/>
        <v>0</v>
      </c>
      <c r="O662" s="18">
        <f t="shared" si="209"/>
        <v>0</v>
      </c>
      <c r="P662" s="139"/>
      <c r="Q662" s="140"/>
    </row>
    <row r="663" spans="1:17">
      <c r="A663" s="135"/>
      <c r="B663" s="132"/>
      <c r="C663" s="129"/>
      <c r="D663" s="17"/>
      <c r="E663" s="15" t="s">
        <v>13</v>
      </c>
      <c r="F663" s="18">
        <f t="shared" ref="F663:O663" si="210">F651+F325+F252</f>
        <v>141425.60000000001</v>
      </c>
      <c r="G663" s="18">
        <f t="shared" si="210"/>
        <v>47717.8</v>
      </c>
      <c r="H663" s="18">
        <f t="shared" si="210"/>
        <v>138018.5</v>
      </c>
      <c r="I663" s="18">
        <f t="shared" si="210"/>
        <v>44310.7</v>
      </c>
      <c r="J663" s="18">
        <f t="shared" si="210"/>
        <v>0</v>
      </c>
      <c r="K663" s="18">
        <f t="shared" si="210"/>
        <v>0</v>
      </c>
      <c r="L663" s="18">
        <f t="shared" si="210"/>
        <v>3407.1</v>
      </c>
      <c r="M663" s="18">
        <f t="shared" si="210"/>
        <v>3407.1</v>
      </c>
      <c r="N663" s="18">
        <f t="shared" si="210"/>
        <v>0</v>
      </c>
      <c r="O663" s="18">
        <f t="shared" si="210"/>
        <v>0</v>
      </c>
      <c r="P663" s="139"/>
      <c r="Q663" s="140"/>
    </row>
    <row r="664" spans="1:17">
      <c r="A664" s="135"/>
      <c r="B664" s="132"/>
      <c r="C664" s="129"/>
      <c r="D664" s="17"/>
      <c r="E664" s="15" t="s">
        <v>16</v>
      </c>
      <c r="F664" s="18">
        <f t="shared" ref="F664:O664" si="211">F652+F326+F253</f>
        <v>134147.4</v>
      </c>
      <c r="G664" s="18">
        <f t="shared" si="211"/>
        <v>60346.7</v>
      </c>
      <c r="H664" s="18">
        <f t="shared" si="211"/>
        <v>133624.4</v>
      </c>
      <c r="I664" s="18">
        <f t="shared" si="211"/>
        <v>60346.7</v>
      </c>
      <c r="J664" s="18">
        <f t="shared" si="211"/>
        <v>0</v>
      </c>
      <c r="K664" s="18">
        <f t="shared" si="211"/>
        <v>0</v>
      </c>
      <c r="L664" s="18">
        <f t="shared" si="211"/>
        <v>523</v>
      </c>
      <c r="M664" s="18">
        <f t="shared" si="211"/>
        <v>0</v>
      </c>
      <c r="N664" s="18">
        <f t="shared" si="211"/>
        <v>0</v>
      </c>
      <c r="O664" s="18">
        <f t="shared" si="211"/>
        <v>0</v>
      </c>
      <c r="P664" s="139"/>
      <c r="Q664" s="140"/>
    </row>
    <row r="665" spans="1:17">
      <c r="A665" s="135"/>
      <c r="B665" s="132"/>
      <c r="C665" s="129"/>
      <c r="D665" s="17"/>
      <c r="E665" s="15" t="s">
        <v>17</v>
      </c>
      <c r="F665" s="18">
        <f t="shared" ref="F665:O665" si="212">F653+F327+F254</f>
        <v>142954.5</v>
      </c>
      <c r="G665" s="18">
        <f t="shared" si="212"/>
        <v>76889</v>
      </c>
      <c r="H665" s="18">
        <f t="shared" si="212"/>
        <v>138124.6</v>
      </c>
      <c r="I665" s="18">
        <f t="shared" si="212"/>
        <v>72059.100000000006</v>
      </c>
      <c r="J665" s="18">
        <f t="shared" si="212"/>
        <v>0</v>
      </c>
      <c r="K665" s="18">
        <f t="shared" si="212"/>
        <v>0</v>
      </c>
      <c r="L665" s="18">
        <f t="shared" si="212"/>
        <v>4829.8999999999996</v>
      </c>
      <c r="M665" s="18">
        <f t="shared" si="212"/>
        <v>4829.8999999999996</v>
      </c>
      <c r="N665" s="18">
        <f t="shared" si="212"/>
        <v>0</v>
      </c>
      <c r="O665" s="18">
        <f t="shared" si="212"/>
        <v>0</v>
      </c>
      <c r="P665" s="139"/>
      <c r="Q665" s="140"/>
    </row>
    <row r="666" spans="1:17">
      <c r="A666" s="135"/>
      <c r="B666" s="132"/>
      <c r="C666" s="129"/>
      <c r="D666" s="17"/>
      <c r="E666" s="15" t="s">
        <v>65</v>
      </c>
      <c r="F666" s="18">
        <f t="shared" ref="F666:O666" si="213">F654+F328+F255</f>
        <v>177550.9</v>
      </c>
      <c r="G666" s="18">
        <f t="shared" si="213"/>
        <v>90451.3</v>
      </c>
      <c r="H666" s="18">
        <f t="shared" si="213"/>
        <v>177550.9</v>
      </c>
      <c r="I666" s="18">
        <f t="shared" si="213"/>
        <v>90451.3</v>
      </c>
      <c r="J666" s="18">
        <f t="shared" si="213"/>
        <v>0</v>
      </c>
      <c r="K666" s="18">
        <f t="shared" si="213"/>
        <v>0</v>
      </c>
      <c r="L666" s="18">
        <f t="shared" si="213"/>
        <v>0</v>
      </c>
      <c r="M666" s="18">
        <f t="shared" si="213"/>
        <v>0</v>
      </c>
      <c r="N666" s="18">
        <f t="shared" si="213"/>
        <v>0</v>
      </c>
      <c r="O666" s="18">
        <f t="shared" si="213"/>
        <v>0</v>
      </c>
      <c r="P666" s="139"/>
      <c r="Q666" s="140"/>
    </row>
    <row r="667" spans="1:17">
      <c r="A667" s="135"/>
      <c r="B667" s="132"/>
      <c r="C667" s="129"/>
      <c r="D667" s="59"/>
      <c r="E667" s="15" t="s">
        <v>114</v>
      </c>
      <c r="F667" s="18">
        <f t="shared" ref="F667:O667" si="214">F655+F329+F256</f>
        <v>169251.5</v>
      </c>
      <c r="G667" s="18">
        <f t="shared" si="214"/>
        <v>93050.8</v>
      </c>
      <c r="H667" s="18">
        <f t="shared" si="214"/>
        <v>169251.5</v>
      </c>
      <c r="I667" s="18">
        <f t="shared" si="214"/>
        <v>93050.8</v>
      </c>
      <c r="J667" s="18">
        <f t="shared" si="214"/>
        <v>0</v>
      </c>
      <c r="K667" s="18">
        <f t="shared" si="214"/>
        <v>0</v>
      </c>
      <c r="L667" s="18">
        <f t="shared" si="214"/>
        <v>0</v>
      </c>
      <c r="M667" s="18">
        <f t="shared" si="214"/>
        <v>0</v>
      </c>
      <c r="N667" s="18">
        <f t="shared" si="214"/>
        <v>0</v>
      </c>
      <c r="O667" s="18">
        <f t="shared" si="214"/>
        <v>0</v>
      </c>
      <c r="P667" s="139"/>
      <c r="Q667" s="140"/>
    </row>
    <row r="668" spans="1:17">
      <c r="A668" s="135"/>
      <c r="B668" s="132"/>
      <c r="C668" s="129"/>
      <c r="D668" s="59"/>
      <c r="E668" s="15" t="s">
        <v>115</v>
      </c>
      <c r="F668" s="18">
        <f t="shared" ref="F668:O668" si="215">F656+F330+F257</f>
        <v>157627</v>
      </c>
      <c r="G668" s="18">
        <f t="shared" si="215"/>
        <v>92426.3</v>
      </c>
      <c r="H668" s="18">
        <f t="shared" si="215"/>
        <v>157627</v>
      </c>
      <c r="I668" s="18">
        <f t="shared" si="215"/>
        <v>92426.3</v>
      </c>
      <c r="J668" s="18">
        <f t="shared" si="215"/>
        <v>0</v>
      </c>
      <c r="K668" s="18">
        <f t="shared" si="215"/>
        <v>0</v>
      </c>
      <c r="L668" s="18">
        <f t="shared" si="215"/>
        <v>0</v>
      </c>
      <c r="M668" s="18">
        <f t="shared" si="215"/>
        <v>0</v>
      </c>
      <c r="N668" s="18">
        <f t="shared" si="215"/>
        <v>0</v>
      </c>
      <c r="O668" s="18">
        <f t="shared" si="215"/>
        <v>0</v>
      </c>
      <c r="P668" s="139"/>
      <c r="Q668" s="140"/>
    </row>
    <row r="669" spans="1:17">
      <c r="A669" s="135"/>
      <c r="B669" s="132"/>
      <c r="C669" s="129"/>
      <c r="D669" s="59"/>
      <c r="E669" s="15" t="s">
        <v>116</v>
      </c>
      <c r="F669" s="18">
        <f t="shared" ref="F669:O669" si="216">F657+F331+F258</f>
        <v>162146</v>
      </c>
      <c r="G669" s="18">
        <f t="shared" si="216"/>
        <v>77364.899999999994</v>
      </c>
      <c r="H669" s="18">
        <f t="shared" si="216"/>
        <v>162146</v>
      </c>
      <c r="I669" s="18">
        <f t="shared" si="216"/>
        <v>77364.899999999994</v>
      </c>
      <c r="J669" s="18">
        <f t="shared" si="216"/>
        <v>0</v>
      </c>
      <c r="K669" s="18">
        <f t="shared" si="216"/>
        <v>0</v>
      </c>
      <c r="L669" s="18">
        <f t="shared" si="216"/>
        <v>0</v>
      </c>
      <c r="M669" s="18">
        <f t="shared" si="216"/>
        <v>0</v>
      </c>
      <c r="N669" s="18">
        <f t="shared" si="216"/>
        <v>0</v>
      </c>
      <c r="O669" s="18">
        <f t="shared" si="216"/>
        <v>0</v>
      </c>
      <c r="P669" s="139"/>
      <c r="Q669" s="140"/>
    </row>
    <row r="670" spans="1:17">
      <c r="A670" s="135"/>
      <c r="B670" s="132"/>
      <c r="C670" s="129"/>
      <c r="D670" s="59"/>
      <c r="E670" s="15" t="s">
        <v>117</v>
      </c>
      <c r="F670" s="18">
        <f t="shared" ref="F670:O670" si="217">F658+F332+F259</f>
        <v>162146</v>
      </c>
      <c r="G670" s="18">
        <f t="shared" si="217"/>
        <v>94064.900000000009</v>
      </c>
      <c r="H670" s="18">
        <f t="shared" si="217"/>
        <v>162146</v>
      </c>
      <c r="I670" s="18">
        <f t="shared" si="217"/>
        <v>94064.900000000009</v>
      </c>
      <c r="J670" s="18">
        <f t="shared" si="217"/>
        <v>0</v>
      </c>
      <c r="K670" s="18">
        <f t="shared" si="217"/>
        <v>0</v>
      </c>
      <c r="L670" s="18">
        <f t="shared" si="217"/>
        <v>0</v>
      </c>
      <c r="M670" s="18">
        <f t="shared" si="217"/>
        <v>0</v>
      </c>
      <c r="N670" s="18">
        <f t="shared" si="217"/>
        <v>0</v>
      </c>
      <c r="O670" s="18">
        <f t="shared" si="217"/>
        <v>0</v>
      </c>
      <c r="P670" s="139"/>
      <c r="Q670" s="140"/>
    </row>
    <row r="671" spans="1:17">
      <c r="A671" s="136"/>
      <c r="B671" s="133"/>
      <c r="C671" s="130"/>
      <c r="D671" s="59"/>
      <c r="E671" s="15" t="s">
        <v>76</v>
      </c>
      <c r="F671" s="18">
        <f t="shared" ref="F671:O671" si="218">F659+F333+F260</f>
        <v>162146</v>
      </c>
      <c r="G671" s="18">
        <f t="shared" si="218"/>
        <v>101564.9</v>
      </c>
      <c r="H671" s="18">
        <f t="shared" si="218"/>
        <v>162146</v>
      </c>
      <c r="I671" s="18">
        <f t="shared" si="218"/>
        <v>101564.9</v>
      </c>
      <c r="J671" s="18">
        <f t="shared" si="218"/>
        <v>0</v>
      </c>
      <c r="K671" s="18">
        <f t="shared" si="218"/>
        <v>0</v>
      </c>
      <c r="L671" s="18">
        <f t="shared" si="218"/>
        <v>0</v>
      </c>
      <c r="M671" s="18">
        <f t="shared" si="218"/>
        <v>0</v>
      </c>
      <c r="N671" s="18">
        <f t="shared" si="218"/>
        <v>0</v>
      </c>
      <c r="O671" s="18">
        <f t="shared" si="218"/>
        <v>0</v>
      </c>
      <c r="P671" s="141"/>
      <c r="Q671" s="142"/>
    </row>
    <row r="672" spans="1:17" ht="31.5" customHeight="1">
      <c r="A672" s="127" t="s">
        <v>45</v>
      </c>
      <c r="B672" s="127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</row>
    <row r="676" spans="2:15">
      <c r="F676" s="11"/>
      <c r="G676" s="11"/>
      <c r="I676" s="16"/>
    </row>
    <row r="677" spans="2:15">
      <c r="I677" s="16"/>
    </row>
    <row r="679" spans="2:15">
      <c r="F679" s="16"/>
      <c r="G679" s="16"/>
      <c r="H679" s="16"/>
      <c r="I679" s="16"/>
    </row>
    <row r="680" spans="2:15" ht="18.75"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</row>
    <row r="681" spans="2:15" ht="18.75">
      <c r="E681" s="60"/>
      <c r="F681" s="60"/>
      <c r="G681" s="60"/>
      <c r="H681" s="60"/>
      <c r="I681" s="61"/>
      <c r="J681" s="60"/>
      <c r="K681" s="60"/>
      <c r="L681" s="60"/>
      <c r="M681" s="60"/>
      <c r="N681" s="60"/>
      <c r="O681" s="60"/>
    </row>
    <row r="682" spans="2:15" ht="18.75"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</row>
    <row r="683" spans="2:15" ht="18.75"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</row>
    <row r="684" spans="2:15" ht="18.75"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</row>
    <row r="685" spans="2:15" ht="18.75"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</row>
    <row r="687" spans="2:15">
      <c r="B687" s="16"/>
    </row>
    <row r="693" spans="6:8">
      <c r="F693" s="16"/>
      <c r="H693" s="16"/>
    </row>
    <row r="694" spans="6:8">
      <c r="F694" s="16"/>
      <c r="H694" s="16"/>
    </row>
    <row r="695" spans="6:8">
      <c r="F695" s="16"/>
      <c r="H695" s="16"/>
    </row>
    <row r="696" spans="6:8">
      <c r="F696" s="16"/>
      <c r="H696" s="16"/>
    </row>
    <row r="697" spans="6:8">
      <c r="F697" s="16"/>
      <c r="H697" s="16"/>
    </row>
    <row r="698" spans="6:8">
      <c r="F698" s="16"/>
      <c r="H698" s="16"/>
    </row>
  </sheetData>
  <mergeCells count="218">
    <mergeCell ref="A552:A563"/>
    <mergeCell ref="B552:B563"/>
    <mergeCell ref="P552:Q563"/>
    <mergeCell ref="A564:A575"/>
    <mergeCell ref="B564:B575"/>
    <mergeCell ref="P564:Q575"/>
    <mergeCell ref="C359:C370"/>
    <mergeCell ref="B359:B370"/>
    <mergeCell ref="A359:A370"/>
    <mergeCell ref="B371:B382"/>
    <mergeCell ref="B395:B406"/>
    <mergeCell ref="P443:Q454"/>
    <mergeCell ref="P479:Q490"/>
    <mergeCell ref="A479:A490"/>
    <mergeCell ref="B491:B502"/>
    <mergeCell ref="A491:A502"/>
    <mergeCell ref="P491:Q502"/>
    <mergeCell ref="P407:Q418"/>
    <mergeCell ref="P395:Q406"/>
    <mergeCell ref="P383:Q394"/>
    <mergeCell ref="P431:Q442"/>
    <mergeCell ref="B516:B527"/>
    <mergeCell ref="A516:A527"/>
    <mergeCell ref="B443:B454"/>
    <mergeCell ref="A249:A260"/>
    <mergeCell ref="A334:Q334"/>
    <mergeCell ref="C322:C333"/>
    <mergeCell ref="B322:B333"/>
    <mergeCell ref="A322:A333"/>
    <mergeCell ref="P322:Q333"/>
    <mergeCell ref="C262:C273"/>
    <mergeCell ref="B335:B346"/>
    <mergeCell ref="A262:A273"/>
    <mergeCell ref="C310:C321"/>
    <mergeCell ref="B310:B321"/>
    <mergeCell ref="A310:A321"/>
    <mergeCell ref="C105:C116"/>
    <mergeCell ref="B213:B224"/>
    <mergeCell ref="A213:A224"/>
    <mergeCell ref="A201:A212"/>
    <mergeCell ref="B225:B236"/>
    <mergeCell ref="B431:B442"/>
    <mergeCell ref="A431:A442"/>
    <mergeCell ref="A371:A382"/>
    <mergeCell ref="C383:C394"/>
    <mergeCell ref="B383:B394"/>
    <mergeCell ref="A383:A394"/>
    <mergeCell ref="A395:A406"/>
    <mergeCell ref="C407:C418"/>
    <mergeCell ref="B407:B418"/>
    <mergeCell ref="A407:A418"/>
    <mergeCell ref="A225:A236"/>
    <mergeCell ref="C249:C260"/>
    <mergeCell ref="B249:B260"/>
    <mergeCell ref="B237:B248"/>
    <mergeCell ref="A237:A248"/>
    <mergeCell ref="B262:B273"/>
    <mergeCell ref="C431:C437"/>
    <mergeCell ref="C371:C382"/>
    <mergeCell ref="C395:C406"/>
    <mergeCell ref="P21:Q32"/>
    <mergeCell ref="P129:Q140"/>
    <mergeCell ref="P117:Q128"/>
    <mergeCell ref="P105:Q116"/>
    <mergeCell ref="P93:Q104"/>
    <mergeCell ref="P81:Q92"/>
    <mergeCell ref="P69:Q80"/>
    <mergeCell ref="P57:Q68"/>
    <mergeCell ref="P45:Q56"/>
    <mergeCell ref="P33:Q44"/>
    <mergeCell ref="B648:B659"/>
    <mergeCell ref="B479:B490"/>
    <mergeCell ref="C648:C659"/>
    <mergeCell ref="A648:A659"/>
    <mergeCell ref="A576:A587"/>
    <mergeCell ref="A672:Q672"/>
    <mergeCell ref="C660:C671"/>
    <mergeCell ref="B660:B671"/>
    <mergeCell ref="A660:A671"/>
    <mergeCell ref="P503:Q515"/>
    <mergeCell ref="P648:Q659"/>
    <mergeCell ref="P660:Q671"/>
    <mergeCell ref="P528:Q539"/>
    <mergeCell ref="A528:A539"/>
    <mergeCell ref="B528:B539"/>
    <mergeCell ref="P540:Q551"/>
    <mergeCell ref="B540:B551"/>
    <mergeCell ref="A540:A551"/>
    <mergeCell ref="B588:B599"/>
    <mergeCell ref="A588:A599"/>
    <mergeCell ref="P588:Q599"/>
    <mergeCell ref="P516:Q527"/>
    <mergeCell ref="P576:Q587"/>
    <mergeCell ref="B576:B587"/>
    <mergeCell ref="P371:Q382"/>
    <mergeCell ref="P359:Q370"/>
    <mergeCell ref="P347:Q358"/>
    <mergeCell ref="C335:C346"/>
    <mergeCell ref="B419:B430"/>
    <mergeCell ref="A419:A430"/>
    <mergeCell ref="P419:Q430"/>
    <mergeCell ref="B347:B358"/>
    <mergeCell ref="A347:A358"/>
    <mergeCell ref="A335:A346"/>
    <mergeCell ref="A443:A454"/>
    <mergeCell ref="B503:B515"/>
    <mergeCell ref="A503:A515"/>
    <mergeCell ref="A467:A478"/>
    <mergeCell ref="B467:B478"/>
    <mergeCell ref="A455:A466"/>
    <mergeCell ref="B455:B466"/>
    <mergeCell ref="P310:Q321"/>
    <mergeCell ref="T262:AB262"/>
    <mergeCell ref="C298:C309"/>
    <mergeCell ref="B298:B309"/>
    <mergeCell ref="A298:A309"/>
    <mergeCell ref="C286:C297"/>
    <mergeCell ref="B286:B297"/>
    <mergeCell ref="A286:A297"/>
    <mergeCell ref="P286:Q297"/>
    <mergeCell ref="A274:A285"/>
    <mergeCell ref="B274:B285"/>
    <mergeCell ref="P262:Q273"/>
    <mergeCell ref="C274:C285"/>
    <mergeCell ref="P298:Q309"/>
    <mergeCell ref="P274:Q285"/>
    <mergeCell ref="C347:C358"/>
    <mergeCell ref="P335:Q346"/>
    <mergeCell ref="B177:B188"/>
    <mergeCell ref="C225:C236"/>
    <mergeCell ref="C153:C164"/>
    <mergeCell ref="B153:B164"/>
    <mergeCell ref="C165:C176"/>
    <mergeCell ref="B165:B176"/>
    <mergeCell ref="C177:C188"/>
    <mergeCell ref="P225:Q236"/>
    <mergeCell ref="P213:Q224"/>
    <mergeCell ref="P237:Q248"/>
    <mergeCell ref="A261:Q261"/>
    <mergeCell ref="P249:Q260"/>
    <mergeCell ref="C189:C200"/>
    <mergeCell ref="B189:B200"/>
    <mergeCell ref="A189:A200"/>
    <mergeCell ref="C201:C212"/>
    <mergeCell ref="C117:C128"/>
    <mergeCell ref="B117:B128"/>
    <mergeCell ref="A117:A128"/>
    <mergeCell ref="C129:C140"/>
    <mergeCell ref="B129:B140"/>
    <mergeCell ref="A129:A140"/>
    <mergeCell ref="A141:A152"/>
    <mergeCell ref="A153:A164"/>
    <mergeCell ref="A165:A176"/>
    <mergeCell ref="A177:A188"/>
    <mergeCell ref="B141:B152"/>
    <mergeCell ref="P201:Q212"/>
    <mergeCell ref="P189:Q200"/>
    <mergeCell ref="P177:Q188"/>
    <mergeCell ref="P165:Q176"/>
    <mergeCell ref="P153:Q164"/>
    <mergeCell ref="P141:Q152"/>
    <mergeCell ref="H5:I5"/>
    <mergeCell ref="J5:K5"/>
    <mergeCell ref="L5:M5"/>
    <mergeCell ref="N5:O5"/>
    <mergeCell ref="P455:Q466"/>
    <mergeCell ref="P467:Q478"/>
    <mergeCell ref="A7:Q7"/>
    <mergeCell ref="L1:Q2"/>
    <mergeCell ref="A3:Q3"/>
    <mergeCell ref="A4:A6"/>
    <mergeCell ref="B4:B6"/>
    <mergeCell ref="C4:C6"/>
    <mergeCell ref="D4:D6"/>
    <mergeCell ref="E4:E6"/>
    <mergeCell ref="F4:G5"/>
    <mergeCell ref="H4:O4"/>
    <mergeCell ref="P4:Q6"/>
    <mergeCell ref="B105:B116"/>
    <mergeCell ref="A105:A116"/>
    <mergeCell ref="A20:Q20"/>
    <mergeCell ref="C21:C32"/>
    <mergeCell ref="B21:B32"/>
    <mergeCell ref="A21:A32"/>
    <mergeCell ref="C33:C44"/>
    <mergeCell ref="A600:A611"/>
    <mergeCell ref="B600:B611"/>
    <mergeCell ref="P600:Q611"/>
    <mergeCell ref="A8:C19"/>
    <mergeCell ref="P8:Q19"/>
    <mergeCell ref="C45:C56"/>
    <mergeCell ref="B45:B56"/>
    <mergeCell ref="A45:A56"/>
    <mergeCell ref="C57:C68"/>
    <mergeCell ref="B57:B68"/>
    <mergeCell ref="A57:A68"/>
    <mergeCell ref="B33:B44"/>
    <mergeCell ref="A33:A44"/>
    <mergeCell ref="B201:B212"/>
    <mergeCell ref="C69:C80"/>
    <mergeCell ref="B69:B80"/>
    <mergeCell ref="A69:A80"/>
    <mergeCell ref="C81:C92"/>
    <mergeCell ref="B81:B92"/>
    <mergeCell ref="A81:A92"/>
    <mergeCell ref="C141:C152"/>
    <mergeCell ref="C93:C104"/>
    <mergeCell ref="B93:B104"/>
    <mergeCell ref="A93:A104"/>
    <mergeCell ref="B636:B647"/>
    <mergeCell ref="A636:A647"/>
    <mergeCell ref="P636:Q647"/>
    <mergeCell ref="B624:B635"/>
    <mergeCell ref="A624:A635"/>
    <mergeCell ref="P625:Q635"/>
    <mergeCell ref="A612:A623"/>
    <mergeCell ref="B612:B623"/>
    <mergeCell ref="P612:Q623"/>
  </mergeCells>
  <phoneticPr fontId="0" type="noConversion"/>
  <pageMargins left="0" right="0" top="0.39370078740157483" bottom="0.39370078740157483" header="0" footer="0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zsv</cp:lastModifiedBy>
  <cp:lastPrinted>2020-06-18T09:47:57Z</cp:lastPrinted>
  <dcterms:created xsi:type="dcterms:W3CDTF">2014-04-28T07:48:47Z</dcterms:created>
  <dcterms:modified xsi:type="dcterms:W3CDTF">2020-08-25T02:25:47Z</dcterms:modified>
</cp:coreProperties>
</file>